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5" windowWidth="11115" windowHeight="9435" tabRatio="751"/>
  </bookViews>
  <sheets>
    <sheet name="Interview" sheetId="5" r:id="rId1"/>
    <sheet name="Operational Parameters" sheetId="14" r:id="rId2"/>
    <sheet name="Aggregation" sheetId="21" r:id="rId3"/>
    <sheet name="Aggregation Data" sheetId="22" state="hidden" r:id="rId4"/>
    <sheet name="lib" sheetId="8" state="hidden" r:id="rId5"/>
    <sheet name="DBMS_TYPE_SIZES" sheetId="17" state="hidden" r:id="rId6"/>
    <sheet name="TABLE_SIZES" sheetId="6" state="hidden" r:id="rId7"/>
    <sheet name="COL_SIZES" sheetId="11" state="hidden" r:id="rId8"/>
    <sheet name="IDX_SIZES" sheetId="9" state="hidden" r:id="rId9"/>
    <sheet name="AVG_COL_SIZES" sheetId="16" state="hidden" r:id="rId10"/>
  </sheets>
  <definedNames>
    <definedName name="_xlnm._FilterDatabase" localSheetId="8" hidden="1">IDX_SIZES!$A$3:$J$649</definedName>
    <definedName name="_xlnm._FilterDatabase" localSheetId="0" hidden="1">Interview!#REF!</definedName>
    <definedName name="Agg_Agent_Campaign_Num">Aggregation!$B$31</definedName>
    <definedName name="Agg_Agent_Campaign_Num_Groups">Aggregation!$B$33</definedName>
    <definedName name="Agg_Agent_Hours">Aggregation!$B$13</definedName>
    <definedName name="Agg_Agent_Num_Campaigns">Aggregation!$B$32</definedName>
    <definedName name="Agg_Agent_Num_Custom_Attach_Data">Aggregation!$B$18</definedName>
    <definedName name="Agg_Agent_Num_Group_Comb">Aggregation!$B$16</definedName>
    <definedName name="Agg_Agent_Num_Groups">Aggregation!$B$14</definedName>
    <definedName name="Agg_Agent_Num_Ixn_Desc">Aggregation!$B$17</definedName>
    <definedName name="Agg_Agent_Num_Queues">Aggregation!$B$15</definedName>
    <definedName name="Agg_Agent_Num_Reasons">Aggregation!$B$20</definedName>
    <definedName name="Agg_Agent_Num_States">Aggregation!$B$19</definedName>
    <definedName name="Agg_Agents_Num">Aggregation!$B$12</definedName>
    <definedName name="Agg_Campaign_Num">Aggregation!$B$28</definedName>
    <definedName name="Agg_Campaign_Num_Clists">Aggregation!$B$30</definedName>
    <definedName name="Agg_Campaign_Num_Custom_Attach_Data">Aggregation!$B$35</definedName>
    <definedName name="Agg_Campaign_Num_Groups">Aggregation!$B$29</definedName>
    <definedName name="Agg_Campaign_Num_Ixn_Desc">Aggregation!$B$34</definedName>
    <definedName name="Agg_CC_Hours">Aggregation!$B$9</definedName>
    <definedName name="Agg_CC_Num_Custom_Attach_Data">Aggregation!$B$11</definedName>
    <definedName name="Agg_CC_Num_Ixn_Desc">Aggregation!$B$10</definedName>
    <definedName name="Agg_Days">Aggregation!$B$6</definedName>
    <definedName name="agg_dimensions">'Aggregation Data'!$A$60:$B$100</definedName>
    <definedName name="agg_level_factor">'Aggregation Data'!$A$53:$B$56</definedName>
    <definedName name="agg_level_hier_multi">'Aggregation Data'!$A$60:$C$63</definedName>
    <definedName name="agg_mssql_dbsize_gb">'Aggregation Data'!$J$45</definedName>
    <definedName name="agg_mssql_storage_row_k">'Aggregation Data'!$A$50</definedName>
    <definedName name="Agg_Num_Ixn_Type">Aggregation!$B$24</definedName>
    <definedName name="Agg_Num_Medias">Aggregation!$B$25</definedName>
    <definedName name="Agg_Num_Tenants">Aggregation!$B$8</definedName>
    <definedName name="agg_oracle_dbsize_gb">'Aggregation Data'!$I$45</definedName>
    <definedName name="agg_oracle_storage_row_k">'Aggregation Data'!$A$49</definedName>
    <definedName name="Agg_Queue_Num_Group_Comb">Aggregation!$B$23</definedName>
    <definedName name="Agg_Queue_Num_Groups">Aggregation!$B$22</definedName>
    <definedName name="Agg_Queues">lib!$C$93</definedName>
    <definedName name="Agg_Queues_Num">Aggregation!$B$21</definedName>
    <definedName name="Agg_SubHour_Interval">Aggregation!$B$7</definedName>
    <definedName name="agg_subhour_options">'Aggregation Data'!$D$60:$E$60</definedName>
    <definedName name="agg_tab_col_tables">'Aggregation Data'!$A$125:$A$222</definedName>
    <definedName name="agg_tab_col_values">'Aggregation Data'!$D$125:$D$222</definedName>
    <definedName name="agg_table_dimcolumn">'Aggregation Data'!$A$125:$B$210</definedName>
    <definedName name="agg_table_hour_rows">'Aggregation Data'!$A$105:$C$117</definedName>
    <definedName name="Average_CustAtributes_per_SDR">lib!$C$102</definedName>
    <definedName name="Average_Custom_Attached_Data_Length">Interview!$B$14</definedName>
    <definedName name="Average_Duration_of_Outbound_Campaign__in_days">lib!$C$37</definedName>
    <definedName name="Average_ExtRequests_per_SDR">lib!$C$101</definedName>
    <definedName name="Average_Inputs_per_SDR">lib!$C$99</definedName>
    <definedName name="Average_Milestones_per_SDR">lib!$C$100</definedName>
    <definedName name="Average_number_of_callback_attempts">lib!$C$103</definedName>
    <definedName name="Average_Number_of_Phones_per_Contact_in_Calling_List">lib!$C$92</definedName>
    <definedName name="Average_SDR_path_length">lib!#REF!</definedName>
    <definedName name="Chunk_Size">lib!$C$73</definedName>
    <definedName name="Chunks_per_Day">lib!$C$85</definedName>
    <definedName name="CODE_CURRENT">lib!$C$16</definedName>
    <definedName name="CODE_MSSQL">lib!$C$13</definedName>
    <definedName name="CODE_ORACLE">lib!$C$12</definedName>
    <definedName name="CODE_POSTGRESQL">lib!$C$14</definedName>
    <definedName name="DATE_TIME_YEARS">lib!$C$61</definedName>
    <definedName name="Days_to_Keep_Active_Facts">Interview!#REF!</definedName>
    <definedName name="Days_to_Keep_Active_GIDB_Facts">lib!#REF!</definedName>
    <definedName name="Days_to_Keep_Active_Info_Mart_Facts">lib!#REF!</definedName>
    <definedName name="Days_to_Keep_GIDB_Data">Interview!$B$37</definedName>
    <definedName name="Days_to_Keep_GIDB_MM_Ixn">lib!$C$55</definedName>
    <definedName name="Days_to_Keep_Info_Mart_Facts">Interview!$B$38</definedName>
    <definedName name="DBMS_Block_Size">lib!$C$38</definedName>
    <definedName name="DBMS_CURRENT">Interview!$B$9</definedName>
    <definedName name="DBMS_Data_Block_Free_Size">lib!$C$7</definedName>
    <definedName name="DBMS_Data_Block_Header">lib!$C$5:$E$5</definedName>
    <definedName name="DBMS_Data_Row_Header">lib!$C$3:$E$3</definedName>
    <definedName name="DBMS_Index_Block_Free_Size">lib!$C$8</definedName>
    <definedName name="DBMS_Index_Block_Header">lib!$C$6:$E$6</definedName>
    <definedName name="DBMS_Index_Row_Header">lib!$C$4:$E$4</definedName>
    <definedName name="DBMS_NAMES">DBMS[Database]</definedName>
    <definedName name="DBMS_Percentage_of_Free_Space">Interview!$B$41</definedName>
    <definedName name="GIDB_G_PARTY_MM">TABLE_SIZES!$C$43</definedName>
    <definedName name="GIDB_G_PARTY_V">TABLE_SIZES!$C$42</definedName>
    <definedName name="GIDB_G_VIRTUAL_QUEUE_MM">TABLE_SIZES!$C$51</definedName>
    <definedName name="GIDB_G_VIRTUAL_QUEUE_V">TABLE_SIZES!$C$50</definedName>
    <definedName name="Maximum_MM_Interaction_Duration__in_days">Interview!$B$27</definedName>
    <definedName name="Number_of_Active_MM_Interactions">lib!#REF!</definedName>
    <definedName name="Number_of_Agent_Groups">lib!$C$39</definedName>
    <definedName name="Number_of_Agent_State_Changes_per_Interaction">Interview!$B$30</definedName>
    <definedName name="Number_of_Agents">'Operational Parameters'!$B$4</definedName>
    <definedName name="Number_of_Agents_per_Agent_Group">lib!$C$45</definedName>
    <definedName name="Number_of_Audit_Keys_per_Chunk">lib!$C$64</definedName>
    <definedName name="Number_of_Business_Results">'Operational Parameters'!$B$8</definedName>
    <definedName name="Number_of_callbacks_per_day">lib!$C$104</definedName>
    <definedName name="Number_of_Campaign_Group_Sessions_per_Day">lib!$C$34</definedName>
    <definedName name="Number_of_Changes_per_Agent_Group_Per_Day">lib!$C$32</definedName>
    <definedName name="Number_of_Columns_per_User_Data_Dimension_Table">lib!$C$59</definedName>
    <definedName name="Number_of_Columns_per_User_Data_Fact_Table">lib!$C$60</definedName>
    <definedName name="Number_of_Config_Facts_per_Day">lib!$C$83</definedName>
    <definedName name="Number_of_Custom_Fields_per_Calling_List_Record">Interview!$B$34</definedName>
    <definedName name="Number_of_Customer_Segments">'Operational Parameters'!$B$5</definedName>
    <definedName name="Number_of_DND_Changes_per_Agent_per_Day">lib!$C$68</definedName>
    <definedName name="Number_of_Facts_per_Day">lib!$C$84</definedName>
    <definedName name="Number_of_Handling_Resource_State_Changes_per_MM_Interaction">lib!$C$71</definedName>
    <definedName name="Number_of_Handling_Resource_State_Changes_per_Voice_Interaction">lib!$C$69</definedName>
    <definedName name="Number_of_Handling_Resources_per_MM_Interaction">Interview!$B$25</definedName>
    <definedName name="Number_of_Handling_Resources_per_Voice_Interaction">Interview!$B$19</definedName>
    <definedName name="Number_of_Interactions_per_Day">lib!$C$74</definedName>
    <definedName name="Number_of_IRFs_per_Day">lib!$C$77</definedName>
    <definedName name="Number_of_IRSFs_per_Day">lib!$C$80</definedName>
    <definedName name="Number_of_IVR_Applications">lib!$C$58</definedName>
    <definedName name="Number_of_IVR_Ports">lib!$C$54</definedName>
    <definedName name="Number_of_Logins_per_Agent_per_Day">lib!$C$35</definedName>
    <definedName name="Number_of_Media_Types_per_Agent">lib!$C$66</definedName>
    <definedName name="Number_of_Mediation_Resource_State_Changes_per_MM_Interaction">lib!$C$72</definedName>
    <definedName name="Number_of_Mediation_Resource_State_Changes_per_Voice_Interaction">lib!$C$70</definedName>
    <definedName name="Number_of_Mediation_Resources_per_MM_Interaction">Interview!$B$26</definedName>
    <definedName name="Number_of_Mediation_Resources_per_Voice_Interaction">Interview!$B$20</definedName>
    <definedName name="Number_of_MM_Interactions_per_Day">Interview!$B$24</definedName>
    <definedName name="Number_of_MM_IRFs_per_Day">lib!$C$76</definedName>
    <definedName name="Number_of_MM_IRSFs_per_Day">lib!$C$79</definedName>
    <definedName name="Number_of_Outbound_Calls_per_Day">Interview!$B$33</definedName>
    <definedName name="Number_of_Place_Groups">lib!$C$40</definedName>
    <definedName name="Number_of_Places">lib!$C$42</definedName>
    <definedName name="Number_of_Queue_Groups">lib!$C$41</definedName>
    <definedName name="Number_of_Queues">lib!$C$53</definedName>
    <definedName name="Number_of_Reason_Code_Changes_per_Agent_per_Day">lib!$C$67</definedName>
    <definedName name="Number_of_Requested_Skill_Combinations">lib!$C$94</definedName>
    <definedName name="Number_of_Resource_Group_Combinations">lib!$C$65</definedName>
    <definedName name="Number_of_Routing_Points">lib!$C$52</definedName>
    <definedName name="Number_of_Routing_Strategies">lib!$C$57</definedName>
    <definedName name="Number_of_SDRs_per_day">lib!$C$98</definedName>
    <definedName name="Number_of_Service_Subtypes">'Operational Parameters'!$B$7</definedName>
    <definedName name="Number_of_Service_Types">'Operational Parameters'!$B$6</definedName>
    <definedName name="Number_of_Skill_Changes_per_Agent_per_Day">lib!$C$31</definedName>
    <definedName name="Number_of_Skills">lib!$C$43</definedName>
    <definedName name="Number_of_Skills_per_Agent">lib!$C$44</definedName>
    <definedName name="Number_of_Software_Reasons">Interview!$B$12</definedName>
    <definedName name="Number_of_Tenants">lib!$C$51</definedName>
    <definedName name="Number_of_UD_changes_per_MM_Ixn">lib!$C$82</definedName>
    <definedName name="Number_of_UD_changes_per_Voice_Ixn">lib!$C$81</definedName>
    <definedName name="Number_of_User_Data_Dimension_Tables">lib!$C$96</definedName>
    <definedName name="Number_of_User_Data_Fact_Tables">Interview!$B$13</definedName>
    <definedName name="Number_of_Values_per_Calling_List_Record_Custom_Field">lib!$C$36</definedName>
    <definedName name="Number_of_Values_per_User_Data_Dimension_Column">lib!$C$95</definedName>
    <definedName name="Number_of_Voice_Interactions_per_Day">Interview!$B$18</definedName>
    <definedName name="Number_of_Voice_IRFs_per_Day">lib!$C$75</definedName>
    <definedName name="Number_of_Voice_IRSFs_per_Day">lib!$C$78</definedName>
    <definedName name="Number_or_Changes_per_Place_Group_Per_Day">lib!$C$33</definedName>
    <definedName name="Percentage_of_Callback_Interactions">Interview!$B$22</definedName>
    <definedName name="Percentage_of_Handling_Resource_per_MM_Interaction">lib!$C$87</definedName>
    <definedName name="Percentage_of_Handling_Resource_per_Voice_Interaction">lib!$C$86</definedName>
    <definedName name="Percentage_of_IVR_Interactions">Interview!$B$21</definedName>
    <definedName name="Percentage_of_Mediation_Resource_per_MM_Interaction">lib!$C$89</definedName>
    <definedName name="Percentage_of_Mediation_Resource_per_Voice_Interaction">lib!$C$88</definedName>
    <definedName name="Percentage_of_MM_Mediation_Resource_with_msf_userdata_true">lib!$C$91</definedName>
    <definedName name="Percentage_of_Voice_Mediation_Resource_with_msf_userdata_true">lib!$C$90</definedName>
    <definedName name="SIZE_UNITS_CURRENT">Interview!$B$6</definedName>
    <definedName name="SIZE_UNITS_CURRENT_TOTAL">lib!$C$27</definedName>
    <definedName name="SIZE_UNITS_CURRENT_TOTAL_INDEX">lib!$C$28</definedName>
    <definedName name="SIZE_UNITS_PREFIX">lib!$D$28</definedName>
    <definedName name="SIZE_UNITS_UNIT">SIZE_UNITS[Unit]</definedName>
    <definedName name="TOTAL">TABLE_SIZES[[#Totals],[Data Row Size]]</definedName>
    <definedName name="User_Data_Dimension_Fill_Factor">lib!$C$62</definedName>
  </definedNames>
  <calcPr calcId="125725"/>
</workbook>
</file>

<file path=xl/calcChain.xml><?xml version="1.0" encoding="utf-8"?>
<calcChain xmlns="http://schemas.openxmlformats.org/spreadsheetml/2006/main">
  <c r="B75" i="16"/>
  <c r="Q78" i="6" l="1"/>
  <c r="P78"/>
  <c r="Q77"/>
  <c r="P77"/>
  <c r="C104" i="8" l="1"/>
  <c r="C80" i="6" s="1"/>
  <c r="Q80"/>
  <c r="P80"/>
  <c r="Q76"/>
  <c r="P76"/>
  <c r="Q75"/>
  <c r="P75"/>
  <c r="B3342" i="11"/>
  <c r="A3342" s="1"/>
  <c r="D3342" s="1"/>
  <c r="B3343"/>
  <c r="A3343" s="1"/>
  <c r="C3343" s="1"/>
  <c r="B3345"/>
  <c r="A3345" s="1"/>
  <c r="D3345" s="1"/>
  <c r="B3346"/>
  <c r="A3346" s="1"/>
  <c r="C3346" s="1"/>
  <c r="B3347"/>
  <c r="A3347" s="1"/>
  <c r="E3347" s="1"/>
  <c r="B3348"/>
  <c r="A3348" s="1"/>
  <c r="D3348" s="1"/>
  <c r="B3349"/>
  <c r="A3349" s="1"/>
  <c r="B3350"/>
  <c r="A3350" s="1"/>
  <c r="C3350" s="1"/>
  <c r="B3351"/>
  <c r="A3351" s="1"/>
  <c r="C3351" s="1"/>
  <c r="B3352"/>
  <c r="A3352" s="1"/>
  <c r="B3353"/>
  <c r="A3353" s="1"/>
  <c r="D3353" s="1"/>
  <c r="B3354"/>
  <c r="A3354" s="1"/>
  <c r="D3354" s="1"/>
  <c r="B3355"/>
  <c r="A3355" s="1"/>
  <c r="C3355" s="1"/>
  <c r="B3356"/>
  <c r="A3356" s="1"/>
  <c r="C3356" s="1"/>
  <c r="B3357"/>
  <c r="A3357" s="1"/>
  <c r="E3357" s="1"/>
  <c r="B3358"/>
  <c r="A3358" s="1"/>
  <c r="C3358" s="1"/>
  <c r="B3359"/>
  <c r="A3359" s="1"/>
  <c r="B3361"/>
  <c r="A3361" s="1"/>
  <c r="D3361" s="1"/>
  <c r="B3362"/>
  <c r="A3362" s="1"/>
  <c r="C3362" s="1"/>
  <c r="B3363"/>
  <c r="A3363" s="1"/>
  <c r="C3363" s="1"/>
  <c r="B3364"/>
  <c r="A3364" s="1"/>
  <c r="E3364" s="1"/>
  <c r="B3365"/>
  <c r="A3365" s="1"/>
  <c r="B3366"/>
  <c r="A3366" s="1"/>
  <c r="B3367"/>
  <c r="A3367" s="1"/>
  <c r="E3367" s="1"/>
  <c r="B3368"/>
  <c r="A3368" s="1"/>
  <c r="C3368" s="1"/>
  <c r="B3369"/>
  <c r="A3369" s="1"/>
  <c r="D3369" s="1"/>
  <c r="B3370"/>
  <c r="A3370" s="1"/>
  <c r="D3370" s="1"/>
  <c r="B3371"/>
  <c r="A3371" s="1"/>
  <c r="B3372"/>
  <c r="A3372" s="1"/>
  <c r="C3372" s="1"/>
  <c r="B3373"/>
  <c r="A3373" s="1"/>
  <c r="E3373" s="1"/>
  <c r="B3374"/>
  <c r="A3374" s="1"/>
  <c r="C3374" s="1"/>
  <c r="B3375"/>
  <c r="A3375" s="1"/>
  <c r="C3375" s="1"/>
  <c r="B3376"/>
  <c r="A3376" s="1"/>
  <c r="D3376" s="1"/>
  <c r="B3377"/>
  <c r="A3377" s="1"/>
  <c r="D3377" s="1"/>
  <c r="B3378"/>
  <c r="A3378" s="1"/>
  <c r="C3378" s="1"/>
  <c r="B3379"/>
  <c r="A3379" s="1"/>
  <c r="B3380"/>
  <c r="A3380" s="1"/>
  <c r="D3380" s="1"/>
  <c r="B3381"/>
  <c r="A3381" s="1"/>
  <c r="B3382"/>
  <c r="A3382" s="1"/>
  <c r="C3382" s="1"/>
  <c r="B3384"/>
  <c r="A3384" s="1"/>
  <c r="B3385"/>
  <c r="A3385" s="1"/>
  <c r="D3385" s="1"/>
  <c r="B3386"/>
  <c r="A3386" s="1"/>
  <c r="B3387"/>
  <c r="A3387" s="1"/>
  <c r="C3387" s="1"/>
  <c r="B3388"/>
  <c r="A3388" s="1"/>
  <c r="B3389"/>
  <c r="A3389" s="1"/>
  <c r="E3389" s="1"/>
  <c r="B3390"/>
  <c r="A3390" s="1"/>
  <c r="B3391"/>
  <c r="A3391" s="1"/>
  <c r="E3391" s="1"/>
  <c r="B3392"/>
  <c r="A3392" s="1"/>
  <c r="D3392" s="1"/>
  <c r="B3393"/>
  <c r="A3393" s="1"/>
  <c r="E3393" s="1"/>
  <c r="B3394"/>
  <c r="A3394" s="1"/>
  <c r="B3395"/>
  <c r="A3395" s="1"/>
  <c r="C3395" s="1"/>
  <c r="B3396"/>
  <c r="A3396" s="1"/>
  <c r="C3396" s="1"/>
  <c r="B3397"/>
  <c r="A3397" s="1"/>
  <c r="B3398"/>
  <c r="A3398" s="1"/>
  <c r="B3399"/>
  <c r="A3399" s="1"/>
  <c r="D3399" s="1"/>
  <c r="B3400"/>
  <c r="A3400" s="1"/>
  <c r="E3400" s="1"/>
  <c r="B3401"/>
  <c r="A3401" s="1"/>
  <c r="E3401" s="1"/>
  <c r="B3402"/>
  <c r="A3402" s="1"/>
  <c r="B3403"/>
  <c r="A3403" s="1"/>
  <c r="B3404"/>
  <c r="A3404" s="1"/>
  <c r="B3405"/>
  <c r="A3405" s="1"/>
  <c r="E3405" s="1"/>
  <c r="B3406"/>
  <c r="A3406" s="1"/>
  <c r="B3407"/>
  <c r="A3407" s="1"/>
  <c r="D3407" s="1"/>
  <c r="B3408"/>
  <c r="A3408" s="1"/>
  <c r="D3408" s="1"/>
  <c r="B3409"/>
  <c r="A3409" s="1"/>
  <c r="E3409" s="1"/>
  <c r="B3410"/>
  <c r="A3410" s="1"/>
  <c r="B3411"/>
  <c r="A3411" s="1"/>
  <c r="B3412"/>
  <c r="A3412" s="1"/>
  <c r="D3412" s="1"/>
  <c r="B3413"/>
  <c r="A3413" s="1"/>
  <c r="B3414"/>
  <c r="A3414" s="1"/>
  <c r="B3415"/>
  <c r="A3415" s="1"/>
  <c r="C3415" s="1"/>
  <c r="B3416"/>
  <c r="A3416" s="1"/>
  <c r="B3417"/>
  <c r="A3417" s="1"/>
  <c r="E3417" s="1"/>
  <c r="B3418"/>
  <c r="A3418" s="1"/>
  <c r="B3419"/>
  <c r="A3419" s="1"/>
  <c r="D3419" s="1"/>
  <c r="B3420"/>
  <c r="A3420" s="1"/>
  <c r="B3421"/>
  <c r="A3421" s="1"/>
  <c r="E3421" s="1"/>
  <c r="B3422"/>
  <c r="A3422" s="1"/>
  <c r="B3423"/>
  <c r="A3423" s="1"/>
  <c r="E3423" s="1"/>
  <c r="B3424"/>
  <c r="A3424" s="1"/>
  <c r="D3424" s="1"/>
  <c r="B3425"/>
  <c r="A3425" s="1"/>
  <c r="E3425" s="1"/>
  <c r="B3426"/>
  <c r="A3426" s="1"/>
  <c r="B3427"/>
  <c r="A3427" s="1"/>
  <c r="D3427" s="1"/>
  <c r="B3428"/>
  <c r="A3428" s="1"/>
  <c r="C3428" s="1"/>
  <c r="B3429"/>
  <c r="A3429" s="1"/>
  <c r="E3429" s="1"/>
  <c r="B3430"/>
  <c r="A3430" s="1"/>
  <c r="B3431"/>
  <c r="A3431" s="1"/>
  <c r="D3431" s="1"/>
  <c r="B3432"/>
  <c r="A3432" s="1"/>
  <c r="E3432" s="1"/>
  <c r="B3434"/>
  <c r="A3434" s="1"/>
  <c r="E3434" s="1"/>
  <c r="B3435"/>
  <c r="A3435" s="1"/>
  <c r="B3436"/>
  <c r="A3436" s="1"/>
  <c r="B3437"/>
  <c r="A3437" s="1"/>
  <c r="E3437" s="1"/>
  <c r="B3438"/>
  <c r="A3438" s="1"/>
  <c r="E3438" s="1"/>
  <c r="B3439"/>
  <c r="A3439" s="1"/>
  <c r="C3439" s="1"/>
  <c r="B3440"/>
  <c r="A3440" s="1"/>
  <c r="D3440" s="1"/>
  <c r="B3441"/>
  <c r="A3441" s="1"/>
  <c r="E3441" s="1"/>
  <c r="B3442"/>
  <c r="A3442" s="1"/>
  <c r="C3442" s="1"/>
  <c r="B3443"/>
  <c r="A3443" s="1"/>
  <c r="B3444"/>
  <c r="A3444" s="1"/>
  <c r="D3444" s="1"/>
  <c r="B3445"/>
  <c r="A3445" s="1"/>
  <c r="E3445" s="1"/>
  <c r="B3446"/>
  <c r="A3446" s="1"/>
  <c r="D3446" s="1"/>
  <c r="B3447"/>
  <c r="A3447" s="1"/>
  <c r="C3447" s="1"/>
  <c r="B3448"/>
  <c r="A3448" s="1"/>
  <c r="B3449"/>
  <c r="A3449" s="1"/>
  <c r="E3449" s="1"/>
  <c r="B3450"/>
  <c r="A3450" s="1"/>
  <c r="E3450" s="1"/>
  <c r="B3451"/>
  <c r="A3451" s="1"/>
  <c r="C3451" s="1"/>
  <c r="B3452"/>
  <c r="A3452" s="1"/>
  <c r="B3453"/>
  <c r="A3453" s="1"/>
  <c r="E3453" s="1"/>
  <c r="B3454"/>
  <c r="A3454" s="1"/>
  <c r="C3454" s="1"/>
  <c r="B3455"/>
  <c r="A3455" s="1"/>
  <c r="B3456"/>
  <c r="A3456" s="1"/>
  <c r="D3456" s="1"/>
  <c r="B3457"/>
  <c r="A3457" s="1"/>
  <c r="E3457" s="1"/>
  <c r="B3458"/>
  <c r="A3458" s="1"/>
  <c r="C3458" s="1"/>
  <c r="B3459"/>
  <c r="A3459" s="1"/>
  <c r="C3459" s="1"/>
  <c r="B3460"/>
  <c r="A3460" s="1"/>
  <c r="C3460" s="1"/>
  <c r="B3461"/>
  <c r="A3461" s="1"/>
  <c r="E3461" s="1"/>
  <c r="B3462"/>
  <c r="A3462" s="1"/>
  <c r="D3462" s="1"/>
  <c r="B3463"/>
  <c r="A3463" s="1"/>
  <c r="D3463" s="1"/>
  <c r="B3464"/>
  <c r="A3464" s="1"/>
  <c r="E3464" s="1"/>
  <c r="B3465"/>
  <c r="A3465" s="1"/>
  <c r="E3465" s="1"/>
  <c r="B3466"/>
  <c r="A3466" s="1"/>
  <c r="C3466" s="1"/>
  <c r="B3467"/>
  <c r="A3467" s="1"/>
  <c r="B3468"/>
  <c r="A3468" s="1"/>
  <c r="B3469"/>
  <c r="A3469" s="1"/>
  <c r="E3469" s="1"/>
  <c r="B3470"/>
  <c r="A3470" s="1"/>
  <c r="C3470" s="1"/>
  <c r="B3471"/>
  <c r="A3471" s="1"/>
  <c r="D3471" s="1"/>
  <c r="B3472"/>
  <c r="A3472" s="1"/>
  <c r="D3472" s="1"/>
  <c r="B3473"/>
  <c r="A3473" s="1"/>
  <c r="E3473" s="1"/>
  <c r="B3474"/>
  <c r="A3474" s="1"/>
  <c r="B3475"/>
  <c r="A3475" s="1"/>
  <c r="B3476"/>
  <c r="A3476" s="1"/>
  <c r="D3476" s="1"/>
  <c r="B3477"/>
  <c r="A3477" s="1"/>
  <c r="E3477" s="1"/>
  <c r="B3478"/>
  <c r="A3478" s="1"/>
  <c r="C3478" s="1"/>
  <c r="B3479"/>
  <c r="A3479" s="1"/>
  <c r="C3479" s="1"/>
  <c r="B3480"/>
  <c r="A3480" s="1"/>
  <c r="B3481"/>
  <c r="A3481" s="1"/>
  <c r="E3481" s="1"/>
  <c r="B3482"/>
  <c r="A3482" s="1"/>
  <c r="C3482" s="1"/>
  <c r="B3483"/>
  <c r="A3483" s="1"/>
  <c r="D3483" s="1"/>
  <c r="B3484"/>
  <c r="A3484" s="1"/>
  <c r="B3485"/>
  <c r="A3485" s="1"/>
  <c r="E3485" s="1"/>
  <c r="B3486"/>
  <c r="A3486" s="1"/>
  <c r="E3486" s="1"/>
  <c r="B3487"/>
  <c r="A3487" s="1"/>
  <c r="B3488"/>
  <c r="A3488" s="1"/>
  <c r="D3488" s="1"/>
  <c r="B3489"/>
  <c r="A3489" s="1"/>
  <c r="E3489" s="1"/>
  <c r="B3490"/>
  <c r="A3490" s="1"/>
  <c r="C3490" s="1"/>
  <c r="B3491"/>
  <c r="A3491" s="1"/>
  <c r="D3491" s="1"/>
  <c r="B3492"/>
  <c r="A3492" s="1"/>
  <c r="C3492" s="1"/>
  <c r="B3493"/>
  <c r="A3493" s="1"/>
  <c r="E3493" s="1"/>
  <c r="B3494"/>
  <c r="A3494" s="1"/>
  <c r="D3494" s="1"/>
  <c r="B3495"/>
  <c r="A3495" s="1"/>
  <c r="D3495" s="1"/>
  <c r="B3496"/>
  <c r="A3496" s="1"/>
  <c r="E3496" s="1"/>
  <c r="B3497"/>
  <c r="A3497" s="1"/>
  <c r="E3497" s="1"/>
  <c r="B3498"/>
  <c r="A3498" s="1"/>
  <c r="B3499"/>
  <c r="A3499" s="1"/>
  <c r="B3501"/>
  <c r="A3501" s="1"/>
  <c r="E3501" s="1"/>
  <c r="B3502"/>
  <c r="A3502" s="1"/>
  <c r="D3502" s="1"/>
  <c r="B3503"/>
  <c r="A3503" s="1"/>
  <c r="C3503" s="1"/>
  <c r="B3504"/>
  <c r="A3504" s="1"/>
  <c r="D3504" s="1"/>
  <c r="B3505"/>
  <c r="A3505" s="1"/>
  <c r="B3506"/>
  <c r="A3506" s="1"/>
  <c r="C3506" s="1"/>
  <c r="B3507"/>
  <c r="A3507" s="1"/>
  <c r="E3507" s="1"/>
  <c r="B3508"/>
  <c r="A3508" s="1"/>
  <c r="D3508" s="1"/>
  <c r="B3509"/>
  <c r="A3509" s="1"/>
  <c r="E3509" s="1"/>
  <c r="B3510"/>
  <c r="A3510" s="1"/>
  <c r="E3510" s="1"/>
  <c r="B3511"/>
  <c r="A3511" s="1"/>
  <c r="C3511" s="1"/>
  <c r="B3512"/>
  <c r="A3512" s="1"/>
  <c r="B3513"/>
  <c r="A3513" s="1"/>
  <c r="E3513" s="1"/>
  <c r="B3514"/>
  <c r="A3514" s="1"/>
  <c r="D3514" s="1"/>
  <c r="B3515"/>
  <c r="A3515" s="1"/>
  <c r="C3515" s="1"/>
  <c r="B3516"/>
  <c r="A3516" s="1"/>
  <c r="B3517"/>
  <c r="A3517" s="1"/>
  <c r="E3517" s="1"/>
  <c r="B3518"/>
  <c r="A3518" s="1"/>
  <c r="C3518" s="1"/>
  <c r="B3519"/>
  <c r="A3519" s="1"/>
  <c r="B3520"/>
  <c r="A3520" s="1"/>
  <c r="D3520" s="1"/>
  <c r="B3521"/>
  <c r="A3521" s="1"/>
  <c r="E3521" s="1"/>
  <c r="B3522"/>
  <c r="A3522" s="1"/>
  <c r="E3522" s="1"/>
  <c r="B3523"/>
  <c r="A3523" s="1"/>
  <c r="E3523" s="1"/>
  <c r="B3524"/>
  <c r="A3524" s="1"/>
  <c r="C3524" s="1"/>
  <c r="B3525"/>
  <c r="A3525" s="1"/>
  <c r="B3526"/>
  <c r="A3526" s="1"/>
  <c r="C3526" s="1"/>
  <c r="B3527"/>
  <c r="A3527" s="1"/>
  <c r="D3527" s="1"/>
  <c r="B3528"/>
  <c r="A3528" s="1"/>
  <c r="E3528" s="1"/>
  <c r="B3529"/>
  <c r="A3529" s="1"/>
  <c r="E3529" s="1"/>
  <c r="B3530"/>
  <c r="A3530" s="1"/>
  <c r="C3530" s="1"/>
  <c r="B3531"/>
  <c r="A3531" s="1"/>
  <c r="E3531" s="1"/>
  <c r="B3532"/>
  <c r="A3532" s="1"/>
  <c r="B3533"/>
  <c r="A3533" s="1"/>
  <c r="E3533" s="1"/>
  <c r="B3534"/>
  <c r="A3534" s="1"/>
  <c r="D3534" s="1"/>
  <c r="B3535"/>
  <c r="A3535" s="1"/>
  <c r="D3535" s="1"/>
  <c r="B3536"/>
  <c r="A3536" s="1"/>
  <c r="D3536" s="1"/>
  <c r="B3537"/>
  <c r="A3537" s="1"/>
  <c r="E3537" s="1"/>
  <c r="B3538"/>
  <c r="A3538" s="1"/>
  <c r="E3538" s="1"/>
  <c r="B3539"/>
  <c r="A3539" s="1"/>
  <c r="B3540"/>
  <c r="A3540" s="1"/>
  <c r="D3540" s="1"/>
  <c r="B3541"/>
  <c r="A3541" s="1"/>
  <c r="B3542"/>
  <c r="A3542" s="1"/>
  <c r="C3542" s="1"/>
  <c r="B3543"/>
  <c r="A3543" s="1"/>
  <c r="C3543" s="1"/>
  <c r="B3545"/>
  <c r="A3545" s="1"/>
  <c r="B3549"/>
  <c r="A3549" s="1"/>
  <c r="E3549" s="1"/>
  <c r="B3551"/>
  <c r="A3551" s="1"/>
  <c r="E3551" s="1"/>
  <c r="B3552"/>
  <c r="A3552" s="1"/>
  <c r="D3552" s="1"/>
  <c r="B3553"/>
  <c r="A3553" s="1"/>
  <c r="B3557"/>
  <c r="A3557" s="1"/>
  <c r="E3557" s="1"/>
  <c r="B3558"/>
  <c r="A3558" s="1"/>
  <c r="D3558" s="1"/>
  <c r="B3559"/>
  <c r="A3559" s="1"/>
  <c r="C3559" s="1"/>
  <c r="B3561"/>
  <c r="A3561" s="1"/>
  <c r="B3562"/>
  <c r="A3562" s="1"/>
  <c r="C3562" s="1"/>
  <c r="B3563"/>
  <c r="A3563" s="1"/>
  <c r="B3567"/>
  <c r="A3567" s="1"/>
  <c r="C3567" s="1"/>
  <c r="B3568"/>
  <c r="A3568" s="1"/>
  <c r="D3568" s="1"/>
  <c r="B3569"/>
  <c r="A3569" s="1"/>
  <c r="E3569" s="1"/>
  <c r="B3570"/>
  <c r="A3570" s="1"/>
  <c r="D3570" s="1"/>
  <c r="B3571"/>
  <c r="A3571" s="1"/>
  <c r="B3575"/>
  <c r="A3575" s="1"/>
  <c r="C3575" s="1"/>
  <c r="B3576"/>
  <c r="A3576" s="1"/>
  <c r="B3577"/>
  <c r="A3577" s="1"/>
  <c r="E3577" s="1"/>
  <c r="B3584"/>
  <c r="A3584" s="1"/>
  <c r="D3584" s="1"/>
  <c r="B3587"/>
  <c r="A3587" s="1"/>
  <c r="D3587" s="1"/>
  <c r="B3588"/>
  <c r="A3588" s="1"/>
  <c r="C3588" s="1"/>
  <c r="B3590"/>
  <c r="A3590" s="1"/>
  <c r="C3590" s="1"/>
  <c r="B3591"/>
  <c r="A3591" s="1"/>
  <c r="E3591" s="1"/>
  <c r="B3592"/>
  <c r="A3592" s="1"/>
  <c r="E3592" s="1"/>
  <c r="B3593"/>
  <c r="A3593" s="1"/>
  <c r="E3593" s="1"/>
  <c r="B3594"/>
  <c r="A3594" s="1"/>
  <c r="D3594" s="1"/>
  <c r="B3595"/>
  <c r="A3595" s="1"/>
  <c r="B3596"/>
  <c r="A3596" s="1"/>
  <c r="B3597"/>
  <c r="A3597" s="1"/>
  <c r="B3598"/>
  <c r="A3598" s="1"/>
  <c r="D3598" s="1"/>
  <c r="B3599"/>
  <c r="A3599" s="1"/>
  <c r="D3599" s="1"/>
  <c r="B3600"/>
  <c r="A3600" s="1"/>
  <c r="C3600" s="1"/>
  <c r="B3601"/>
  <c r="A3601" s="1"/>
  <c r="C3601" s="1"/>
  <c r="B3602"/>
  <c r="A3602" s="1"/>
  <c r="C3602" s="1"/>
  <c r="B3603"/>
  <c r="A3603" s="1"/>
  <c r="C3603" s="1"/>
  <c r="B3604"/>
  <c r="A3604" s="1"/>
  <c r="C3604" s="1"/>
  <c r="B3605"/>
  <c r="A3605" s="1"/>
  <c r="E3605" s="1"/>
  <c r="B3606"/>
  <c r="A3606" s="1"/>
  <c r="E3606" s="1"/>
  <c r="B3607"/>
  <c r="A3607" s="1"/>
  <c r="C3607" s="1"/>
  <c r="B3610"/>
  <c r="A3610" s="1"/>
  <c r="B3611"/>
  <c r="A3611" s="1"/>
  <c r="E3611" s="1"/>
  <c r="B3617"/>
  <c r="A3617" s="1"/>
  <c r="C3617" s="1"/>
  <c r="B3618"/>
  <c r="A3618" s="1"/>
  <c r="D3618" s="1"/>
  <c r="B3619"/>
  <c r="A3619" s="1"/>
  <c r="D3619" s="1"/>
  <c r="B3625"/>
  <c r="A3625" s="1"/>
  <c r="C3625" s="1"/>
  <c r="B3626"/>
  <c r="A3626" s="1"/>
  <c r="D3626" s="1"/>
  <c r="B3627"/>
  <c r="A3627" s="1"/>
  <c r="E3627" s="1"/>
  <c r="B3628"/>
  <c r="A3628" s="1"/>
  <c r="B3629"/>
  <c r="A3629" s="1"/>
  <c r="C3629" s="1"/>
  <c r="B3630"/>
  <c r="A3630" s="1"/>
  <c r="E3630" s="1"/>
  <c r="B3631"/>
  <c r="A3631" s="1"/>
  <c r="E3631" s="1"/>
  <c r="B3632"/>
  <c r="A3632" s="1"/>
  <c r="C3632" s="1"/>
  <c r="C3345"/>
  <c r="C3348"/>
  <c r="C3361"/>
  <c r="C3366"/>
  <c r="C3369"/>
  <c r="C3377"/>
  <c r="C3386"/>
  <c r="C3390"/>
  <c r="C3394"/>
  <c r="C3398"/>
  <c r="C3402"/>
  <c r="C3406"/>
  <c r="C3410"/>
  <c r="C3414"/>
  <c r="C3418"/>
  <c r="C3422"/>
  <c r="C3426"/>
  <c r="C3427"/>
  <c r="C3430"/>
  <c r="C3438"/>
  <c r="C3450"/>
  <c r="C3463"/>
  <c r="C3471"/>
  <c r="C3474"/>
  <c r="C3483"/>
  <c r="C3486"/>
  <c r="C3491"/>
  <c r="C3498"/>
  <c r="C3508"/>
  <c r="C3510"/>
  <c r="C3535"/>
  <c r="C3610"/>
  <c r="C3611"/>
  <c r="C3619"/>
  <c r="D3343"/>
  <c r="D3366"/>
  <c r="D3382"/>
  <c r="D3386"/>
  <c r="D3390"/>
  <c r="D3394"/>
  <c r="D3398"/>
  <c r="D3402"/>
  <c r="D3406"/>
  <c r="D3410"/>
  <c r="D3414"/>
  <c r="D3418"/>
  <c r="D3422"/>
  <c r="D3426"/>
  <c r="D3430"/>
  <c r="D3439"/>
  <c r="D3451"/>
  <c r="D3459"/>
  <c r="D3474"/>
  <c r="D3479"/>
  <c r="D3486"/>
  <c r="D3498"/>
  <c r="D3523"/>
  <c r="D3524"/>
  <c r="D3591"/>
  <c r="D3610"/>
  <c r="D3629"/>
  <c r="E3343"/>
  <c r="E3348"/>
  <c r="E3351"/>
  <c r="E3353"/>
  <c r="E3361"/>
  <c r="E3366"/>
  <c r="E3369"/>
  <c r="E3377"/>
  <c r="E3386"/>
  <c r="E3387"/>
  <c r="E3390"/>
  <c r="E3394"/>
  <c r="E3397"/>
  <c r="E3398"/>
  <c r="E3402"/>
  <c r="E3406"/>
  <c r="E3407"/>
  <c r="E3410"/>
  <c r="E3413"/>
  <c r="E3414"/>
  <c r="E3418"/>
  <c r="E3422"/>
  <c r="E3426"/>
  <c r="E3430"/>
  <c r="E3439"/>
  <c r="E3442"/>
  <c r="E3443"/>
  <c r="E3447"/>
  <c r="E3451"/>
  <c r="E3458"/>
  <c r="E3459"/>
  <c r="E3463"/>
  <c r="E3466"/>
  <c r="E3467"/>
  <c r="E3471"/>
  <c r="E3474"/>
  <c r="E3483"/>
  <c r="E3487"/>
  <c r="E3491"/>
  <c r="E3495"/>
  <c r="E3498"/>
  <c r="E3505"/>
  <c r="E3525"/>
  <c r="E3540"/>
  <c r="E3541"/>
  <c r="E3545"/>
  <c r="E3553"/>
  <c r="E3559"/>
  <c r="E3561"/>
  <c r="E3571"/>
  <c r="E3575"/>
  <c r="E3595"/>
  <c r="E3601"/>
  <c r="E3604"/>
  <c r="E3610"/>
  <c r="E3619"/>
  <c r="A493" i="9"/>
  <c r="A494"/>
  <c r="A495"/>
  <c r="C495" s="1"/>
  <c r="A496"/>
  <c r="B496" s="1"/>
  <c r="A497"/>
  <c r="A498"/>
  <c r="D498" s="1"/>
  <c r="A499"/>
  <c r="A500"/>
  <c r="B500" s="1"/>
  <c r="A501"/>
  <c r="A502"/>
  <c r="D502" s="1"/>
  <c r="A503"/>
  <c r="A504"/>
  <c r="A505"/>
  <c r="A506"/>
  <c r="A507"/>
  <c r="B507" s="1"/>
  <c r="A508"/>
  <c r="A509"/>
  <c r="A510"/>
  <c r="D510" s="1"/>
  <c r="A511"/>
  <c r="B511" s="1"/>
  <c r="A512"/>
  <c r="B512" s="1"/>
  <c r="A513"/>
  <c r="A514"/>
  <c r="A515"/>
  <c r="A516"/>
  <c r="B516" s="1"/>
  <c r="A517"/>
  <c r="A518"/>
  <c r="A519"/>
  <c r="D519" s="1"/>
  <c r="A520"/>
  <c r="A521"/>
  <c r="A522"/>
  <c r="A523"/>
  <c r="A524"/>
  <c r="B524" s="1"/>
  <c r="A525"/>
  <c r="A526"/>
  <c r="A527"/>
  <c r="B527" s="1"/>
  <c r="A528"/>
  <c r="B528" s="1"/>
  <c r="A529"/>
  <c r="A530"/>
  <c r="D530" s="1"/>
  <c r="A531"/>
  <c r="A532"/>
  <c r="B532" s="1"/>
  <c r="A533"/>
  <c r="A534"/>
  <c r="D534" s="1"/>
  <c r="A535"/>
  <c r="B535" s="1"/>
  <c r="A536"/>
  <c r="B536" s="1"/>
  <c r="A537"/>
  <c r="A538"/>
  <c r="D538" s="1"/>
  <c r="A539"/>
  <c r="A540"/>
  <c r="A541"/>
  <c r="A542"/>
  <c r="A543"/>
  <c r="A544"/>
  <c r="A545"/>
  <c r="A546"/>
  <c r="A547"/>
  <c r="A548"/>
  <c r="A549"/>
  <c r="A550"/>
  <c r="A551"/>
  <c r="B551" s="1"/>
  <c r="A552"/>
  <c r="B552" s="1"/>
  <c r="A553"/>
  <c r="A554"/>
  <c r="D554" s="1"/>
  <c r="A555"/>
  <c r="C555" s="1"/>
  <c r="A556"/>
  <c r="B556" s="1"/>
  <c r="A557"/>
  <c r="A558"/>
  <c r="A559"/>
  <c r="A560"/>
  <c r="B560" s="1"/>
  <c r="A561"/>
  <c r="A562"/>
  <c r="D562" s="1"/>
  <c r="A563"/>
  <c r="B563" s="1"/>
  <c r="A564"/>
  <c r="B564" s="1"/>
  <c r="A565"/>
  <c r="A566"/>
  <c r="D566" s="1"/>
  <c r="A567"/>
  <c r="C567" s="1"/>
  <c r="A568"/>
  <c r="B568" s="1"/>
  <c r="A569"/>
  <c r="A570"/>
  <c r="D570" s="1"/>
  <c r="A571"/>
  <c r="C571" s="1"/>
  <c r="A572"/>
  <c r="B572" s="1"/>
  <c r="A573"/>
  <c r="A574"/>
  <c r="D574" s="1"/>
  <c r="A575"/>
  <c r="B575" s="1"/>
  <c r="A576"/>
  <c r="B576" s="1"/>
  <c r="A577"/>
  <c r="A578"/>
  <c r="D578" s="1"/>
  <c r="A579"/>
  <c r="C579" s="1"/>
  <c r="A580"/>
  <c r="B580" s="1"/>
  <c r="A581"/>
  <c r="A582"/>
  <c r="D582" s="1"/>
  <c r="A583"/>
  <c r="B583" s="1"/>
  <c r="A584"/>
  <c r="B584" s="1"/>
  <c r="A585"/>
  <c r="A586"/>
  <c r="D586" s="1"/>
  <c r="A587"/>
  <c r="C587" s="1"/>
  <c r="A588"/>
  <c r="A589"/>
  <c r="A590"/>
  <c r="D590" s="1"/>
  <c r="A591"/>
  <c r="B591" s="1"/>
  <c r="A592"/>
  <c r="A593"/>
  <c r="A594"/>
  <c r="D594" s="1"/>
  <c r="A595"/>
  <c r="C595" s="1"/>
  <c r="A596"/>
  <c r="B596" s="1"/>
  <c r="A597"/>
  <c r="A598"/>
  <c r="D598" s="1"/>
  <c r="A599"/>
  <c r="C599" s="1"/>
  <c r="A600"/>
  <c r="B600" s="1"/>
  <c r="A601"/>
  <c r="A602"/>
  <c r="D602" s="1"/>
  <c r="A603"/>
  <c r="B603" s="1"/>
  <c r="A604"/>
  <c r="B604" s="1"/>
  <c r="A605"/>
  <c r="A606"/>
  <c r="D606" s="1"/>
  <c r="A607"/>
  <c r="C607" s="1"/>
  <c r="A608"/>
  <c r="B608" s="1"/>
  <c r="A609"/>
  <c r="A610"/>
  <c r="D610" s="1"/>
  <c r="A611"/>
  <c r="B611" s="1"/>
  <c r="A612"/>
  <c r="B612" s="1"/>
  <c r="A613"/>
  <c r="A614"/>
  <c r="D614" s="1"/>
  <c r="A615"/>
  <c r="C615" s="1"/>
  <c r="A616"/>
  <c r="B616" s="1"/>
  <c r="A617"/>
  <c r="A618"/>
  <c r="D618" s="1"/>
  <c r="A619"/>
  <c r="B619" s="1"/>
  <c r="A620"/>
  <c r="B620" s="1"/>
  <c r="A621"/>
  <c r="A622"/>
  <c r="D622" s="1"/>
  <c r="A623"/>
  <c r="C623" s="1"/>
  <c r="A624"/>
  <c r="B624" s="1"/>
  <c r="A625"/>
  <c r="A626"/>
  <c r="D626" s="1"/>
  <c r="A627"/>
  <c r="B627" s="1"/>
  <c r="A628"/>
  <c r="B628" s="1"/>
  <c r="A629"/>
  <c r="A630"/>
  <c r="D630" s="1"/>
  <c r="A631"/>
  <c r="C631" s="1"/>
  <c r="A632"/>
  <c r="B632" s="1"/>
  <c r="A633"/>
  <c r="A634"/>
  <c r="D634" s="1"/>
  <c r="A635"/>
  <c r="A636"/>
  <c r="A637"/>
  <c r="A638"/>
  <c r="A639"/>
  <c r="A640"/>
  <c r="B640" s="1"/>
  <c r="A641"/>
  <c r="A642"/>
  <c r="A643"/>
  <c r="A644"/>
  <c r="A645"/>
  <c r="A646"/>
  <c r="A647"/>
  <c r="D647" s="1"/>
  <c r="A648"/>
  <c r="B648" s="1"/>
  <c r="A649"/>
  <c r="B493"/>
  <c r="B495"/>
  <c r="B519"/>
  <c r="B521"/>
  <c r="B525"/>
  <c r="B529"/>
  <c r="B531"/>
  <c r="B533"/>
  <c r="B537"/>
  <c r="B539"/>
  <c r="B545"/>
  <c r="B553"/>
  <c r="B555"/>
  <c r="B557"/>
  <c r="B567"/>
  <c r="B571"/>
  <c r="B573"/>
  <c r="B577"/>
  <c r="B579"/>
  <c r="B581"/>
  <c r="B585"/>
  <c r="B587"/>
  <c r="B589"/>
  <c r="B595"/>
  <c r="B599"/>
  <c r="B601"/>
  <c r="B605"/>
  <c r="B607"/>
  <c r="B609"/>
  <c r="B613"/>
  <c r="B615"/>
  <c r="B617"/>
  <c r="B621"/>
  <c r="B623"/>
  <c r="B625"/>
  <c r="B629"/>
  <c r="B631"/>
  <c r="B633"/>
  <c r="B641"/>
  <c r="B647"/>
  <c r="B649"/>
  <c r="C493"/>
  <c r="C496"/>
  <c r="C500"/>
  <c r="C507"/>
  <c r="C512"/>
  <c r="C516"/>
  <c r="C519"/>
  <c r="C521"/>
  <c r="C524"/>
  <c r="C525"/>
  <c r="C527"/>
  <c r="C528"/>
  <c r="C529"/>
  <c r="C530"/>
  <c r="C531"/>
  <c r="C532"/>
  <c r="C533"/>
  <c r="C534"/>
  <c r="C535"/>
  <c r="C536"/>
  <c r="C537"/>
  <c r="C538"/>
  <c r="C539"/>
  <c r="C545"/>
  <c r="C552"/>
  <c r="C553"/>
  <c r="C556"/>
  <c r="C557"/>
  <c r="C560"/>
  <c r="C563"/>
  <c r="C564"/>
  <c r="C568"/>
  <c r="C573"/>
  <c r="C577"/>
  <c r="C581"/>
  <c r="C585"/>
  <c r="C589"/>
  <c r="C590"/>
  <c r="C591"/>
  <c r="C596"/>
  <c r="C601"/>
  <c r="C605"/>
  <c r="C609"/>
  <c r="C613"/>
  <c r="C617"/>
  <c r="C621"/>
  <c r="C625"/>
  <c r="C629"/>
  <c r="C633"/>
  <c r="C640"/>
  <c r="C641"/>
  <c r="C647"/>
  <c r="C648"/>
  <c r="C649"/>
  <c r="D493"/>
  <c r="D495"/>
  <c r="D507"/>
  <c r="D511"/>
  <c r="D521"/>
  <c r="D525"/>
  <c r="D527"/>
  <c r="D529"/>
  <c r="D531"/>
  <c r="D533"/>
  <c r="D535"/>
  <c r="D537"/>
  <c r="D539"/>
  <c r="D545"/>
  <c r="D551"/>
  <c r="D553"/>
  <c r="D555"/>
  <c r="D557"/>
  <c r="D571"/>
  <c r="D573"/>
  <c r="D577"/>
  <c r="D579"/>
  <c r="D581"/>
  <c r="D585"/>
  <c r="D587"/>
  <c r="D589"/>
  <c r="D599"/>
  <c r="D601"/>
  <c r="D605"/>
  <c r="D607"/>
  <c r="D609"/>
  <c r="D613"/>
  <c r="D615"/>
  <c r="D617"/>
  <c r="D621"/>
  <c r="D623"/>
  <c r="D625"/>
  <c r="D629"/>
  <c r="D631"/>
  <c r="D633"/>
  <c r="D641"/>
  <c r="D649"/>
  <c r="D627" l="1"/>
  <c r="D619"/>
  <c r="D611"/>
  <c r="D603"/>
  <c r="D591"/>
  <c r="D583"/>
  <c r="D575"/>
  <c r="D563"/>
  <c r="C627"/>
  <c r="C619"/>
  <c r="C611"/>
  <c r="C603"/>
  <c r="C594"/>
  <c r="C583"/>
  <c r="C575"/>
  <c r="C566"/>
  <c r="C554"/>
  <c r="C511"/>
  <c r="E3629" i="11"/>
  <c r="E3562"/>
  <c r="E3382"/>
  <c r="E3370"/>
  <c r="E3345"/>
  <c r="D3387"/>
  <c r="D3374"/>
  <c r="C3399"/>
  <c r="C3370"/>
  <c r="C3353"/>
  <c r="C634" i="9"/>
  <c r="C630"/>
  <c r="C626"/>
  <c r="C622"/>
  <c r="C618"/>
  <c r="C614"/>
  <c r="C610"/>
  <c r="C606"/>
  <c r="C602"/>
  <c r="C598"/>
  <c r="C586"/>
  <c r="C582"/>
  <c r="C578"/>
  <c r="C574"/>
  <c r="C570"/>
  <c r="C510"/>
  <c r="C498"/>
  <c r="E3625" i="11"/>
  <c r="E3492"/>
  <c r="E3476"/>
  <c r="E3427"/>
  <c r="E3419"/>
  <c r="E3378"/>
  <c r="D3601"/>
  <c r="D3395"/>
  <c r="C3419"/>
  <c r="C3407"/>
  <c r="D595" i="9"/>
  <c r="D567"/>
  <c r="C632"/>
  <c r="C628"/>
  <c r="C624"/>
  <c r="C620"/>
  <c r="C616"/>
  <c r="C612"/>
  <c r="C608"/>
  <c r="C604"/>
  <c r="C600"/>
  <c r="C584"/>
  <c r="C580"/>
  <c r="C576"/>
  <c r="C572"/>
  <c r="C562"/>
  <c r="C551"/>
  <c r="C502"/>
  <c r="E3444" i="11"/>
  <c r="E3431"/>
  <c r="E3374"/>
  <c r="E3362"/>
  <c r="D3625"/>
  <c r="D3562"/>
  <c r="D3496"/>
  <c r="D3460"/>
  <c r="D3415"/>
  <c r="D3378"/>
  <c r="D3362"/>
  <c r="C3444"/>
  <c r="D3627"/>
  <c r="D3575"/>
  <c r="E3506"/>
  <c r="E3590"/>
  <c r="D3590"/>
  <c r="E3534"/>
  <c r="E3350"/>
  <c r="D3506"/>
  <c r="C3626"/>
  <c r="C3570"/>
  <c r="E3515"/>
  <c r="E3490"/>
  <c r="E3454"/>
  <c r="E3446"/>
  <c r="E3380"/>
  <c r="D3607"/>
  <c r="D3559"/>
  <c r="D3515"/>
  <c r="D3482"/>
  <c r="D3470"/>
  <c r="D3450"/>
  <c r="D3438"/>
  <c r="D3351"/>
  <c r="C3599"/>
  <c r="C3527"/>
  <c r="C3494"/>
  <c r="C3462"/>
  <c r="C3446"/>
  <c r="C3434"/>
  <c r="C3364"/>
  <c r="E3482"/>
  <c r="E3618"/>
  <c r="E3494"/>
  <c r="E3478"/>
  <c r="E3470"/>
  <c r="E3462"/>
  <c r="E3355"/>
  <c r="E3342"/>
  <c r="D3603"/>
  <c r="D3543"/>
  <c r="D3466"/>
  <c r="D3458"/>
  <c r="D3434"/>
  <c r="D3368"/>
  <c r="C3618"/>
  <c r="C3591"/>
  <c r="C3385"/>
  <c r="C3342"/>
  <c r="E3599"/>
  <c r="E3535"/>
  <c r="E3511"/>
  <c r="E3385"/>
  <c r="D3567"/>
  <c r="D3503"/>
  <c r="D3490"/>
  <c r="D3478"/>
  <c r="D3454"/>
  <c r="D3442"/>
  <c r="E3626"/>
  <c r="E3617"/>
  <c r="E3570"/>
  <c r="E3526"/>
  <c r="D3526"/>
  <c r="D3358"/>
  <c r="E3598"/>
  <c r="D3346"/>
  <c r="C3354"/>
  <c r="E3518"/>
  <c r="E3363"/>
  <c r="D3542"/>
  <c r="D3518"/>
  <c r="C3598"/>
  <c r="E3358"/>
  <c r="E3346"/>
  <c r="D3630"/>
  <c r="D3602"/>
  <c r="D3530"/>
  <c r="D3522"/>
  <c r="D3510"/>
  <c r="D3350"/>
  <c r="C3630"/>
  <c r="C3538"/>
  <c r="C3514"/>
  <c r="C3502"/>
  <c r="E3602"/>
  <c r="E3412"/>
  <c r="E3354"/>
  <c r="D3606"/>
  <c r="D3538"/>
  <c r="D3396"/>
  <c r="D3375"/>
  <c r="C3606"/>
  <c r="C3594"/>
  <c r="C3558"/>
  <c r="C3534"/>
  <c r="C3522"/>
  <c r="E3558"/>
  <c r="E3594"/>
  <c r="E3542"/>
  <c r="E3530"/>
  <c r="E3514"/>
  <c r="E3502"/>
  <c r="E3428"/>
  <c r="E3396"/>
  <c r="E3375"/>
  <c r="D3617"/>
  <c r="D3432"/>
  <c r="D3363"/>
  <c r="C3597"/>
  <c r="E3597"/>
  <c r="D3597"/>
  <c r="D3349"/>
  <c r="C3349"/>
  <c r="E3349"/>
  <c r="D3381"/>
  <c r="E3381"/>
  <c r="C3381"/>
  <c r="D3365"/>
  <c r="C3365"/>
  <c r="E3365"/>
  <c r="D3596"/>
  <c r="C3596"/>
  <c r="D3532"/>
  <c r="C3532"/>
  <c r="D3516"/>
  <c r="C3516"/>
  <c r="D3484"/>
  <c r="C3484"/>
  <c r="D3468"/>
  <c r="C3468"/>
  <c r="D3452"/>
  <c r="C3452"/>
  <c r="D3436"/>
  <c r="C3436"/>
  <c r="D3420"/>
  <c r="C3420"/>
  <c r="D3404"/>
  <c r="C3404"/>
  <c r="D3388"/>
  <c r="C3388"/>
  <c r="E3576"/>
  <c r="D3576"/>
  <c r="E3512"/>
  <c r="D3512"/>
  <c r="E3480"/>
  <c r="D3480"/>
  <c r="E3448"/>
  <c r="D3448"/>
  <c r="E3416"/>
  <c r="D3416"/>
  <c r="C3384"/>
  <c r="D3384"/>
  <c r="C3352"/>
  <c r="D3352"/>
  <c r="C3595"/>
  <c r="D3595"/>
  <c r="D3551"/>
  <c r="C3551"/>
  <c r="D3539"/>
  <c r="C3539"/>
  <c r="C3531"/>
  <c r="D3531"/>
  <c r="D3519"/>
  <c r="C3519"/>
  <c r="C3499"/>
  <c r="D3499"/>
  <c r="D3475"/>
  <c r="C3475"/>
  <c r="C3467"/>
  <c r="D3467"/>
  <c r="D3455"/>
  <c r="C3455"/>
  <c r="D3443"/>
  <c r="C3443"/>
  <c r="C3435"/>
  <c r="D3435"/>
  <c r="D3423"/>
  <c r="C3423"/>
  <c r="D3411"/>
  <c r="C3411"/>
  <c r="C3403"/>
  <c r="D3403"/>
  <c r="E3403"/>
  <c r="D3391"/>
  <c r="C3391"/>
  <c r="C3379"/>
  <c r="D3379"/>
  <c r="E3379"/>
  <c r="C3371"/>
  <c r="D3371"/>
  <c r="C3367"/>
  <c r="D3367"/>
  <c r="C3359"/>
  <c r="D3359"/>
  <c r="E3359"/>
  <c r="C3347"/>
  <c r="D3347"/>
  <c r="C3631"/>
  <c r="D3631"/>
  <c r="D3571"/>
  <c r="C3571"/>
  <c r="C3563"/>
  <c r="D3563"/>
  <c r="D3507"/>
  <c r="C3507"/>
  <c r="D3487"/>
  <c r="C3487"/>
  <c r="E3607"/>
  <c r="E3603"/>
  <c r="E3588"/>
  <c r="E3563"/>
  <c r="E3543"/>
  <c r="E3539"/>
  <c r="E3524"/>
  <c r="E3519"/>
  <c r="E3499"/>
  <c r="E3479"/>
  <c r="E3475"/>
  <c r="E3460"/>
  <c r="E3455"/>
  <c r="E3435"/>
  <c r="E3415"/>
  <c r="E3411"/>
  <c r="E3399"/>
  <c r="E3395"/>
  <c r="E3371"/>
  <c r="D3611"/>
  <c r="D3588"/>
  <c r="D3528"/>
  <c r="D3511"/>
  <c r="D3492"/>
  <c r="D3464"/>
  <c r="D3447"/>
  <c r="D3428"/>
  <c r="D3400"/>
  <c r="D3364"/>
  <c r="D3355"/>
  <c r="C3627"/>
  <c r="C3587"/>
  <c r="C3523"/>
  <c r="C3495"/>
  <c r="C3431"/>
  <c r="C3380"/>
  <c r="E3587"/>
  <c r="E3567"/>
  <c r="E3527"/>
  <c r="E3508"/>
  <c r="E3503"/>
  <c r="D3604"/>
  <c r="D3592"/>
  <c r="C3540"/>
  <c r="C3476"/>
  <c r="C3412"/>
  <c r="C3605"/>
  <c r="D3605"/>
  <c r="D3628"/>
  <c r="E3628"/>
  <c r="C3628"/>
  <c r="C3592"/>
  <c r="C3576"/>
  <c r="C3528"/>
  <c r="C3512"/>
  <c r="C3496"/>
  <c r="C3480"/>
  <c r="C3464"/>
  <c r="C3448"/>
  <c r="C3432"/>
  <c r="C3416"/>
  <c r="C3400"/>
  <c r="C3376"/>
  <c r="C3593"/>
  <c r="D3593"/>
  <c r="C3577"/>
  <c r="D3577"/>
  <c r="C3569"/>
  <c r="D3569"/>
  <c r="C3561"/>
  <c r="D3561"/>
  <c r="C3553"/>
  <c r="D3553"/>
  <c r="C3545"/>
  <c r="D3545"/>
  <c r="C3537"/>
  <c r="D3537"/>
  <c r="C3529"/>
  <c r="D3529"/>
  <c r="C3521"/>
  <c r="D3521"/>
  <c r="C3513"/>
  <c r="D3513"/>
  <c r="C3505"/>
  <c r="D3505"/>
  <c r="C3497"/>
  <c r="D3497"/>
  <c r="C3489"/>
  <c r="D3489"/>
  <c r="C3481"/>
  <c r="D3481"/>
  <c r="C3473"/>
  <c r="D3473"/>
  <c r="C3465"/>
  <c r="D3465"/>
  <c r="C3457"/>
  <c r="D3457"/>
  <c r="C3449"/>
  <c r="D3449"/>
  <c r="C3441"/>
  <c r="D3441"/>
  <c r="C3425"/>
  <c r="D3425"/>
  <c r="C3417"/>
  <c r="D3417"/>
  <c r="C3409"/>
  <c r="D3409"/>
  <c r="C3401"/>
  <c r="D3401"/>
  <c r="C3393"/>
  <c r="D3393"/>
  <c r="C3549"/>
  <c r="D3549"/>
  <c r="C3533"/>
  <c r="D3533"/>
  <c r="C3517"/>
  <c r="D3517"/>
  <c r="C3501"/>
  <c r="D3501"/>
  <c r="C3485"/>
  <c r="D3485"/>
  <c r="C3469"/>
  <c r="D3469"/>
  <c r="C3453"/>
  <c r="D3453"/>
  <c r="C3437"/>
  <c r="D3437"/>
  <c r="C3421"/>
  <c r="D3421"/>
  <c r="C3405"/>
  <c r="D3405"/>
  <c r="C3389"/>
  <c r="D3389"/>
  <c r="C3373"/>
  <c r="D3373"/>
  <c r="C3357"/>
  <c r="D3357"/>
  <c r="E3632"/>
  <c r="E3600"/>
  <c r="E3596"/>
  <c r="E3584"/>
  <c r="E3568"/>
  <c r="E3552"/>
  <c r="E3536"/>
  <c r="E3532"/>
  <c r="E3520"/>
  <c r="E3516"/>
  <c r="E3504"/>
  <c r="E3488"/>
  <c r="E3484"/>
  <c r="E3472"/>
  <c r="E3468"/>
  <c r="E3456"/>
  <c r="E3452"/>
  <c r="E3440"/>
  <c r="E3436"/>
  <c r="E3424"/>
  <c r="E3420"/>
  <c r="E3408"/>
  <c r="E3404"/>
  <c r="E3392"/>
  <c r="E3388"/>
  <c r="E3384"/>
  <c r="E3376"/>
  <c r="E3372"/>
  <c r="E3368"/>
  <c r="E3356"/>
  <c r="E3352"/>
  <c r="D3632"/>
  <c r="D3600"/>
  <c r="D3372"/>
  <c r="D3356"/>
  <c r="C3584"/>
  <c r="C3568"/>
  <c r="C3552"/>
  <c r="C3536"/>
  <c r="C3520"/>
  <c r="C3504"/>
  <c r="C3488"/>
  <c r="C3472"/>
  <c r="C3456"/>
  <c r="C3440"/>
  <c r="C3424"/>
  <c r="C3408"/>
  <c r="C3392"/>
  <c r="C3557"/>
  <c r="D3557"/>
  <c r="C3541"/>
  <c r="D3541"/>
  <c r="C3525"/>
  <c r="D3525"/>
  <c r="C3509"/>
  <c r="D3509"/>
  <c r="C3493"/>
  <c r="D3493"/>
  <c r="C3477"/>
  <c r="D3477"/>
  <c r="C3461"/>
  <c r="D3461"/>
  <c r="C3445"/>
  <c r="D3445"/>
  <c r="C3429"/>
  <c r="D3429"/>
  <c r="C3413"/>
  <c r="D3413"/>
  <c r="C3397"/>
  <c r="D3397"/>
  <c r="D648" i="9"/>
  <c r="D640"/>
  <c r="D632"/>
  <c r="D628"/>
  <c r="D624"/>
  <c r="D620"/>
  <c r="D616"/>
  <c r="D612"/>
  <c r="D608"/>
  <c r="D604"/>
  <c r="D600"/>
  <c r="D596"/>
  <c r="D584"/>
  <c r="D580"/>
  <c r="D576"/>
  <c r="D572"/>
  <c r="D568"/>
  <c r="D564"/>
  <c r="D560"/>
  <c r="D556"/>
  <c r="D552"/>
  <c r="D536"/>
  <c r="D532"/>
  <c r="D528"/>
  <c r="D524"/>
  <c r="D516"/>
  <c r="D512"/>
  <c r="D500"/>
  <c r="D496"/>
  <c r="B634"/>
  <c r="B630"/>
  <c r="B626"/>
  <c r="B622"/>
  <c r="B618"/>
  <c r="B614"/>
  <c r="B610"/>
  <c r="B606"/>
  <c r="B602"/>
  <c r="B598"/>
  <c r="B594"/>
  <c r="B590"/>
  <c r="B586"/>
  <c r="B582"/>
  <c r="B578"/>
  <c r="B574"/>
  <c r="B570"/>
  <c r="B566"/>
  <c r="B562"/>
  <c r="B554"/>
  <c r="B538"/>
  <c r="B534"/>
  <c r="B530"/>
  <c r="B510"/>
  <c r="B502"/>
  <c r="B498"/>
  <c r="Q74" i="6"/>
  <c r="P74"/>
  <c r="C98" i="8"/>
  <c r="B7" i="6"/>
  <c r="C55" i="8"/>
  <c r="C76" i="6" l="1"/>
  <c r="C75"/>
  <c r="C78"/>
  <c r="C74"/>
  <c r="C77"/>
  <c r="A5" i="9"/>
  <c r="A6"/>
  <c r="C6" s="1"/>
  <c r="A7"/>
  <c r="C7" s="1"/>
  <c r="A8"/>
  <c r="A9"/>
  <c r="A10"/>
  <c r="A11"/>
  <c r="A12"/>
  <c r="D12" s="1"/>
  <c r="A13"/>
  <c r="A14"/>
  <c r="A15"/>
  <c r="A16"/>
  <c r="A17"/>
  <c r="A18"/>
  <c r="A19"/>
  <c r="A20"/>
  <c r="A21"/>
  <c r="A22"/>
  <c r="A23"/>
  <c r="A24"/>
  <c r="A25"/>
  <c r="A26"/>
  <c r="B26" s="1"/>
  <c r="A27"/>
  <c r="A28"/>
  <c r="A29"/>
  <c r="A30"/>
  <c r="A31"/>
  <c r="A32"/>
  <c r="A33"/>
  <c r="A34"/>
  <c r="B34" s="1"/>
  <c r="A35"/>
  <c r="A36"/>
  <c r="A37"/>
  <c r="A38"/>
  <c r="A39"/>
  <c r="A40"/>
  <c r="A41"/>
  <c r="A42"/>
  <c r="C42" s="1"/>
  <c r="A43"/>
  <c r="A44"/>
  <c r="B44" s="1"/>
  <c r="A45"/>
  <c r="A46"/>
  <c r="A47"/>
  <c r="A48"/>
  <c r="A49"/>
  <c r="A50"/>
  <c r="B50" s="1"/>
  <c r="A51"/>
  <c r="A52"/>
  <c r="A53"/>
  <c r="A54"/>
  <c r="A55"/>
  <c r="A56"/>
  <c r="A57"/>
  <c r="A58"/>
  <c r="A59"/>
  <c r="A60"/>
  <c r="A61"/>
  <c r="A62"/>
  <c r="A63"/>
  <c r="A64"/>
  <c r="A65"/>
  <c r="A66"/>
  <c r="A67"/>
  <c r="A68"/>
  <c r="A69"/>
  <c r="A70"/>
  <c r="A71"/>
  <c r="A72"/>
  <c r="A73"/>
  <c r="A74"/>
  <c r="B74" s="1"/>
  <c r="A75"/>
  <c r="A76"/>
  <c r="A77"/>
  <c r="A78"/>
  <c r="A79"/>
  <c r="A80"/>
  <c r="A81"/>
  <c r="A82"/>
  <c r="A83"/>
  <c r="A84"/>
  <c r="A85"/>
  <c r="A86"/>
  <c r="A87"/>
  <c r="D87" s="1"/>
  <c r="A88"/>
  <c r="A89"/>
  <c r="A90"/>
  <c r="B90" s="1"/>
  <c r="A91"/>
  <c r="A92"/>
  <c r="D92" s="1"/>
  <c r="A93"/>
  <c r="A94"/>
  <c r="B94" s="1"/>
  <c r="A95"/>
  <c r="A96"/>
  <c r="A97"/>
  <c r="A98"/>
  <c r="D98" s="1"/>
  <c r="A99"/>
  <c r="A100"/>
  <c r="A101"/>
  <c r="A102"/>
  <c r="A103"/>
  <c r="A104"/>
  <c r="A105"/>
  <c r="A106"/>
  <c r="A107"/>
  <c r="A108"/>
  <c r="B108" s="1"/>
  <c r="A109"/>
  <c r="A110"/>
  <c r="B110" s="1"/>
  <c r="A111"/>
  <c r="A112"/>
  <c r="A113"/>
  <c r="A114"/>
  <c r="A115"/>
  <c r="A116"/>
  <c r="A117"/>
  <c r="A118"/>
  <c r="A119"/>
  <c r="A120"/>
  <c r="A121"/>
  <c r="A122"/>
  <c r="C122" s="1"/>
  <c r="A123"/>
  <c r="A124"/>
  <c r="A125"/>
  <c r="A126"/>
  <c r="A127"/>
  <c r="A128"/>
  <c r="B128" s="1"/>
  <c r="A129"/>
  <c r="A130"/>
  <c r="A131"/>
  <c r="A132"/>
  <c r="A133"/>
  <c r="A134"/>
  <c r="A135"/>
  <c r="A136"/>
  <c r="A137"/>
  <c r="A138"/>
  <c r="A139"/>
  <c r="A140"/>
  <c r="D140" s="1"/>
  <c r="A141"/>
  <c r="A142"/>
  <c r="A143"/>
  <c r="A144"/>
  <c r="A145"/>
  <c r="A146"/>
  <c r="D146" s="1"/>
  <c r="A147"/>
  <c r="D147" s="1"/>
  <c r="A148"/>
  <c r="A149"/>
  <c r="A150"/>
  <c r="D150" s="1"/>
  <c r="A151"/>
  <c r="A152"/>
  <c r="A153"/>
  <c r="A154"/>
  <c r="A155"/>
  <c r="D155" s="1"/>
  <c r="A156"/>
  <c r="A157"/>
  <c r="A158"/>
  <c r="A159"/>
  <c r="A160"/>
  <c r="D160" s="1"/>
  <c r="A161"/>
  <c r="A162"/>
  <c r="A163"/>
  <c r="A164"/>
  <c r="A165"/>
  <c r="A166"/>
  <c r="D166" s="1"/>
  <c r="A167"/>
  <c r="D167" s="1"/>
  <c r="A168"/>
  <c r="A169"/>
  <c r="A170"/>
  <c r="B170" s="1"/>
  <c r="A171"/>
  <c r="A172"/>
  <c r="A173"/>
  <c r="A174"/>
  <c r="A175"/>
  <c r="C175" s="1"/>
  <c r="A176"/>
  <c r="D176" s="1"/>
  <c r="A177"/>
  <c r="A178"/>
  <c r="C178" s="1"/>
  <c r="A179"/>
  <c r="A180"/>
  <c r="A181"/>
  <c r="A182"/>
  <c r="D182" s="1"/>
  <c r="A183"/>
  <c r="A184"/>
  <c r="A185"/>
  <c r="A186"/>
  <c r="C186" s="1"/>
  <c r="A187"/>
  <c r="C187" s="1"/>
  <c r="A188"/>
  <c r="A189"/>
  <c r="A190"/>
  <c r="A191"/>
  <c r="C191" s="1"/>
  <c r="A192"/>
  <c r="D192" s="1"/>
  <c r="A193"/>
  <c r="A194"/>
  <c r="D194" s="1"/>
  <c r="A195"/>
  <c r="A196"/>
  <c r="A197"/>
  <c r="A198"/>
  <c r="A199"/>
  <c r="A200"/>
  <c r="A201"/>
  <c r="A202"/>
  <c r="D202" s="1"/>
  <c r="A203"/>
  <c r="C203" s="1"/>
  <c r="A204"/>
  <c r="A205"/>
  <c r="A206"/>
  <c r="C206" s="1"/>
  <c r="A207"/>
  <c r="A208"/>
  <c r="D208" s="1"/>
  <c r="A209"/>
  <c r="A210"/>
  <c r="C210" s="1"/>
  <c r="A211"/>
  <c r="A212"/>
  <c r="A213"/>
  <c r="A214"/>
  <c r="D214" s="1"/>
  <c r="A215"/>
  <c r="B215" s="1"/>
  <c r="A216"/>
  <c r="B216" s="1"/>
  <c r="A217"/>
  <c r="A218"/>
  <c r="C218" s="1"/>
  <c r="A219"/>
  <c r="B219" s="1"/>
  <c r="A220"/>
  <c r="B220" s="1"/>
  <c r="A221"/>
  <c r="A222"/>
  <c r="D222" s="1"/>
  <c r="A223"/>
  <c r="B223" s="1"/>
  <c r="A224"/>
  <c r="B224" s="1"/>
  <c r="A225"/>
  <c r="A226"/>
  <c r="C226" s="1"/>
  <c r="A227"/>
  <c r="B227" s="1"/>
  <c r="A228"/>
  <c r="B228" s="1"/>
  <c r="A229"/>
  <c r="A230"/>
  <c r="D230" s="1"/>
  <c r="A231"/>
  <c r="B231" s="1"/>
  <c r="A232"/>
  <c r="B232" s="1"/>
  <c r="A233"/>
  <c r="A234"/>
  <c r="C234" s="1"/>
  <c r="A235"/>
  <c r="B235" s="1"/>
  <c r="A236"/>
  <c r="B236" s="1"/>
  <c r="A237"/>
  <c r="A238"/>
  <c r="D238" s="1"/>
  <c r="A239"/>
  <c r="B239" s="1"/>
  <c r="A240"/>
  <c r="B240" s="1"/>
  <c r="A241"/>
  <c r="A242"/>
  <c r="C242" s="1"/>
  <c r="A243"/>
  <c r="A244"/>
  <c r="B244" s="1"/>
  <c r="A245"/>
  <c r="A246"/>
  <c r="D246" s="1"/>
  <c r="A247"/>
  <c r="A248"/>
  <c r="B248" s="1"/>
  <c r="A249"/>
  <c r="A250"/>
  <c r="C250" s="1"/>
  <c r="A251"/>
  <c r="A252"/>
  <c r="B252" s="1"/>
  <c r="A253"/>
  <c r="A254"/>
  <c r="D254" s="1"/>
  <c r="A255"/>
  <c r="A256"/>
  <c r="B256" s="1"/>
  <c r="A257"/>
  <c r="A258"/>
  <c r="C258" s="1"/>
  <c r="A259"/>
  <c r="A260"/>
  <c r="B260" s="1"/>
  <c r="A261"/>
  <c r="A262"/>
  <c r="D262" s="1"/>
  <c r="A263"/>
  <c r="A264"/>
  <c r="B264" s="1"/>
  <c r="A265"/>
  <c r="A266"/>
  <c r="C266" s="1"/>
  <c r="A267"/>
  <c r="A268"/>
  <c r="B268" s="1"/>
  <c r="A269"/>
  <c r="A270"/>
  <c r="D270" s="1"/>
  <c r="A271"/>
  <c r="A272"/>
  <c r="B272" s="1"/>
  <c r="A273"/>
  <c r="A274"/>
  <c r="C274" s="1"/>
  <c r="A275"/>
  <c r="A276"/>
  <c r="B276" s="1"/>
  <c r="A277"/>
  <c r="A278"/>
  <c r="D278" s="1"/>
  <c r="A279"/>
  <c r="A280"/>
  <c r="B280" s="1"/>
  <c r="A281"/>
  <c r="A282"/>
  <c r="B282" s="1"/>
  <c r="A283"/>
  <c r="A284"/>
  <c r="A285"/>
  <c r="A286"/>
  <c r="B286" s="1"/>
  <c r="A287"/>
  <c r="A288"/>
  <c r="D288" s="1"/>
  <c r="A289"/>
  <c r="A290"/>
  <c r="C290" s="1"/>
  <c r="A291"/>
  <c r="B291" s="1"/>
  <c r="A292"/>
  <c r="D292" s="1"/>
  <c r="A293"/>
  <c r="A294"/>
  <c r="A295"/>
  <c r="A296"/>
  <c r="A297"/>
  <c r="A298"/>
  <c r="A299"/>
  <c r="B299" s="1"/>
  <c r="A300"/>
  <c r="D300" s="1"/>
  <c r="A301"/>
  <c r="A302"/>
  <c r="A303"/>
  <c r="A304"/>
  <c r="D304" s="1"/>
  <c r="A305"/>
  <c r="A306"/>
  <c r="A307"/>
  <c r="A308"/>
  <c r="D308" s="1"/>
  <c r="A309"/>
  <c r="A310"/>
  <c r="A311"/>
  <c r="A312"/>
  <c r="A313"/>
  <c r="A314"/>
  <c r="A315"/>
  <c r="A316"/>
  <c r="A317"/>
  <c r="A318"/>
  <c r="B318" s="1"/>
  <c r="A319"/>
  <c r="A320"/>
  <c r="A321"/>
  <c r="A322"/>
  <c r="B322" s="1"/>
  <c r="A323"/>
  <c r="A324"/>
  <c r="B324" s="1"/>
  <c r="A325"/>
  <c r="A326"/>
  <c r="A327"/>
  <c r="A328"/>
  <c r="A329"/>
  <c r="A330"/>
  <c r="B330" s="1"/>
  <c r="A331"/>
  <c r="A332"/>
  <c r="A333"/>
  <c r="A334"/>
  <c r="B334" s="1"/>
  <c r="A335"/>
  <c r="A336"/>
  <c r="A337"/>
  <c r="A338"/>
  <c r="A339"/>
  <c r="A340"/>
  <c r="D340" s="1"/>
  <c r="A341"/>
  <c r="A342"/>
  <c r="A343"/>
  <c r="C343" s="1"/>
  <c r="A344"/>
  <c r="D344" s="1"/>
  <c r="A345"/>
  <c r="A346"/>
  <c r="A347"/>
  <c r="A348"/>
  <c r="A349"/>
  <c r="A350"/>
  <c r="A351"/>
  <c r="A352"/>
  <c r="A353"/>
  <c r="A354"/>
  <c r="A355"/>
  <c r="A356"/>
  <c r="B356" s="1"/>
  <c r="A357"/>
  <c r="A358"/>
  <c r="A359"/>
  <c r="A360"/>
  <c r="A361"/>
  <c r="A362"/>
  <c r="A363"/>
  <c r="A364"/>
  <c r="B364" s="1"/>
  <c r="A365"/>
  <c r="A366"/>
  <c r="D366" s="1"/>
  <c r="A367"/>
  <c r="A368"/>
  <c r="A369"/>
  <c r="A370"/>
  <c r="B370" s="1"/>
  <c r="A371"/>
  <c r="A372"/>
  <c r="D372" s="1"/>
  <c r="A373"/>
  <c r="A374"/>
  <c r="A375"/>
  <c r="A376"/>
  <c r="D376" s="1"/>
  <c r="A377"/>
  <c r="A378"/>
  <c r="A379"/>
  <c r="A380"/>
  <c r="A381"/>
  <c r="A382"/>
  <c r="A383"/>
  <c r="A384"/>
  <c r="D384" s="1"/>
  <c r="A385"/>
  <c r="A386"/>
  <c r="B386" s="1"/>
  <c r="A387"/>
  <c r="A388"/>
  <c r="A389"/>
  <c r="A390"/>
  <c r="A391"/>
  <c r="A392"/>
  <c r="A393"/>
  <c r="A394"/>
  <c r="A395"/>
  <c r="A396"/>
  <c r="D396" s="1"/>
  <c r="A397"/>
  <c r="A398"/>
  <c r="A399"/>
  <c r="A400"/>
  <c r="C400" s="1"/>
  <c r="A401"/>
  <c r="A402"/>
  <c r="B402" s="1"/>
  <c r="A403"/>
  <c r="A404"/>
  <c r="C404" s="1"/>
  <c r="A405"/>
  <c r="A406"/>
  <c r="A407"/>
  <c r="A408"/>
  <c r="D408" s="1"/>
  <c r="A409"/>
  <c r="A410"/>
  <c r="B410" s="1"/>
  <c r="A411"/>
  <c r="A412"/>
  <c r="A413"/>
  <c r="A414"/>
  <c r="B414" s="1"/>
  <c r="A415"/>
  <c r="A416"/>
  <c r="C416" s="1"/>
  <c r="A417"/>
  <c r="A418"/>
  <c r="D418" s="1"/>
  <c r="A419"/>
  <c r="A420"/>
  <c r="C420" s="1"/>
  <c r="A421"/>
  <c r="A422"/>
  <c r="B422" s="1"/>
  <c r="A423"/>
  <c r="A424"/>
  <c r="D424" s="1"/>
  <c r="A425"/>
  <c r="A426"/>
  <c r="B426" s="1"/>
  <c r="A427"/>
  <c r="A428"/>
  <c r="C428" s="1"/>
  <c r="A429"/>
  <c r="A430"/>
  <c r="A431"/>
  <c r="A432"/>
  <c r="A433"/>
  <c r="A434"/>
  <c r="B434" s="1"/>
  <c r="A435"/>
  <c r="A436"/>
  <c r="A437"/>
  <c r="A438"/>
  <c r="A439"/>
  <c r="A440"/>
  <c r="A441"/>
  <c r="A442"/>
  <c r="A443"/>
  <c r="D443" s="1"/>
  <c r="A444"/>
  <c r="A445"/>
  <c r="A446"/>
  <c r="B446" s="1"/>
  <c r="A447"/>
  <c r="A448"/>
  <c r="D448" s="1"/>
  <c r="A449"/>
  <c r="A450"/>
  <c r="D450" s="1"/>
  <c r="A451"/>
  <c r="D451" s="1"/>
  <c r="A452"/>
  <c r="A453"/>
  <c r="A454"/>
  <c r="B454" s="1"/>
  <c r="A455"/>
  <c r="A456"/>
  <c r="D456" s="1"/>
  <c r="A457"/>
  <c r="A458"/>
  <c r="C458" s="1"/>
  <c r="A459"/>
  <c r="A460"/>
  <c r="A461"/>
  <c r="A462"/>
  <c r="B462" s="1"/>
  <c r="A463"/>
  <c r="A464"/>
  <c r="D464" s="1"/>
  <c r="A465"/>
  <c r="A466"/>
  <c r="C466" s="1"/>
  <c r="A467"/>
  <c r="A468"/>
  <c r="A469"/>
  <c r="A470"/>
  <c r="B470" s="1"/>
  <c r="A471"/>
  <c r="A472"/>
  <c r="A473"/>
  <c r="A474"/>
  <c r="A475"/>
  <c r="A476"/>
  <c r="A477"/>
  <c r="A478"/>
  <c r="B478" s="1"/>
  <c r="A479"/>
  <c r="A480"/>
  <c r="A481"/>
  <c r="A482"/>
  <c r="A483"/>
  <c r="A484"/>
  <c r="A485"/>
  <c r="A486"/>
  <c r="A487"/>
  <c r="A488"/>
  <c r="A489"/>
  <c r="A490"/>
  <c r="A491"/>
  <c r="A492"/>
  <c r="C492" s="1"/>
  <c r="B5"/>
  <c r="B6"/>
  <c r="B7"/>
  <c r="B12"/>
  <c r="B17"/>
  <c r="B21"/>
  <c r="B25"/>
  <c r="B29"/>
  <c r="B33"/>
  <c r="B41"/>
  <c r="B45"/>
  <c r="B53"/>
  <c r="B65"/>
  <c r="B69"/>
  <c r="B89"/>
  <c r="B93"/>
  <c r="B109"/>
  <c r="B125"/>
  <c r="B129"/>
  <c r="B133"/>
  <c r="B137"/>
  <c r="B157"/>
  <c r="B161"/>
  <c r="B178"/>
  <c r="B181"/>
  <c r="B185"/>
  <c r="B189"/>
  <c r="B193"/>
  <c r="B197"/>
  <c r="B201"/>
  <c r="B205"/>
  <c r="B209"/>
  <c r="B213"/>
  <c r="B217"/>
  <c r="B221"/>
  <c r="B225"/>
  <c r="B229"/>
  <c r="B233"/>
  <c r="B237"/>
  <c r="B241"/>
  <c r="B245"/>
  <c r="B249"/>
  <c r="B253"/>
  <c r="B257"/>
  <c r="B261"/>
  <c r="B265"/>
  <c r="B269"/>
  <c r="B273"/>
  <c r="B277"/>
  <c r="B285"/>
  <c r="B292"/>
  <c r="B293"/>
  <c r="B297"/>
  <c r="B304"/>
  <c r="B305"/>
  <c r="B313"/>
  <c r="B329"/>
  <c r="B353"/>
  <c r="B361"/>
  <c r="B365"/>
  <c r="B369"/>
  <c r="B377"/>
  <c r="B381"/>
  <c r="B385"/>
  <c r="B401"/>
  <c r="B405"/>
  <c r="B409"/>
  <c r="B413"/>
  <c r="B417"/>
  <c r="B421"/>
  <c r="B425"/>
  <c r="B429"/>
  <c r="B441"/>
  <c r="B445"/>
  <c r="B449"/>
  <c r="B453"/>
  <c r="B457"/>
  <c r="B461"/>
  <c r="B465"/>
  <c r="B473"/>
  <c r="B477"/>
  <c r="B481"/>
  <c r="C5"/>
  <c r="C17"/>
  <c r="C21"/>
  <c r="C25"/>
  <c r="C29"/>
  <c r="C33"/>
  <c r="C41"/>
  <c r="C44"/>
  <c r="C45"/>
  <c r="C50"/>
  <c r="C53"/>
  <c r="C65"/>
  <c r="C69"/>
  <c r="C89"/>
  <c r="C93"/>
  <c r="C109"/>
  <c r="C125"/>
  <c r="C128"/>
  <c r="C129"/>
  <c r="C133"/>
  <c r="C137"/>
  <c r="C157"/>
  <c r="C161"/>
  <c r="C181"/>
  <c r="C185"/>
  <c r="C189"/>
  <c r="C193"/>
  <c r="C197"/>
  <c r="C201"/>
  <c r="C205"/>
  <c r="C207"/>
  <c r="C209"/>
  <c r="C213"/>
  <c r="C217"/>
  <c r="C221"/>
  <c r="C225"/>
  <c r="C229"/>
  <c r="C233"/>
  <c r="C237"/>
  <c r="C241"/>
  <c r="C245"/>
  <c r="C249"/>
  <c r="C253"/>
  <c r="C257"/>
  <c r="C261"/>
  <c r="C265"/>
  <c r="C269"/>
  <c r="C273"/>
  <c r="C277"/>
  <c r="C285"/>
  <c r="C292"/>
  <c r="C293"/>
  <c r="C297"/>
  <c r="C305"/>
  <c r="C313"/>
  <c r="C329"/>
  <c r="C353"/>
  <c r="C361"/>
  <c r="C365"/>
  <c r="C369"/>
  <c r="C377"/>
  <c r="C381"/>
  <c r="C385"/>
  <c r="C401"/>
  <c r="C405"/>
  <c r="C409"/>
  <c r="C413"/>
  <c r="C417"/>
  <c r="C421"/>
  <c r="C425"/>
  <c r="C429"/>
  <c r="C441"/>
  <c r="C445"/>
  <c r="C449"/>
  <c r="C451"/>
  <c r="C453"/>
  <c r="C457"/>
  <c r="C461"/>
  <c r="C465"/>
  <c r="C473"/>
  <c r="C477"/>
  <c r="C481"/>
  <c r="D5"/>
  <c r="D17"/>
  <c r="D20"/>
  <c r="D21"/>
  <c r="D25"/>
  <c r="D29"/>
  <c r="D33"/>
  <c r="D41"/>
  <c r="D45"/>
  <c r="D53"/>
  <c r="D65"/>
  <c r="D69"/>
  <c r="D89"/>
  <c r="D93"/>
  <c r="D109"/>
  <c r="D125"/>
  <c r="D129"/>
  <c r="D132"/>
  <c r="D133"/>
  <c r="D137"/>
  <c r="D157"/>
  <c r="D161"/>
  <c r="D178"/>
  <c r="D181"/>
  <c r="D185"/>
  <c r="D189"/>
  <c r="D193"/>
  <c r="D197"/>
  <c r="D201"/>
  <c r="D204"/>
  <c r="D205"/>
  <c r="D209"/>
  <c r="D213"/>
  <c r="D217"/>
  <c r="D221"/>
  <c r="D225"/>
  <c r="D229"/>
  <c r="D233"/>
  <c r="D237"/>
  <c r="D241"/>
  <c r="D245"/>
  <c r="D249"/>
  <c r="D253"/>
  <c r="D257"/>
  <c r="D261"/>
  <c r="D265"/>
  <c r="D269"/>
  <c r="D273"/>
  <c r="D277"/>
  <c r="D285"/>
  <c r="D293"/>
  <c r="D297"/>
  <c r="D305"/>
  <c r="D313"/>
  <c r="D329"/>
  <c r="D353"/>
  <c r="D361"/>
  <c r="D365"/>
  <c r="D369"/>
  <c r="D377"/>
  <c r="D380"/>
  <c r="D381"/>
  <c r="D385"/>
  <c r="D392"/>
  <c r="D401"/>
  <c r="D405"/>
  <c r="D409"/>
  <c r="D413"/>
  <c r="D417"/>
  <c r="D421"/>
  <c r="D425"/>
  <c r="D426"/>
  <c r="D429"/>
  <c r="D436"/>
  <c r="D441"/>
  <c r="D445"/>
  <c r="D449"/>
  <c r="D452"/>
  <c r="D453"/>
  <c r="D457"/>
  <c r="D460"/>
  <c r="D461"/>
  <c r="D465"/>
  <c r="D473"/>
  <c r="D477"/>
  <c r="D481"/>
  <c r="B5" i="11"/>
  <c r="A5" s="1"/>
  <c r="B6"/>
  <c r="A6" s="1"/>
  <c r="D6" s="1"/>
  <c r="B7"/>
  <c r="A7" s="1"/>
  <c r="B8"/>
  <c r="A8" s="1"/>
  <c r="B9"/>
  <c r="A9" s="1"/>
  <c r="B10"/>
  <c r="A10" s="1"/>
  <c r="D10" s="1"/>
  <c r="B11"/>
  <c r="A11" s="1"/>
  <c r="B12"/>
  <c r="A12" s="1"/>
  <c r="B16"/>
  <c r="A16" s="1"/>
  <c r="B23"/>
  <c r="A23" s="1"/>
  <c r="D23" s="1"/>
  <c r="B24"/>
  <c r="A24" s="1"/>
  <c r="D24" s="1"/>
  <c r="B28"/>
  <c r="A28" s="1"/>
  <c r="B33"/>
  <c r="A33" s="1"/>
  <c r="B34"/>
  <c r="A34" s="1"/>
  <c r="E34" s="1"/>
  <c r="B36"/>
  <c r="A36" s="1"/>
  <c r="B39"/>
  <c r="A39" s="1"/>
  <c r="B41"/>
  <c r="A41" s="1"/>
  <c r="B44"/>
  <c r="A44" s="1"/>
  <c r="B45"/>
  <c r="A45" s="1"/>
  <c r="D45" s="1"/>
  <c r="B46"/>
  <c r="A46" s="1"/>
  <c r="D46" s="1"/>
  <c r="B47"/>
  <c r="A47" s="1"/>
  <c r="B48"/>
  <c r="A48" s="1"/>
  <c r="B49"/>
  <c r="A49" s="1"/>
  <c r="D49" s="1"/>
  <c r="B50"/>
  <c r="A50" s="1"/>
  <c r="D50" s="1"/>
  <c r="B51"/>
  <c r="A51" s="1"/>
  <c r="B52"/>
  <c r="A52" s="1"/>
  <c r="B53"/>
  <c r="A53" s="1"/>
  <c r="D53" s="1"/>
  <c r="B54"/>
  <c r="A54" s="1"/>
  <c r="E54" s="1"/>
  <c r="B55"/>
  <c r="A55" s="1"/>
  <c r="B56"/>
  <c r="A56" s="1"/>
  <c r="B57"/>
  <c r="A57" s="1"/>
  <c r="D57" s="1"/>
  <c r="B58"/>
  <c r="A58" s="1"/>
  <c r="D58" s="1"/>
  <c r="B60"/>
  <c r="A60" s="1"/>
  <c r="B62"/>
  <c r="A62" s="1"/>
  <c r="D62" s="1"/>
  <c r="B63"/>
  <c r="A63" s="1"/>
  <c r="D63" s="1"/>
  <c r="B64"/>
  <c r="A64" s="1"/>
  <c r="B65"/>
  <c r="A65" s="1"/>
  <c r="B66"/>
  <c r="A66" s="1"/>
  <c r="D66" s="1"/>
  <c r="B67"/>
  <c r="A67" s="1"/>
  <c r="E67" s="1"/>
  <c r="B68"/>
  <c r="A68" s="1"/>
  <c r="B69"/>
  <c r="A69" s="1"/>
  <c r="B70"/>
  <c r="A70" s="1"/>
  <c r="D70" s="1"/>
  <c r="B73"/>
  <c r="A73" s="1"/>
  <c r="E73" s="1"/>
  <c r="B74"/>
  <c r="A74" s="1"/>
  <c r="B75"/>
  <c r="A75" s="1"/>
  <c r="B76"/>
  <c r="A76" s="1"/>
  <c r="D76" s="1"/>
  <c r="B77"/>
  <c r="A77" s="1"/>
  <c r="D77" s="1"/>
  <c r="B79"/>
  <c r="A79" s="1"/>
  <c r="B81"/>
  <c r="A81" s="1"/>
  <c r="B82"/>
  <c r="A82" s="1"/>
  <c r="D82" s="1"/>
  <c r="B83"/>
  <c r="A83" s="1"/>
  <c r="B84"/>
  <c r="A84" s="1"/>
  <c r="B85"/>
  <c r="A85" s="1"/>
  <c r="B86"/>
  <c r="A86" s="1"/>
  <c r="D86" s="1"/>
  <c r="B87"/>
  <c r="A87" s="1"/>
  <c r="B88"/>
  <c r="A88" s="1"/>
  <c r="B89"/>
  <c r="A89" s="1"/>
  <c r="B90"/>
  <c r="A90" s="1"/>
  <c r="E90" s="1"/>
  <c r="B91"/>
  <c r="A91" s="1"/>
  <c r="B92"/>
  <c r="A92" s="1"/>
  <c r="B93"/>
  <c r="A93" s="1"/>
  <c r="B94"/>
  <c r="A94" s="1"/>
  <c r="D94" s="1"/>
  <c r="B95"/>
  <c r="A95" s="1"/>
  <c r="B97"/>
  <c r="A97" s="1"/>
  <c r="B99"/>
  <c r="A99" s="1"/>
  <c r="B100"/>
  <c r="A100" s="1"/>
  <c r="D100" s="1"/>
  <c r="B101"/>
  <c r="A101" s="1"/>
  <c r="B102"/>
  <c r="A102" s="1"/>
  <c r="B103"/>
  <c r="A103" s="1"/>
  <c r="B104"/>
  <c r="A104" s="1"/>
  <c r="E104" s="1"/>
  <c r="B105"/>
  <c r="A105" s="1"/>
  <c r="B106"/>
  <c r="A106" s="1"/>
  <c r="B107"/>
  <c r="A107" s="1"/>
  <c r="B108"/>
  <c r="A108" s="1"/>
  <c r="E108" s="1"/>
  <c r="B109"/>
  <c r="A109" s="1"/>
  <c r="B111"/>
  <c r="A111" s="1"/>
  <c r="B112"/>
  <c r="A112" s="1"/>
  <c r="B113"/>
  <c r="A113" s="1"/>
  <c r="D113" s="1"/>
  <c r="B114"/>
  <c r="A114" s="1"/>
  <c r="B115"/>
  <c r="A115" s="1"/>
  <c r="B117"/>
  <c r="A117" s="1"/>
  <c r="B118"/>
  <c r="A118" s="1"/>
  <c r="B119"/>
  <c r="A119" s="1"/>
  <c r="B120"/>
  <c r="A120" s="1"/>
  <c r="D120" s="1"/>
  <c r="B121"/>
  <c r="A121" s="1"/>
  <c r="B122"/>
  <c r="A122" s="1"/>
  <c r="B123"/>
  <c r="A123" s="1"/>
  <c r="B124"/>
  <c r="A124" s="1"/>
  <c r="D124" s="1"/>
  <c r="B125"/>
  <c r="A125" s="1"/>
  <c r="B126"/>
  <c r="A126" s="1"/>
  <c r="B127"/>
  <c r="A127" s="1"/>
  <c r="B130"/>
  <c r="A130" s="1"/>
  <c r="B131"/>
  <c r="A131" s="1"/>
  <c r="B132"/>
  <c r="A132" s="1"/>
  <c r="D132" s="1"/>
  <c r="B133"/>
  <c r="A133" s="1"/>
  <c r="D133" s="1"/>
  <c r="B134"/>
  <c r="A134" s="1"/>
  <c r="B135"/>
  <c r="A135" s="1"/>
  <c r="B136"/>
  <c r="A136" s="1"/>
  <c r="D136" s="1"/>
  <c r="B138"/>
  <c r="A138" s="1"/>
  <c r="B139"/>
  <c r="A139" s="1"/>
  <c r="B140"/>
  <c r="A140" s="1"/>
  <c r="B141"/>
  <c r="A141" s="1"/>
  <c r="E141" s="1"/>
  <c r="B142"/>
  <c r="A142" s="1"/>
  <c r="B143"/>
  <c r="A143" s="1"/>
  <c r="B144"/>
  <c r="A144" s="1"/>
  <c r="B145"/>
  <c r="A145" s="1"/>
  <c r="D145" s="1"/>
  <c r="B146"/>
  <c r="A146" s="1"/>
  <c r="B147"/>
  <c r="A147" s="1"/>
  <c r="B148"/>
  <c r="A148" s="1"/>
  <c r="B149"/>
  <c r="A149" s="1"/>
  <c r="D149" s="1"/>
  <c r="B150"/>
  <c r="A150" s="1"/>
  <c r="B151"/>
  <c r="A151" s="1"/>
  <c r="B152"/>
  <c r="A152" s="1"/>
  <c r="B154"/>
  <c r="A154" s="1"/>
  <c r="B156"/>
  <c r="A156" s="1"/>
  <c r="D156" s="1"/>
  <c r="B157"/>
  <c r="A157" s="1"/>
  <c r="E157" s="1"/>
  <c r="B158"/>
  <c r="A158" s="1"/>
  <c r="B159"/>
  <c r="A159" s="1"/>
  <c r="B160"/>
  <c r="A160" s="1"/>
  <c r="D160" s="1"/>
  <c r="B170"/>
  <c r="A170" s="1"/>
  <c r="D170" s="1"/>
  <c r="B172"/>
  <c r="A172" s="1"/>
  <c r="B173"/>
  <c r="A173" s="1"/>
  <c r="B174"/>
  <c r="A174" s="1"/>
  <c r="D174" s="1"/>
  <c r="B175"/>
  <c r="A175" s="1"/>
  <c r="D175" s="1"/>
  <c r="B176"/>
  <c r="A176" s="1"/>
  <c r="B177"/>
  <c r="A177" s="1"/>
  <c r="B178"/>
  <c r="A178" s="1"/>
  <c r="D178" s="1"/>
  <c r="B179"/>
  <c r="A179" s="1"/>
  <c r="E179" s="1"/>
  <c r="B180"/>
  <c r="A180" s="1"/>
  <c r="C180" s="1"/>
  <c r="B181"/>
  <c r="A181" s="1"/>
  <c r="B182"/>
  <c r="A182" s="1"/>
  <c r="B183"/>
  <c r="A183" s="1"/>
  <c r="E183" s="1"/>
  <c r="B184"/>
  <c r="A184" s="1"/>
  <c r="C184" s="1"/>
  <c r="B185"/>
  <c r="A185" s="1"/>
  <c r="B186"/>
  <c r="A186" s="1"/>
  <c r="B187"/>
  <c r="A187" s="1"/>
  <c r="E187" s="1"/>
  <c r="B188"/>
  <c r="A188" s="1"/>
  <c r="C188" s="1"/>
  <c r="B189"/>
  <c r="A189" s="1"/>
  <c r="B192"/>
  <c r="A192" s="1"/>
  <c r="B193"/>
  <c r="A193" s="1"/>
  <c r="E193" s="1"/>
  <c r="B194"/>
  <c r="A194" s="1"/>
  <c r="C194" s="1"/>
  <c r="B195"/>
  <c r="A195" s="1"/>
  <c r="B196"/>
  <c r="A196" s="1"/>
  <c r="B197"/>
  <c r="A197" s="1"/>
  <c r="E197" s="1"/>
  <c r="B198"/>
  <c r="A198" s="1"/>
  <c r="C198" s="1"/>
  <c r="B199"/>
  <c r="A199" s="1"/>
  <c r="B201"/>
  <c r="A201" s="1"/>
  <c r="B202"/>
  <c r="A202" s="1"/>
  <c r="E202" s="1"/>
  <c r="B203"/>
  <c r="A203" s="1"/>
  <c r="C203" s="1"/>
  <c r="B204"/>
  <c r="A204" s="1"/>
  <c r="B205"/>
  <c r="A205" s="1"/>
  <c r="B206"/>
  <c r="A206" s="1"/>
  <c r="E206" s="1"/>
  <c r="B207"/>
  <c r="A207" s="1"/>
  <c r="C207" s="1"/>
  <c r="B208"/>
  <c r="A208" s="1"/>
  <c r="B209"/>
  <c r="A209" s="1"/>
  <c r="B210"/>
  <c r="A210" s="1"/>
  <c r="E210" s="1"/>
  <c r="B211"/>
  <c r="A211" s="1"/>
  <c r="C211" s="1"/>
  <c r="B212"/>
  <c r="A212" s="1"/>
  <c r="B213"/>
  <c r="A213" s="1"/>
  <c r="B214"/>
  <c r="A214" s="1"/>
  <c r="E214" s="1"/>
  <c r="B215"/>
  <c r="A215" s="1"/>
  <c r="B216"/>
  <c r="A216" s="1"/>
  <c r="B217"/>
  <c r="A217" s="1"/>
  <c r="B227"/>
  <c r="A227" s="1"/>
  <c r="E227" s="1"/>
  <c r="B238"/>
  <c r="A238" s="1"/>
  <c r="C238" s="1"/>
  <c r="B249"/>
  <c r="A249" s="1"/>
  <c r="E249" s="1"/>
  <c r="B253"/>
  <c r="A253" s="1"/>
  <c r="B254"/>
  <c r="A254" s="1"/>
  <c r="B255"/>
  <c r="A255" s="1"/>
  <c r="C255" s="1"/>
  <c r="B256"/>
  <c r="A256" s="1"/>
  <c r="E256" s="1"/>
  <c r="B257"/>
  <c r="A257" s="1"/>
  <c r="B259"/>
  <c r="A259" s="1"/>
  <c r="B260"/>
  <c r="A260" s="1"/>
  <c r="C260" s="1"/>
  <c r="B262"/>
  <c r="A262" s="1"/>
  <c r="E262" s="1"/>
  <c r="B265"/>
  <c r="A265" s="1"/>
  <c r="B266"/>
  <c r="A266" s="1"/>
  <c r="B269"/>
  <c r="A269" s="1"/>
  <c r="C269" s="1"/>
  <c r="B274"/>
  <c r="A274" s="1"/>
  <c r="B275"/>
  <c r="A275" s="1"/>
  <c r="B276"/>
  <c r="A276" s="1"/>
  <c r="E276" s="1"/>
  <c r="B278"/>
  <c r="A278" s="1"/>
  <c r="C278" s="1"/>
  <c r="B279"/>
  <c r="A279" s="1"/>
  <c r="B283"/>
  <c r="A283" s="1"/>
  <c r="E283" s="1"/>
  <c r="B284"/>
  <c r="A284" s="1"/>
  <c r="B285"/>
  <c r="A285" s="1"/>
  <c r="C285" s="1"/>
  <c r="B286"/>
  <c r="A286" s="1"/>
  <c r="B287"/>
  <c r="A287" s="1"/>
  <c r="E287" s="1"/>
  <c r="B288"/>
  <c r="A288" s="1"/>
  <c r="B289"/>
  <c r="A289" s="1"/>
  <c r="C289" s="1"/>
  <c r="B290"/>
  <c r="A290" s="1"/>
  <c r="B291"/>
  <c r="A291" s="1"/>
  <c r="E291" s="1"/>
  <c r="B293"/>
  <c r="A293" s="1"/>
  <c r="B300"/>
  <c r="A300" s="1"/>
  <c r="C300" s="1"/>
  <c r="B303"/>
  <c r="A303" s="1"/>
  <c r="B304"/>
  <c r="A304" s="1"/>
  <c r="B306"/>
  <c r="A306" s="1"/>
  <c r="B307"/>
  <c r="A307" s="1"/>
  <c r="B308"/>
  <c r="A308" s="1"/>
  <c r="B309"/>
  <c r="A309" s="1"/>
  <c r="E309" s="1"/>
  <c r="B310"/>
  <c r="A310" s="1"/>
  <c r="B315"/>
  <c r="A315" s="1"/>
  <c r="B316"/>
  <c r="A316" s="1"/>
  <c r="B317"/>
  <c r="A317" s="1"/>
  <c r="B333"/>
  <c r="A333" s="1"/>
  <c r="B334"/>
  <c r="A334" s="1"/>
  <c r="B336"/>
  <c r="A336" s="1"/>
  <c r="B343"/>
  <c r="A343" s="1"/>
  <c r="B344"/>
  <c r="A344" s="1"/>
  <c r="B345"/>
  <c r="A345" s="1"/>
  <c r="C345" s="1"/>
  <c r="B346"/>
  <c r="A346" s="1"/>
  <c r="E346" s="1"/>
  <c r="B351"/>
  <c r="A351" s="1"/>
  <c r="B353"/>
  <c r="A353" s="1"/>
  <c r="B354"/>
  <c r="A354" s="1"/>
  <c r="C354" s="1"/>
  <c r="B355"/>
  <c r="A355" s="1"/>
  <c r="E355" s="1"/>
  <c r="B356"/>
  <c r="A356" s="1"/>
  <c r="B360"/>
  <c r="A360" s="1"/>
  <c r="B361"/>
  <c r="A361" s="1"/>
  <c r="B362"/>
  <c r="A362" s="1"/>
  <c r="B363"/>
  <c r="A363" s="1"/>
  <c r="E363" s="1"/>
  <c r="B364"/>
  <c r="A364" s="1"/>
  <c r="B365"/>
  <c r="A365" s="1"/>
  <c r="B366"/>
  <c r="A366" s="1"/>
  <c r="B367"/>
  <c r="A367" s="1"/>
  <c r="E367" s="1"/>
  <c r="B368"/>
  <c r="A368" s="1"/>
  <c r="B370"/>
  <c r="A370" s="1"/>
  <c r="C370" s="1"/>
  <c r="B373"/>
  <c r="A373" s="1"/>
  <c r="B374"/>
  <c r="A374" s="1"/>
  <c r="B375"/>
  <c r="A375" s="1"/>
  <c r="E375" s="1"/>
  <c r="B405"/>
  <c r="A405" s="1"/>
  <c r="B406"/>
  <c r="A406" s="1"/>
  <c r="B410"/>
  <c r="A410" s="1"/>
  <c r="B413"/>
  <c r="A413" s="1"/>
  <c r="B421"/>
  <c r="A421" s="1"/>
  <c r="C421" s="1"/>
  <c r="B422"/>
  <c r="A422" s="1"/>
  <c r="E422" s="1"/>
  <c r="B423"/>
  <c r="A423" s="1"/>
  <c r="B424"/>
  <c r="A424" s="1"/>
  <c r="B425"/>
  <c r="A425" s="1"/>
  <c r="C425" s="1"/>
  <c r="B426"/>
  <c r="A426" s="1"/>
  <c r="E426" s="1"/>
  <c r="B427"/>
  <c r="A427" s="1"/>
  <c r="B430"/>
  <c r="A430" s="1"/>
  <c r="B431"/>
  <c r="A431" s="1"/>
  <c r="C431" s="1"/>
  <c r="B432"/>
  <c r="A432" s="1"/>
  <c r="E432" s="1"/>
  <c r="B434"/>
  <c r="A434" s="1"/>
  <c r="B436"/>
  <c r="A436" s="1"/>
  <c r="B439"/>
  <c r="A439" s="1"/>
  <c r="C439" s="1"/>
  <c r="B440"/>
  <c r="A440" s="1"/>
  <c r="E440" s="1"/>
  <c r="B441"/>
  <c r="A441" s="1"/>
  <c r="B442"/>
  <c r="A442" s="1"/>
  <c r="B443"/>
  <c r="A443" s="1"/>
  <c r="C443" s="1"/>
  <c r="B444"/>
  <c r="A444" s="1"/>
  <c r="E444" s="1"/>
  <c r="B445"/>
  <c r="A445" s="1"/>
  <c r="B446"/>
  <c r="A446" s="1"/>
  <c r="B447"/>
  <c r="A447" s="1"/>
  <c r="C447" s="1"/>
  <c r="B448"/>
  <c r="A448" s="1"/>
  <c r="E448" s="1"/>
  <c r="B449"/>
  <c r="A449" s="1"/>
  <c r="B450"/>
  <c r="A450" s="1"/>
  <c r="B451"/>
  <c r="A451" s="1"/>
  <c r="C451" s="1"/>
  <c r="B478"/>
  <c r="A478" s="1"/>
  <c r="B479"/>
  <c r="A479" s="1"/>
  <c r="B480"/>
  <c r="A480" s="1"/>
  <c r="B481"/>
  <c r="A481" s="1"/>
  <c r="B483"/>
  <c r="A483" s="1"/>
  <c r="B485"/>
  <c r="A485" s="1"/>
  <c r="B486"/>
  <c r="A486" s="1"/>
  <c r="B487"/>
  <c r="A487" s="1"/>
  <c r="B490"/>
  <c r="A490" s="1"/>
  <c r="B491"/>
  <c r="A491" s="1"/>
  <c r="E491" s="1"/>
  <c r="B492"/>
  <c r="A492" s="1"/>
  <c r="B496"/>
  <c r="A496" s="1"/>
  <c r="B498"/>
  <c r="A498" s="1"/>
  <c r="B501"/>
  <c r="A501" s="1"/>
  <c r="E501" s="1"/>
  <c r="B502"/>
  <c r="A502" s="1"/>
  <c r="B503"/>
  <c r="A503" s="1"/>
  <c r="B507"/>
  <c r="A507" s="1"/>
  <c r="E507" s="1"/>
  <c r="B508"/>
  <c r="A508" s="1"/>
  <c r="B509"/>
  <c r="A509" s="1"/>
  <c r="B511"/>
  <c r="A511" s="1"/>
  <c r="B513"/>
  <c r="A513" s="1"/>
  <c r="B516"/>
  <c r="A516" s="1"/>
  <c r="E516" s="1"/>
  <c r="B517"/>
  <c r="A517" s="1"/>
  <c r="B518"/>
  <c r="A518" s="1"/>
  <c r="B519"/>
  <c r="A519" s="1"/>
  <c r="B520"/>
  <c r="A520" s="1"/>
  <c r="E520" s="1"/>
  <c r="B521"/>
  <c r="A521" s="1"/>
  <c r="B522"/>
  <c r="A522" s="1"/>
  <c r="B523"/>
  <c r="A523" s="1"/>
  <c r="B524"/>
  <c r="A524" s="1"/>
  <c r="E524" s="1"/>
  <c r="B525"/>
  <c r="A525" s="1"/>
  <c r="B526"/>
  <c r="A526" s="1"/>
  <c r="B527"/>
  <c r="A527" s="1"/>
  <c r="B528"/>
  <c r="A528" s="1"/>
  <c r="E528" s="1"/>
  <c r="B532"/>
  <c r="A532" s="1"/>
  <c r="B533"/>
  <c r="A533" s="1"/>
  <c r="C533" s="1"/>
  <c r="B540"/>
  <c r="A540" s="1"/>
  <c r="E540" s="1"/>
  <c r="B541"/>
  <c r="A541" s="1"/>
  <c r="B542"/>
  <c r="A542" s="1"/>
  <c r="B543"/>
  <c r="A543" s="1"/>
  <c r="C543" s="1"/>
  <c r="B546"/>
  <c r="A546" s="1"/>
  <c r="B547"/>
  <c r="A547" s="1"/>
  <c r="B548"/>
  <c r="A548" s="1"/>
  <c r="B551"/>
  <c r="A551" s="1"/>
  <c r="B552"/>
  <c r="A552" s="1"/>
  <c r="B553"/>
  <c r="A553" s="1"/>
  <c r="E553" s="1"/>
  <c r="B554"/>
  <c r="A554" s="1"/>
  <c r="B555"/>
  <c r="A555" s="1"/>
  <c r="B556"/>
  <c r="A556" s="1"/>
  <c r="B557"/>
  <c r="A557" s="1"/>
  <c r="E557" s="1"/>
  <c r="B558"/>
  <c r="A558" s="1"/>
  <c r="B562"/>
  <c r="A562" s="1"/>
  <c r="C562" s="1"/>
  <c r="B563"/>
  <c r="A563" s="1"/>
  <c r="E563" s="1"/>
  <c r="B564"/>
  <c r="A564" s="1"/>
  <c r="B566"/>
  <c r="A566" s="1"/>
  <c r="B567"/>
  <c r="A567" s="1"/>
  <c r="C567" s="1"/>
  <c r="B568"/>
  <c r="A568" s="1"/>
  <c r="E568" s="1"/>
  <c r="B570"/>
  <c r="A570" s="1"/>
  <c r="B571"/>
  <c r="A571" s="1"/>
  <c r="B573"/>
  <c r="A573" s="1"/>
  <c r="C573" s="1"/>
  <c r="B574"/>
  <c r="A574" s="1"/>
  <c r="E574" s="1"/>
  <c r="B575"/>
  <c r="A575" s="1"/>
  <c r="B578"/>
  <c r="A578" s="1"/>
  <c r="E578" s="1"/>
  <c r="B579"/>
  <c r="A579" s="1"/>
  <c r="B580"/>
  <c r="A580" s="1"/>
  <c r="B582"/>
  <c r="A582" s="1"/>
  <c r="E582" s="1"/>
  <c r="B585"/>
  <c r="A585" s="1"/>
  <c r="B586"/>
  <c r="A586" s="1"/>
  <c r="C586" s="1"/>
  <c r="B587"/>
  <c r="A587" s="1"/>
  <c r="B589"/>
  <c r="A589" s="1"/>
  <c r="E589" s="1"/>
  <c r="B590"/>
  <c r="A590" s="1"/>
  <c r="B593"/>
  <c r="A593" s="1"/>
  <c r="C593" s="1"/>
  <c r="B594"/>
  <c r="A594" s="1"/>
  <c r="E594" s="1"/>
  <c r="B596"/>
  <c r="A596" s="1"/>
  <c r="B597"/>
  <c r="A597" s="1"/>
  <c r="B598"/>
  <c r="A598" s="1"/>
  <c r="C598" s="1"/>
  <c r="B600"/>
  <c r="A600" s="1"/>
  <c r="E600" s="1"/>
  <c r="B601"/>
  <c r="A601" s="1"/>
  <c r="B602"/>
  <c r="A602" s="1"/>
  <c r="B603"/>
  <c r="A603" s="1"/>
  <c r="C603" s="1"/>
  <c r="B604"/>
  <c r="A604" s="1"/>
  <c r="E604" s="1"/>
  <c r="B605"/>
  <c r="A605" s="1"/>
  <c r="B606"/>
  <c r="A606" s="1"/>
  <c r="B609"/>
  <c r="A609" s="1"/>
  <c r="C609" s="1"/>
  <c r="B611"/>
  <c r="A611" s="1"/>
  <c r="E611" s="1"/>
  <c r="B615"/>
  <c r="A615" s="1"/>
  <c r="B616"/>
  <c r="A616" s="1"/>
  <c r="E616" s="1"/>
  <c r="B617"/>
  <c r="A617" s="1"/>
  <c r="C617" s="1"/>
  <c r="B618"/>
  <c r="A618" s="1"/>
  <c r="B619"/>
  <c r="A619" s="1"/>
  <c r="B620"/>
  <c r="A620" s="1"/>
  <c r="E620" s="1"/>
  <c r="B623"/>
  <c r="A623" s="1"/>
  <c r="B625"/>
  <c r="A625" s="1"/>
  <c r="B629"/>
  <c r="A629" s="1"/>
  <c r="B631"/>
  <c r="A631" s="1"/>
  <c r="E631" s="1"/>
  <c r="B632"/>
  <c r="A632" s="1"/>
  <c r="B633"/>
  <c r="A633" s="1"/>
  <c r="B634"/>
  <c r="A634" s="1"/>
  <c r="B635"/>
  <c r="A635" s="1"/>
  <c r="E635" s="1"/>
  <c r="B636"/>
  <c r="A636" s="1"/>
  <c r="B640"/>
  <c r="A640" s="1"/>
  <c r="B641"/>
  <c r="A641" s="1"/>
  <c r="E641" s="1"/>
  <c r="B643"/>
  <c r="A643" s="1"/>
  <c r="B645"/>
  <c r="A645" s="1"/>
  <c r="C645" s="1"/>
  <c r="B648"/>
  <c r="A648" s="1"/>
  <c r="B650"/>
  <c r="A650" s="1"/>
  <c r="B651"/>
  <c r="A651" s="1"/>
  <c r="B652"/>
  <c r="A652" s="1"/>
  <c r="C652" s="1"/>
  <c r="B653"/>
  <c r="A653" s="1"/>
  <c r="E653" s="1"/>
  <c r="B655"/>
  <c r="A655" s="1"/>
  <c r="B656"/>
  <c r="A656" s="1"/>
  <c r="B657"/>
  <c r="A657" s="1"/>
  <c r="C657" s="1"/>
  <c r="B658"/>
  <c r="A658" s="1"/>
  <c r="E658" s="1"/>
  <c r="B659"/>
  <c r="A659" s="1"/>
  <c r="B662"/>
  <c r="A662" s="1"/>
  <c r="E662" s="1"/>
  <c r="B663"/>
  <c r="A663" s="1"/>
  <c r="B664"/>
  <c r="A664" s="1"/>
  <c r="B666"/>
  <c r="A666" s="1"/>
  <c r="E666" s="1"/>
  <c r="B667"/>
  <c r="A667" s="1"/>
  <c r="B668"/>
  <c r="A668" s="1"/>
  <c r="B670"/>
  <c r="A670" s="1"/>
  <c r="E670" s="1"/>
  <c r="B671"/>
  <c r="A671" s="1"/>
  <c r="B673"/>
  <c r="A673" s="1"/>
  <c r="B674"/>
  <c r="A674" s="1"/>
  <c r="B675"/>
  <c r="A675" s="1"/>
  <c r="B679"/>
  <c r="A679" s="1"/>
  <c r="B680"/>
  <c r="A680" s="1"/>
  <c r="E680" s="1"/>
  <c r="B681"/>
  <c r="A681" s="1"/>
  <c r="C681" s="1"/>
  <c r="B682"/>
  <c r="A682" s="1"/>
  <c r="B683"/>
  <c r="A683" s="1"/>
  <c r="B686"/>
  <c r="A686" s="1"/>
  <c r="B688"/>
  <c r="A688" s="1"/>
  <c r="B689"/>
  <c r="A689" s="1"/>
  <c r="B693"/>
  <c r="A693" s="1"/>
  <c r="B695"/>
  <c r="A695" s="1"/>
  <c r="B696"/>
  <c r="A696" s="1"/>
  <c r="B697"/>
  <c r="A697" s="1"/>
  <c r="B700"/>
  <c r="A700" s="1"/>
  <c r="E700" s="1"/>
  <c r="B709"/>
  <c r="A709" s="1"/>
  <c r="B712"/>
  <c r="A712" s="1"/>
  <c r="B713"/>
  <c r="A713" s="1"/>
  <c r="C713" s="1"/>
  <c r="B714"/>
  <c r="A714" s="1"/>
  <c r="E714" s="1"/>
  <c r="B717"/>
  <c r="A717" s="1"/>
  <c r="B718"/>
  <c r="A718" s="1"/>
  <c r="E718" s="1"/>
  <c r="B720"/>
  <c r="A720" s="1"/>
  <c r="B725"/>
  <c r="A725" s="1"/>
  <c r="B726"/>
  <c r="A726" s="1"/>
  <c r="B727"/>
  <c r="A727" s="1"/>
  <c r="B728"/>
  <c r="A728" s="1"/>
  <c r="E728" s="1"/>
  <c r="B732"/>
  <c r="A732" s="1"/>
  <c r="B733"/>
  <c r="A733" s="1"/>
  <c r="B735"/>
  <c r="A735" s="1"/>
  <c r="E735" s="1"/>
  <c r="B736"/>
  <c r="A736" s="1"/>
  <c r="B737"/>
  <c r="A737" s="1"/>
  <c r="B739"/>
  <c r="A739" s="1"/>
  <c r="B741"/>
  <c r="A741" s="1"/>
  <c r="E741" s="1"/>
  <c r="B742"/>
  <c r="A742" s="1"/>
  <c r="B743"/>
  <c r="A743" s="1"/>
  <c r="B744"/>
  <c r="A744" s="1"/>
  <c r="B747"/>
  <c r="A747" s="1"/>
  <c r="E747" s="1"/>
  <c r="B748"/>
  <c r="A748" s="1"/>
  <c r="B749"/>
  <c r="A749" s="1"/>
  <c r="B751"/>
  <c r="A751" s="1"/>
  <c r="B752"/>
  <c r="A752" s="1"/>
  <c r="E752" s="1"/>
  <c r="B753"/>
  <c r="A753" s="1"/>
  <c r="B756"/>
  <c r="A756" s="1"/>
  <c r="E756" s="1"/>
  <c r="B757"/>
  <c r="A757" s="1"/>
  <c r="B758"/>
  <c r="A758" s="1"/>
  <c r="D758" s="1"/>
  <c r="B761"/>
  <c r="A761" s="1"/>
  <c r="B762"/>
  <c r="A762" s="1"/>
  <c r="B763"/>
  <c r="A763" s="1"/>
  <c r="B765"/>
  <c r="A765" s="1"/>
  <c r="C765" s="1"/>
  <c r="B766"/>
  <c r="A766" s="1"/>
  <c r="B770"/>
  <c r="A770" s="1"/>
  <c r="B772"/>
  <c r="A772" s="1"/>
  <c r="B773"/>
  <c r="A773" s="1"/>
  <c r="B774"/>
  <c r="A774" s="1"/>
  <c r="B775"/>
  <c r="A775" s="1"/>
  <c r="D775" s="1"/>
  <c r="B776"/>
  <c r="A776" s="1"/>
  <c r="B781"/>
  <c r="A781" s="1"/>
  <c r="B784"/>
  <c r="A784" s="1"/>
  <c r="B786"/>
  <c r="A786" s="1"/>
  <c r="C786" s="1"/>
  <c r="B789"/>
  <c r="A789" s="1"/>
  <c r="B790"/>
  <c r="A790" s="1"/>
  <c r="B791"/>
  <c r="A791" s="1"/>
  <c r="B792"/>
  <c r="A792" s="1"/>
  <c r="B793"/>
  <c r="A793" s="1"/>
  <c r="B796"/>
  <c r="A796" s="1"/>
  <c r="D796" s="1"/>
  <c r="B797"/>
  <c r="A797" s="1"/>
  <c r="B800"/>
  <c r="A800" s="1"/>
  <c r="B802"/>
  <c r="A802" s="1"/>
  <c r="B803"/>
  <c r="A803" s="1"/>
  <c r="B804"/>
  <c r="A804" s="1"/>
  <c r="B805"/>
  <c r="A805" s="1"/>
  <c r="B806"/>
  <c r="A806" s="1"/>
  <c r="C806" s="1"/>
  <c r="B810"/>
  <c r="A810" s="1"/>
  <c r="B811"/>
  <c r="A811" s="1"/>
  <c r="B814"/>
  <c r="A814" s="1"/>
  <c r="B815"/>
  <c r="A815" s="1"/>
  <c r="B817"/>
  <c r="A817" s="1"/>
  <c r="B819"/>
  <c r="A819" s="1"/>
  <c r="B820"/>
  <c r="A820" s="1"/>
  <c r="B821"/>
  <c r="A821" s="1"/>
  <c r="B826"/>
  <c r="A826" s="1"/>
  <c r="B828"/>
  <c r="A828" s="1"/>
  <c r="B830"/>
  <c r="A830" s="1"/>
  <c r="C830" s="1"/>
  <c r="B833"/>
  <c r="A833" s="1"/>
  <c r="B834"/>
  <c r="A834" s="1"/>
  <c r="B835"/>
  <c r="A835" s="1"/>
  <c r="B836"/>
  <c r="A836" s="1"/>
  <c r="B837"/>
  <c r="A837" s="1"/>
  <c r="B840"/>
  <c r="A840" s="1"/>
  <c r="B841"/>
  <c r="A841" s="1"/>
  <c r="B844"/>
  <c r="A844" s="1"/>
  <c r="B845"/>
  <c r="A845" s="1"/>
  <c r="B846"/>
  <c r="A846" s="1"/>
  <c r="B848"/>
  <c r="A848" s="1"/>
  <c r="B850"/>
  <c r="A850" s="1"/>
  <c r="B853"/>
  <c r="A853" s="1"/>
  <c r="B854"/>
  <c r="A854" s="1"/>
  <c r="C854" s="1"/>
  <c r="B855"/>
  <c r="A855" s="1"/>
  <c r="B858"/>
  <c r="A858" s="1"/>
  <c r="B860"/>
  <c r="A860" s="1"/>
  <c r="B862"/>
  <c r="A862" s="1"/>
  <c r="B863"/>
  <c r="A863" s="1"/>
  <c r="D863" s="1"/>
  <c r="B864"/>
  <c r="A864" s="1"/>
  <c r="B867"/>
  <c r="A867" s="1"/>
  <c r="B868"/>
  <c r="A868" s="1"/>
  <c r="B871"/>
  <c r="A871" s="1"/>
  <c r="B872"/>
  <c r="A872" s="1"/>
  <c r="B875"/>
  <c r="A875" s="1"/>
  <c r="B876"/>
  <c r="A876" s="1"/>
  <c r="C876" s="1"/>
  <c r="B880"/>
  <c r="A880" s="1"/>
  <c r="B881"/>
  <c r="A881" s="1"/>
  <c r="B882"/>
  <c r="A882" s="1"/>
  <c r="B883"/>
  <c r="A883" s="1"/>
  <c r="E883" s="1"/>
  <c r="B884"/>
  <c r="A884" s="1"/>
  <c r="B885"/>
  <c r="A885" s="1"/>
  <c r="B886"/>
  <c r="A886" s="1"/>
  <c r="D886" s="1"/>
  <c r="B890"/>
  <c r="A890" s="1"/>
  <c r="B893"/>
  <c r="A893" s="1"/>
  <c r="B894"/>
  <c r="A894" s="1"/>
  <c r="B895"/>
  <c r="A895" s="1"/>
  <c r="B896"/>
  <c r="A896" s="1"/>
  <c r="C896" s="1"/>
  <c r="B897"/>
  <c r="A897" s="1"/>
  <c r="B898"/>
  <c r="A898" s="1"/>
  <c r="B899"/>
  <c r="A899" s="1"/>
  <c r="B900"/>
  <c r="A900" s="1"/>
  <c r="B903"/>
  <c r="A903" s="1"/>
  <c r="B904"/>
  <c r="A904" s="1"/>
  <c r="B905"/>
  <c r="A905" s="1"/>
  <c r="B909"/>
  <c r="A909" s="1"/>
  <c r="B912"/>
  <c r="A912" s="1"/>
  <c r="B913"/>
  <c r="A913" s="1"/>
  <c r="B914"/>
  <c r="A914" s="1"/>
  <c r="B915"/>
  <c r="A915" s="1"/>
  <c r="B916"/>
  <c r="A916" s="1"/>
  <c r="C916" s="1"/>
  <c r="B917"/>
  <c r="A917" s="1"/>
  <c r="B918"/>
  <c r="A918" s="1"/>
  <c r="B919"/>
  <c r="A919" s="1"/>
  <c r="B920"/>
  <c r="A920" s="1"/>
  <c r="B925"/>
  <c r="A925" s="1"/>
  <c r="B927"/>
  <c r="A927" s="1"/>
  <c r="B933"/>
  <c r="A933" s="1"/>
  <c r="B934"/>
  <c r="A934" s="1"/>
  <c r="B935"/>
  <c r="A935" s="1"/>
  <c r="B936"/>
  <c r="A936" s="1"/>
  <c r="C936" s="1"/>
  <c r="B937"/>
  <c r="A937" s="1"/>
  <c r="B939"/>
  <c r="A939" s="1"/>
  <c r="B940"/>
  <c r="A940" s="1"/>
  <c r="B941"/>
  <c r="A941" s="1"/>
  <c r="B942"/>
  <c r="A942" s="1"/>
  <c r="B943"/>
  <c r="A943" s="1"/>
  <c r="B946"/>
  <c r="A946" s="1"/>
  <c r="B947"/>
  <c r="A947" s="1"/>
  <c r="B951"/>
  <c r="A951" s="1"/>
  <c r="B955"/>
  <c r="A955" s="1"/>
  <c r="B956"/>
  <c r="A956" s="1"/>
  <c r="C956" s="1"/>
  <c r="B959"/>
  <c r="A959" s="1"/>
  <c r="B960"/>
  <c r="A960" s="1"/>
  <c r="B961"/>
  <c r="A961" s="1"/>
  <c r="B962"/>
  <c r="A962" s="1"/>
  <c r="B963"/>
  <c r="A963" s="1"/>
  <c r="B964"/>
  <c r="A964" s="1"/>
  <c r="D964" s="1"/>
  <c r="B965"/>
  <c r="A965" s="1"/>
  <c r="B967"/>
  <c r="A967" s="1"/>
  <c r="B969"/>
  <c r="A969" s="1"/>
  <c r="B970"/>
  <c r="A970" s="1"/>
  <c r="B971"/>
  <c r="A971" s="1"/>
  <c r="B972"/>
  <c r="A972" s="1"/>
  <c r="B975"/>
  <c r="A975" s="1"/>
  <c r="B976"/>
  <c r="A976" s="1"/>
  <c r="E976" s="1"/>
  <c r="B979"/>
  <c r="A979" s="1"/>
  <c r="B982"/>
  <c r="A982" s="1"/>
  <c r="B983"/>
  <c r="A983" s="1"/>
  <c r="B984"/>
  <c r="A984" s="1"/>
  <c r="D984" s="1"/>
  <c r="B985"/>
  <c r="A985" s="1"/>
  <c r="B988"/>
  <c r="A988" s="1"/>
  <c r="B990"/>
  <c r="A990" s="1"/>
  <c r="B991"/>
  <c r="A991" s="1"/>
  <c r="E991" s="1"/>
  <c r="B992"/>
  <c r="A992" s="1"/>
  <c r="B994"/>
  <c r="A994" s="1"/>
  <c r="B995"/>
  <c r="A995" s="1"/>
  <c r="B996"/>
  <c r="A996" s="1"/>
  <c r="B997"/>
  <c r="A997" s="1"/>
  <c r="B998"/>
  <c r="A998" s="1"/>
  <c r="B1001"/>
  <c r="A1001" s="1"/>
  <c r="B1004"/>
  <c r="A1004" s="1"/>
  <c r="D1004" s="1"/>
  <c r="B1005"/>
  <c r="A1005" s="1"/>
  <c r="B1007"/>
  <c r="A1007" s="1"/>
  <c r="B1010"/>
  <c r="A1010" s="1"/>
  <c r="B1012"/>
  <c r="A1012" s="1"/>
  <c r="B1013"/>
  <c r="A1013" s="1"/>
  <c r="B1014"/>
  <c r="A1014" s="1"/>
  <c r="B1015"/>
  <c r="A1015" s="1"/>
  <c r="E1015" s="1"/>
  <c r="B1016"/>
  <c r="A1016" s="1"/>
  <c r="B1018"/>
  <c r="A1018" s="1"/>
  <c r="B1019"/>
  <c r="A1019" s="1"/>
  <c r="D1019" s="1"/>
  <c r="B1020"/>
  <c r="A1020" s="1"/>
  <c r="B1021"/>
  <c r="A1021" s="1"/>
  <c r="B1022"/>
  <c r="A1022" s="1"/>
  <c r="B1024"/>
  <c r="A1024" s="1"/>
  <c r="D1024" s="1"/>
  <c r="B1025"/>
  <c r="A1025" s="1"/>
  <c r="B1026"/>
  <c r="A1026" s="1"/>
  <c r="B1027"/>
  <c r="A1027" s="1"/>
  <c r="B1031"/>
  <c r="A1031" s="1"/>
  <c r="B1034"/>
  <c r="A1034" s="1"/>
  <c r="B1035"/>
  <c r="A1035" s="1"/>
  <c r="E1035" s="1"/>
  <c r="B1037"/>
  <c r="A1037" s="1"/>
  <c r="B1040"/>
  <c r="A1040" s="1"/>
  <c r="B1041"/>
  <c r="A1041" s="1"/>
  <c r="B1042"/>
  <c r="A1042" s="1"/>
  <c r="B1043"/>
  <c r="A1043" s="1"/>
  <c r="B1044"/>
  <c r="A1044" s="1"/>
  <c r="B1045"/>
  <c r="A1045" s="1"/>
  <c r="B1046"/>
  <c r="A1046" s="1"/>
  <c r="B1047"/>
  <c r="A1047" s="1"/>
  <c r="B1049"/>
  <c r="A1049" s="1"/>
  <c r="B1050"/>
  <c r="A1050" s="1"/>
  <c r="B1051"/>
  <c r="A1051" s="1"/>
  <c r="B1055"/>
  <c r="A1055" s="1"/>
  <c r="B1059"/>
  <c r="A1059" s="1"/>
  <c r="B1060"/>
  <c r="A1060" s="1"/>
  <c r="B1061"/>
  <c r="A1061" s="1"/>
  <c r="B1062"/>
  <c r="A1062" s="1"/>
  <c r="B1065"/>
  <c r="A1065" s="1"/>
  <c r="B1068"/>
  <c r="A1068" s="1"/>
  <c r="B1069"/>
  <c r="A1069" s="1"/>
  <c r="D1069" s="1"/>
  <c r="B1070"/>
  <c r="A1070" s="1"/>
  <c r="B1073"/>
  <c r="A1073" s="1"/>
  <c r="B1074"/>
  <c r="A1074" s="1"/>
  <c r="B1075"/>
  <c r="A1075" s="1"/>
  <c r="B1076"/>
  <c r="A1076" s="1"/>
  <c r="B1077"/>
  <c r="A1077" s="1"/>
  <c r="B1081"/>
  <c r="A1081" s="1"/>
  <c r="E1081" s="1"/>
  <c r="B1082"/>
  <c r="A1082" s="1"/>
  <c r="B1092"/>
  <c r="A1092" s="1"/>
  <c r="B1095"/>
  <c r="A1095" s="1"/>
  <c r="B1098"/>
  <c r="A1098" s="1"/>
  <c r="B1099"/>
  <c r="A1099" s="1"/>
  <c r="B1100"/>
  <c r="A1100" s="1"/>
  <c r="B1102"/>
  <c r="A1102" s="1"/>
  <c r="B1104"/>
  <c r="A1104" s="1"/>
  <c r="B1105"/>
  <c r="A1105" s="1"/>
  <c r="B1106"/>
  <c r="A1106" s="1"/>
  <c r="B1107"/>
  <c r="A1107" s="1"/>
  <c r="B1108"/>
  <c r="A1108" s="1"/>
  <c r="B1111"/>
  <c r="A1111" s="1"/>
  <c r="E1111" s="1"/>
  <c r="B1112"/>
  <c r="A1112" s="1"/>
  <c r="B1115"/>
  <c r="A1115" s="1"/>
  <c r="B1122"/>
  <c r="A1122" s="1"/>
  <c r="B1124"/>
  <c r="A1124" s="1"/>
  <c r="B1126"/>
  <c r="A1126" s="1"/>
  <c r="B1127"/>
  <c r="A1127" s="1"/>
  <c r="B1128"/>
  <c r="A1128" s="1"/>
  <c r="B1130"/>
  <c r="A1130" s="1"/>
  <c r="B1131"/>
  <c r="A1131" s="1"/>
  <c r="B1132"/>
  <c r="A1132" s="1"/>
  <c r="B1136"/>
  <c r="A1136" s="1"/>
  <c r="B1137"/>
  <c r="A1137" s="1"/>
  <c r="B1141"/>
  <c r="A1141" s="1"/>
  <c r="B1142"/>
  <c r="A1142" s="1"/>
  <c r="B1146"/>
  <c r="A1146" s="1"/>
  <c r="B1149"/>
  <c r="A1149" s="1"/>
  <c r="B1150"/>
  <c r="A1150" s="1"/>
  <c r="B1153"/>
  <c r="A1153" s="1"/>
  <c r="B1154"/>
  <c r="A1154" s="1"/>
  <c r="B1155"/>
  <c r="A1155" s="1"/>
  <c r="B1157"/>
  <c r="A1157" s="1"/>
  <c r="B1159"/>
  <c r="A1159" s="1"/>
  <c r="B1162"/>
  <c r="A1162" s="1"/>
  <c r="E1162" s="1"/>
  <c r="B1163"/>
  <c r="A1163" s="1"/>
  <c r="B1166"/>
  <c r="A1166" s="1"/>
  <c r="B1173"/>
  <c r="A1173" s="1"/>
  <c r="B1175"/>
  <c r="A1175" s="1"/>
  <c r="B1180"/>
  <c r="A1180" s="1"/>
  <c r="B1181"/>
  <c r="A1181" s="1"/>
  <c r="B1184"/>
  <c r="A1184" s="1"/>
  <c r="E1184" s="1"/>
  <c r="B1185"/>
  <c r="A1185" s="1"/>
  <c r="B1186"/>
  <c r="A1186" s="1"/>
  <c r="B1188"/>
  <c r="A1188" s="1"/>
  <c r="B1189"/>
  <c r="A1189" s="1"/>
  <c r="B1193"/>
  <c r="A1193" s="1"/>
  <c r="B1196"/>
  <c r="A1196" s="1"/>
  <c r="C1196" s="1"/>
  <c r="B1205"/>
  <c r="A1205" s="1"/>
  <c r="B1206"/>
  <c r="A1206" s="1"/>
  <c r="E1206" s="1"/>
  <c r="B1207"/>
  <c r="A1207" s="1"/>
  <c r="B1208"/>
  <c r="A1208" s="1"/>
  <c r="B1209"/>
  <c r="A1209" s="1"/>
  <c r="B1211"/>
  <c r="A1211" s="1"/>
  <c r="B1215"/>
  <c r="A1215" s="1"/>
  <c r="D1215" s="1"/>
  <c r="B1218"/>
  <c r="A1218" s="1"/>
  <c r="B1220"/>
  <c r="A1220" s="1"/>
  <c r="B1222"/>
  <c r="A1222" s="1"/>
  <c r="B1225"/>
  <c r="A1225" s="1"/>
  <c r="B1226"/>
  <c r="A1226" s="1"/>
  <c r="B1227"/>
  <c r="A1227" s="1"/>
  <c r="B1229"/>
  <c r="A1229" s="1"/>
  <c r="B1230"/>
  <c r="A1230" s="1"/>
  <c r="B1231"/>
  <c r="A1231" s="1"/>
  <c r="B1233"/>
  <c r="A1233" s="1"/>
  <c r="B1238"/>
  <c r="A1238" s="1"/>
  <c r="B1240"/>
  <c r="A1240" s="1"/>
  <c r="B1241"/>
  <c r="A1241" s="1"/>
  <c r="B1244"/>
  <c r="A1244" s="1"/>
  <c r="B1245"/>
  <c r="A1245" s="1"/>
  <c r="B1247"/>
  <c r="A1247" s="1"/>
  <c r="B1248"/>
  <c r="A1248" s="1"/>
  <c r="B1249"/>
  <c r="A1249" s="1"/>
  <c r="B1253"/>
  <c r="A1253" s="1"/>
  <c r="B1254"/>
  <c r="A1254" s="1"/>
  <c r="B1258"/>
  <c r="A1258" s="1"/>
  <c r="B1259"/>
  <c r="A1259" s="1"/>
  <c r="B1261"/>
  <c r="A1261" s="1"/>
  <c r="D1261" s="1"/>
  <c r="B1265"/>
  <c r="A1265" s="1"/>
  <c r="B1266"/>
  <c r="A1266" s="1"/>
  <c r="C1266" s="1"/>
  <c r="B1267"/>
  <c r="A1267" s="1"/>
  <c r="B1269"/>
  <c r="A1269" s="1"/>
  <c r="B1270"/>
  <c r="A1270" s="1"/>
  <c r="B1272"/>
  <c r="A1272" s="1"/>
  <c r="B1276"/>
  <c r="A1276" s="1"/>
  <c r="E1276" s="1"/>
  <c r="B1279"/>
  <c r="A1279" s="1"/>
  <c r="B1280"/>
  <c r="A1280" s="1"/>
  <c r="B1281"/>
  <c r="A1281" s="1"/>
  <c r="B1282"/>
  <c r="A1282" s="1"/>
  <c r="B1283"/>
  <c r="A1283" s="1"/>
  <c r="B1286"/>
  <c r="A1286" s="1"/>
  <c r="B1287"/>
  <c r="A1287" s="1"/>
  <c r="B1290"/>
  <c r="A1290" s="1"/>
  <c r="B1291"/>
  <c r="A1291" s="1"/>
  <c r="B1292"/>
  <c r="A1292" s="1"/>
  <c r="B1295"/>
  <c r="A1295" s="1"/>
  <c r="B1296"/>
  <c r="A1296" s="1"/>
  <c r="E1296" s="1"/>
  <c r="B1299"/>
  <c r="A1299" s="1"/>
  <c r="B1300"/>
  <c r="A1300" s="1"/>
  <c r="B1301"/>
  <c r="A1301" s="1"/>
  <c r="B1302"/>
  <c r="A1302" s="1"/>
  <c r="B1303"/>
  <c r="A1303" s="1"/>
  <c r="D1303" s="1"/>
  <c r="B1309"/>
  <c r="A1309" s="1"/>
  <c r="B1310"/>
  <c r="A1310" s="1"/>
  <c r="B1311"/>
  <c r="A1311" s="1"/>
  <c r="B1312"/>
  <c r="A1312" s="1"/>
  <c r="B1318"/>
  <c r="A1318" s="1"/>
  <c r="B1320"/>
  <c r="A1320" s="1"/>
  <c r="B1321"/>
  <c r="A1321" s="1"/>
  <c r="B1322"/>
  <c r="A1322" s="1"/>
  <c r="B1325"/>
  <c r="A1325" s="1"/>
  <c r="B1327"/>
  <c r="A1327" s="1"/>
  <c r="B1328"/>
  <c r="A1328" s="1"/>
  <c r="B1329"/>
  <c r="A1329" s="1"/>
  <c r="B1330"/>
  <c r="A1330" s="1"/>
  <c r="B1331"/>
  <c r="A1331" s="1"/>
  <c r="C1331" s="1"/>
  <c r="B1334"/>
  <c r="A1334" s="1"/>
  <c r="E1334" s="1"/>
  <c r="B1335"/>
  <c r="A1335" s="1"/>
  <c r="C1335" s="1"/>
  <c r="B1340"/>
  <c r="A1340" s="1"/>
  <c r="B1341"/>
  <c r="A1341" s="1"/>
  <c r="B1346"/>
  <c r="A1346" s="1"/>
  <c r="B1347"/>
  <c r="A1347" s="1"/>
  <c r="E1347" s="1"/>
  <c r="B1348"/>
  <c r="A1348" s="1"/>
  <c r="B1350"/>
  <c r="A1350" s="1"/>
  <c r="B1351"/>
  <c r="A1351" s="1"/>
  <c r="E1351" s="1"/>
  <c r="B1353"/>
  <c r="A1353" s="1"/>
  <c r="B1357"/>
  <c r="A1357" s="1"/>
  <c r="B1359"/>
  <c r="A1359" s="1"/>
  <c r="E1359" s="1"/>
  <c r="B1362"/>
  <c r="A1362" s="1"/>
  <c r="B1363"/>
  <c r="A1363" s="1"/>
  <c r="B1364"/>
  <c r="A1364" s="1"/>
  <c r="B1365"/>
  <c r="A1365" s="1"/>
  <c r="E1365" s="1"/>
  <c r="B1367"/>
  <c r="A1367" s="1"/>
  <c r="E1367" s="1"/>
  <c r="B1368"/>
  <c r="A1368" s="1"/>
  <c r="B1372"/>
  <c r="A1372" s="1"/>
  <c r="E1372" s="1"/>
  <c r="B1373"/>
  <c r="A1373" s="1"/>
  <c r="D1373" s="1"/>
  <c r="B1374"/>
  <c r="A1374" s="1"/>
  <c r="B1376"/>
  <c r="A1376" s="1"/>
  <c r="B1377"/>
  <c r="A1377" s="1"/>
  <c r="B1378"/>
  <c r="A1378" s="1"/>
  <c r="C1378" s="1"/>
  <c r="B1381"/>
  <c r="A1381" s="1"/>
  <c r="E1381" s="1"/>
  <c r="B1382"/>
  <c r="A1382" s="1"/>
  <c r="E1382" s="1"/>
  <c r="B1383"/>
  <c r="A1383" s="1"/>
  <c r="B1384"/>
  <c r="A1384" s="1"/>
  <c r="C1384" s="1"/>
  <c r="B1390"/>
  <c r="A1390" s="1"/>
  <c r="B1392"/>
  <c r="A1392" s="1"/>
  <c r="E1392" s="1"/>
  <c r="B1393"/>
  <c r="A1393" s="1"/>
  <c r="B1396"/>
  <c r="A1396" s="1"/>
  <c r="E1396" s="1"/>
  <c r="B1397"/>
  <c r="A1397" s="1"/>
  <c r="E1397" s="1"/>
  <c r="B1398"/>
  <c r="A1398" s="1"/>
  <c r="B1399"/>
  <c r="A1399" s="1"/>
  <c r="B1401"/>
  <c r="A1401" s="1"/>
  <c r="E1401" s="1"/>
  <c r="B1404"/>
  <c r="A1404" s="1"/>
  <c r="B1405"/>
  <c r="A1405" s="1"/>
  <c r="B1406"/>
  <c r="A1406" s="1"/>
  <c r="E1406" s="1"/>
  <c r="B1410"/>
  <c r="A1410" s="1"/>
  <c r="B1411"/>
  <c r="A1411" s="1"/>
  <c r="B1412"/>
  <c r="A1412" s="1"/>
  <c r="E1412" s="1"/>
  <c r="B1413"/>
  <c r="A1413" s="1"/>
  <c r="E1413" s="1"/>
  <c r="B1415"/>
  <c r="A1415" s="1"/>
  <c r="B1416"/>
  <c r="A1416" s="1"/>
  <c r="B1417"/>
  <c r="A1417" s="1"/>
  <c r="E1417" s="1"/>
  <c r="B1418"/>
  <c r="A1418" s="1"/>
  <c r="E1418" s="1"/>
  <c r="B1421"/>
  <c r="A1421" s="1"/>
  <c r="E1421" s="1"/>
  <c r="B1422"/>
  <c r="A1422" s="1"/>
  <c r="E1422" s="1"/>
  <c r="B1424"/>
  <c r="A1424" s="1"/>
  <c r="B1425"/>
  <c r="A1425" s="1"/>
  <c r="E1425" s="1"/>
  <c r="B1427"/>
  <c r="A1427" s="1"/>
  <c r="B1428"/>
  <c r="A1428" s="1"/>
  <c r="B1429"/>
  <c r="A1429" s="1"/>
  <c r="B1431"/>
  <c r="A1431" s="1"/>
  <c r="E1431" s="1"/>
  <c r="B1434"/>
  <c r="A1434" s="1"/>
  <c r="C1434" s="1"/>
  <c r="B1435"/>
  <c r="A1435" s="1"/>
  <c r="B1436"/>
  <c r="A1436" s="1"/>
  <c r="E1436" s="1"/>
  <c r="B1437"/>
  <c r="A1437" s="1"/>
  <c r="E1437" s="1"/>
  <c r="B1438"/>
  <c r="A1438" s="1"/>
  <c r="C1438" s="1"/>
  <c r="B1439"/>
  <c r="A1439" s="1"/>
  <c r="B1443"/>
  <c r="A1443" s="1"/>
  <c r="B1444"/>
  <c r="A1444" s="1"/>
  <c r="B1445"/>
  <c r="A1445" s="1"/>
  <c r="E1445" s="1"/>
  <c r="B1446"/>
  <c r="A1446" s="1"/>
  <c r="E1446" s="1"/>
  <c r="B1448"/>
  <c r="A1448" s="1"/>
  <c r="B1449"/>
  <c r="A1449" s="1"/>
  <c r="E1449" s="1"/>
  <c r="B1450"/>
  <c r="A1450" s="1"/>
  <c r="E1450" s="1"/>
  <c r="B1451"/>
  <c r="A1451" s="1"/>
  <c r="B1453"/>
  <c r="A1453" s="1"/>
  <c r="E1453" s="1"/>
  <c r="B1455"/>
  <c r="A1455" s="1"/>
  <c r="E1455" s="1"/>
  <c r="B1456"/>
  <c r="A1456" s="1"/>
  <c r="C1456" s="1"/>
  <c r="B1457"/>
  <c r="A1457" s="1"/>
  <c r="B1458"/>
  <c r="A1458" s="1"/>
  <c r="E1458" s="1"/>
  <c r="B1462"/>
  <c r="A1462" s="1"/>
  <c r="B1463"/>
  <c r="A1463" s="1"/>
  <c r="B1464"/>
  <c r="A1464" s="1"/>
  <c r="E1464" s="1"/>
  <c r="B1468"/>
  <c r="A1468" s="1"/>
  <c r="B1469"/>
  <c r="A1469" s="1"/>
  <c r="E1469" s="1"/>
  <c r="B1471"/>
  <c r="A1471" s="1"/>
  <c r="E1471" s="1"/>
  <c r="B1473"/>
  <c r="A1473" s="1"/>
  <c r="B1474"/>
  <c r="A1474" s="1"/>
  <c r="E1474" s="1"/>
  <c r="B1475"/>
  <c r="A1475" s="1"/>
  <c r="B1476"/>
  <c r="A1476" s="1"/>
  <c r="B1479"/>
  <c r="A1479" s="1"/>
  <c r="B1480"/>
  <c r="A1480" s="1"/>
  <c r="E1480" s="1"/>
  <c r="B1481"/>
  <c r="A1481" s="1"/>
  <c r="E1481" s="1"/>
  <c r="B1482"/>
  <c r="A1482" s="1"/>
  <c r="B1485"/>
  <c r="A1485" s="1"/>
  <c r="B1486"/>
  <c r="A1486" s="1"/>
  <c r="E1486" s="1"/>
  <c r="B1487"/>
  <c r="A1487" s="1"/>
  <c r="E1487" s="1"/>
  <c r="B1488"/>
  <c r="A1488" s="1"/>
  <c r="B1491"/>
  <c r="A1491" s="1"/>
  <c r="B1492"/>
  <c r="A1492" s="1"/>
  <c r="B1493"/>
  <c r="A1493" s="1"/>
  <c r="B1494"/>
  <c r="A1494" s="1"/>
  <c r="E1494" s="1"/>
  <c r="B1496"/>
  <c r="A1496" s="1"/>
  <c r="B1497"/>
  <c r="A1497" s="1"/>
  <c r="B1498"/>
  <c r="A1498" s="1"/>
  <c r="E1498" s="1"/>
  <c r="B1499"/>
  <c r="A1499" s="1"/>
  <c r="E1499" s="1"/>
  <c r="B1500"/>
  <c r="A1500" s="1"/>
  <c r="B1502"/>
  <c r="A1502" s="1"/>
  <c r="B1503"/>
  <c r="A1503" s="1"/>
  <c r="E1503" s="1"/>
  <c r="B1505"/>
  <c r="A1505" s="1"/>
  <c r="E1505" s="1"/>
  <c r="B1506"/>
  <c r="A1506" s="1"/>
  <c r="B1508"/>
  <c r="A1508" s="1"/>
  <c r="E1508" s="1"/>
  <c r="B1509"/>
  <c r="A1509" s="1"/>
  <c r="E1509" s="1"/>
  <c r="B1512"/>
  <c r="A1512" s="1"/>
  <c r="E1512" s="1"/>
  <c r="B1515"/>
  <c r="A1515" s="1"/>
  <c r="E1515" s="1"/>
  <c r="B1516"/>
  <c r="A1516" s="1"/>
  <c r="B1517"/>
  <c r="A1517" s="1"/>
  <c r="B1518"/>
  <c r="A1518" s="1"/>
  <c r="E1518" s="1"/>
  <c r="B1519"/>
  <c r="A1519" s="1"/>
  <c r="E1519" s="1"/>
  <c r="B1522"/>
  <c r="A1522" s="1"/>
  <c r="B1523"/>
  <c r="A1523" s="1"/>
  <c r="E1523" s="1"/>
  <c r="B1524"/>
  <c r="A1524" s="1"/>
  <c r="E1524" s="1"/>
  <c r="B1525"/>
  <c r="A1525" s="1"/>
  <c r="B1526"/>
  <c r="A1526" s="1"/>
  <c r="B1527"/>
  <c r="A1527" s="1"/>
  <c r="E1527" s="1"/>
  <c r="B1528"/>
  <c r="A1528" s="1"/>
  <c r="E1528" s="1"/>
  <c r="B1529"/>
  <c r="A1529" s="1"/>
  <c r="B1530"/>
  <c r="A1530" s="1"/>
  <c r="B1532"/>
  <c r="A1532" s="1"/>
  <c r="E1532" s="1"/>
  <c r="B1533"/>
  <c r="A1533" s="1"/>
  <c r="E1533" s="1"/>
  <c r="B1534"/>
  <c r="A1534" s="1"/>
  <c r="B1536"/>
  <c r="A1536" s="1"/>
  <c r="E1536" s="1"/>
  <c r="B1539"/>
  <c r="A1539" s="1"/>
  <c r="E1539" s="1"/>
  <c r="B1542"/>
  <c r="A1542" s="1"/>
  <c r="E1542" s="1"/>
  <c r="B1544"/>
  <c r="A1544" s="1"/>
  <c r="E1544" s="1"/>
  <c r="B1545"/>
  <c r="A1545" s="1"/>
  <c r="B1547"/>
  <c r="A1547" s="1"/>
  <c r="E1547" s="1"/>
  <c r="B1548"/>
  <c r="A1548" s="1"/>
  <c r="E1548" s="1"/>
  <c r="B1549"/>
  <c r="A1549" s="1"/>
  <c r="B1550"/>
  <c r="A1550" s="1"/>
  <c r="B1552"/>
  <c r="A1552" s="1"/>
  <c r="E1552" s="1"/>
  <c r="B1553"/>
  <c r="A1553" s="1"/>
  <c r="B1554"/>
  <c r="A1554" s="1"/>
  <c r="B1555"/>
  <c r="A1555" s="1"/>
  <c r="E1555" s="1"/>
  <c r="B1556"/>
  <c r="A1556" s="1"/>
  <c r="B1557"/>
  <c r="A1557" s="1"/>
  <c r="C1557" s="1"/>
  <c r="B1560"/>
  <c r="A1560" s="1"/>
  <c r="B1561"/>
  <c r="A1561" s="1"/>
  <c r="E1561" s="1"/>
  <c r="B1562"/>
  <c r="A1562" s="1"/>
  <c r="E1562" s="1"/>
  <c r="B1563"/>
  <c r="A1563" s="1"/>
  <c r="D1563" s="1"/>
  <c r="B1566"/>
  <c r="A1566" s="1"/>
  <c r="E1566" s="1"/>
  <c r="B1567"/>
  <c r="A1567" s="1"/>
  <c r="E1567" s="1"/>
  <c r="B1568"/>
  <c r="A1568" s="1"/>
  <c r="B1569"/>
  <c r="A1569" s="1"/>
  <c r="C1569" s="1"/>
  <c r="B1570"/>
  <c r="A1570" s="1"/>
  <c r="E1570" s="1"/>
  <c r="B1571"/>
  <c r="A1571" s="1"/>
  <c r="B1572"/>
  <c r="A1572" s="1"/>
  <c r="B1573"/>
  <c r="A1573" s="1"/>
  <c r="B1574"/>
  <c r="A1574" s="1"/>
  <c r="E1574" s="1"/>
  <c r="B1575"/>
  <c r="A1575" s="1"/>
  <c r="E1575" s="1"/>
  <c r="B1576"/>
  <c r="A1576" s="1"/>
  <c r="B1577"/>
  <c r="A1577" s="1"/>
  <c r="C1577" s="1"/>
  <c r="B1579"/>
  <c r="A1579" s="1"/>
  <c r="E1579" s="1"/>
  <c r="B1580"/>
  <c r="A1580" s="1"/>
  <c r="E1580" s="1"/>
  <c r="B1581"/>
  <c r="A1581" s="1"/>
  <c r="B1586"/>
  <c r="A1586" s="1"/>
  <c r="E1586" s="1"/>
  <c r="B1587"/>
  <c r="A1587" s="1"/>
  <c r="B1588"/>
  <c r="A1588" s="1"/>
  <c r="B1590"/>
  <c r="A1590" s="1"/>
  <c r="E1590" s="1"/>
  <c r="B1593"/>
  <c r="A1593" s="1"/>
  <c r="C1593" s="1"/>
  <c r="B1594"/>
  <c r="A1594" s="1"/>
  <c r="E1594" s="1"/>
  <c r="B1595"/>
  <c r="A1595" s="1"/>
  <c r="B1596"/>
  <c r="A1596" s="1"/>
  <c r="B1597"/>
  <c r="A1597" s="1"/>
  <c r="B1598"/>
  <c r="A1598" s="1"/>
  <c r="E1598" s="1"/>
  <c r="B1599"/>
  <c r="A1599" s="1"/>
  <c r="E1599" s="1"/>
  <c r="B1600"/>
  <c r="A1600" s="1"/>
  <c r="B1602"/>
  <c r="A1602" s="1"/>
  <c r="E1602" s="1"/>
  <c r="B1603"/>
  <c r="A1603" s="1"/>
  <c r="E1603" s="1"/>
  <c r="B1604"/>
  <c r="A1604" s="1"/>
  <c r="B1607"/>
  <c r="A1607" s="1"/>
  <c r="B1608"/>
  <c r="A1608" s="1"/>
  <c r="E1608" s="1"/>
  <c r="B1609"/>
  <c r="A1609" s="1"/>
  <c r="E1609" s="1"/>
  <c r="B1610"/>
  <c r="A1610" s="1"/>
  <c r="B1613"/>
  <c r="A1613" s="1"/>
  <c r="B1614"/>
  <c r="A1614" s="1"/>
  <c r="E1614" s="1"/>
  <c r="B1615"/>
  <c r="A1615" s="1"/>
  <c r="E1615" s="1"/>
  <c r="B1616"/>
  <c r="A1616" s="1"/>
  <c r="B1617"/>
  <c r="A1617" s="1"/>
  <c r="B1620"/>
  <c r="A1620" s="1"/>
  <c r="B1621"/>
  <c r="A1621" s="1"/>
  <c r="B1622"/>
  <c r="A1622" s="1"/>
  <c r="E1622" s="1"/>
  <c r="B1623"/>
  <c r="A1623" s="1"/>
  <c r="E1623" s="1"/>
  <c r="B1625"/>
  <c r="A1625" s="1"/>
  <c r="B1626"/>
  <c r="A1626" s="1"/>
  <c r="B1627"/>
  <c r="A1627" s="1"/>
  <c r="E1627" s="1"/>
  <c r="B1628"/>
  <c r="A1628" s="1"/>
  <c r="E1628" s="1"/>
  <c r="B1631"/>
  <c r="A1631" s="1"/>
  <c r="C1631" s="1"/>
  <c r="B1632"/>
  <c r="A1632" s="1"/>
  <c r="B1633"/>
  <c r="A1633" s="1"/>
  <c r="E1633" s="1"/>
  <c r="B1634"/>
  <c r="A1634" s="1"/>
  <c r="E1634" s="1"/>
  <c r="B1636"/>
  <c r="A1636" s="1"/>
  <c r="B1637"/>
  <c r="A1637" s="1"/>
  <c r="B1638"/>
  <c r="A1638" s="1"/>
  <c r="E1638" s="1"/>
  <c r="B1642"/>
  <c r="A1642" s="1"/>
  <c r="B1643"/>
  <c r="A1643" s="1"/>
  <c r="E1643" s="1"/>
  <c r="B1644"/>
  <c r="A1644" s="1"/>
  <c r="E1644" s="1"/>
  <c r="B1646"/>
  <c r="A1646" s="1"/>
  <c r="B1647"/>
  <c r="A1647" s="1"/>
  <c r="E1647" s="1"/>
  <c r="B1649"/>
  <c r="A1649" s="1"/>
  <c r="E1649" s="1"/>
  <c r="B1650"/>
  <c r="A1650" s="1"/>
  <c r="B1651"/>
  <c r="A1651" s="1"/>
  <c r="B1652"/>
  <c r="A1652" s="1"/>
  <c r="E1652" s="1"/>
  <c r="B1653"/>
  <c r="A1653" s="1"/>
  <c r="E1653" s="1"/>
  <c r="B1656"/>
  <c r="A1656" s="1"/>
  <c r="B1657"/>
  <c r="A1657" s="1"/>
  <c r="B1658"/>
  <c r="A1658" s="1"/>
  <c r="E1658" s="1"/>
  <c r="B1660"/>
  <c r="A1660" s="1"/>
  <c r="E1660" s="1"/>
  <c r="B1662"/>
  <c r="A1662" s="1"/>
  <c r="B1663"/>
  <c r="A1663" s="1"/>
  <c r="E1663" s="1"/>
  <c r="B1666"/>
  <c r="A1666" s="1"/>
  <c r="B1667"/>
  <c r="A1667" s="1"/>
  <c r="E1667" s="1"/>
  <c r="B1668"/>
  <c r="A1668" s="1"/>
  <c r="B1669"/>
  <c r="A1669" s="1"/>
  <c r="B1671"/>
  <c r="A1671" s="1"/>
  <c r="E1671" s="1"/>
  <c r="B1672"/>
  <c r="A1672" s="1"/>
  <c r="E1672" s="1"/>
  <c r="B1673"/>
  <c r="A1673" s="1"/>
  <c r="B1674"/>
  <c r="A1674" s="1"/>
  <c r="B1675"/>
  <c r="A1675" s="1"/>
  <c r="E1675" s="1"/>
  <c r="B1678"/>
  <c r="A1678" s="1"/>
  <c r="E1678" s="1"/>
  <c r="B1679"/>
  <c r="A1679" s="1"/>
  <c r="B1680"/>
  <c r="A1680" s="1"/>
  <c r="B1681"/>
  <c r="A1681" s="1"/>
  <c r="E1681" s="1"/>
  <c r="B1683"/>
  <c r="A1683" s="1"/>
  <c r="E1683" s="1"/>
  <c r="B1684"/>
  <c r="A1684" s="1"/>
  <c r="B1685"/>
  <c r="A1685" s="1"/>
  <c r="B1688"/>
  <c r="A1688" s="1"/>
  <c r="B1689"/>
  <c r="A1689" s="1"/>
  <c r="B1690"/>
  <c r="A1690" s="1"/>
  <c r="E1690" s="1"/>
  <c r="B1691"/>
  <c r="A1691" s="1"/>
  <c r="E1691" s="1"/>
  <c r="B1695"/>
  <c r="A1695" s="1"/>
  <c r="E1695" s="1"/>
  <c r="B1696"/>
  <c r="A1696" s="1"/>
  <c r="E1696" s="1"/>
  <c r="B1697"/>
  <c r="A1697" s="1"/>
  <c r="B1698"/>
  <c r="A1698" s="1"/>
  <c r="B1701"/>
  <c r="A1701" s="1"/>
  <c r="E1701" s="1"/>
  <c r="B1702"/>
  <c r="A1702" s="1"/>
  <c r="E1702" s="1"/>
  <c r="B1703"/>
  <c r="A1703" s="1"/>
  <c r="B1704"/>
  <c r="A1704" s="1"/>
  <c r="B1706"/>
  <c r="A1706" s="1"/>
  <c r="E1706" s="1"/>
  <c r="B1707"/>
  <c r="A1707" s="1"/>
  <c r="E1707" s="1"/>
  <c r="B1708"/>
  <c r="A1708" s="1"/>
  <c r="B1709"/>
  <c r="A1709" s="1"/>
  <c r="B1712"/>
  <c r="A1712" s="1"/>
  <c r="B1713"/>
  <c r="A1713" s="1"/>
  <c r="E1713" s="1"/>
  <c r="B1714"/>
  <c r="A1714" s="1"/>
  <c r="E1714" s="1"/>
  <c r="B1715"/>
  <c r="A1715" s="1"/>
  <c r="E1715" s="1"/>
  <c r="B1717"/>
  <c r="A1717" s="1"/>
  <c r="B1718"/>
  <c r="A1718" s="1"/>
  <c r="E1718" s="1"/>
  <c r="B1719"/>
  <c r="A1719" s="1"/>
  <c r="E1719" s="1"/>
  <c r="B1723"/>
  <c r="A1723" s="1"/>
  <c r="B1724"/>
  <c r="A1724" s="1"/>
  <c r="E1724" s="1"/>
  <c r="B1725"/>
  <c r="A1725" s="1"/>
  <c r="E1725" s="1"/>
  <c r="B1727"/>
  <c r="A1727" s="1"/>
  <c r="B1728"/>
  <c r="A1728" s="1"/>
  <c r="B1730"/>
  <c r="A1730" s="1"/>
  <c r="E1730" s="1"/>
  <c r="B1731"/>
  <c r="A1731" s="1"/>
  <c r="B1732"/>
  <c r="A1732" s="1"/>
  <c r="B1733"/>
  <c r="A1733" s="1"/>
  <c r="E1733" s="1"/>
  <c r="B1734"/>
  <c r="A1734" s="1"/>
  <c r="E1734" s="1"/>
  <c r="B1737"/>
  <c r="A1737" s="1"/>
  <c r="E1737" s="1"/>
  <c r="B1738"/>
  <c r="A1738" s="1"/>
  <c r="E1738" s="1"/>
  <c r="B1739"/>
  <c r="A1739" s="1"/>
  <c r="B1740"/>
  <c r="A1740" s="1"/>
  <c r="B1743"/>
  <c r="A1743" s="1"/>
  <c r="E1743" s="1"/>
  <c r="B1744"/>
  <c r="A1744" s="1"/>
  <c r="E1744" s="1"/>
  <c r="B1745"/>
  <c r="A1745" s="1"/>
  <c r="B1746"/>
  <c r="A1746" s="1"/>
  <c r="B1748"/>
  <c r="A1748" s="1"/>
  <c r="E1748" s="1"/>
  <c r="B1749"/>
  <c r="A1749" s="1"/>
  <c r="B1750"/>
  <c r="A1750" s="1"/>
  <c r="B1751"/>
  <c r="A1751" s="1"/>
  <c r="B1752"/>
  <c r="A1752" s="1"/>
  <c r="E1752" s="1"/>
  <c r="B1753"/>
  <c r="A1753" s="1"/>
  <c r="E1753" s="1"/>
  <c r="B1754"/>
  <c r="A1754" s="1"/>
  <c r="B1755"/>
  <c r="A1755" s="1"/>
  <c r="B1756"/>
  <c r="A1756" s="1"/>
  <c r="E1756" s="1"/>
  <c r="B1759"/>
  <c r="A1759" s="1"/>
  <c r="B1760"/>
  <c r="A1760" s="1"/>
  <c r="E1760" s="1"/>
  <c r="B1761"/>
  <c r="A1761" s="1"/>
  <c r="E1761" s="1"/>
  <c r="B1762"/>
  <c r="A1762" s="1"/>
  <c r="B1765"/>
  <c r="A1765" s="1"/>
  <c r="B1766"/>
  <c r="A1766" s="1"/>
  <c r="E1766" s="1"/>
  <c r="B1767"/>
  <c r="A1767" s="1"/>
  <c r="E1767" s="1"/>
  <c r="B1768"/>
  <c r="A1768" s="1"/>
  <c r="B1770"/>
  <c r="A1770" s="1"/>
  <c r="B1771"/>
  <c r="A1771" s="1"/>
  <c r="E1771" s="1"/>
  <c r="B1772"/>
  <c r="A1772" s="1"/>
  <c r="E1772" s="1"/>
  <c r="B1773"/>
  <c r="A1773" s="1"/>
  <c r="B1774"/>
  <c r="A1774" s="1"/>
  <c r="B1776"/>
  <c r="A1776" s="1"/>
  <c r="E1776" s="1"/>
  <c r="B1777"/>
  <c r="A1777" s="1"/>
  <c r="B1778"/>
  <c r="A1778" s="1"/>
  <c r="B1779"/>
  <c r="A1779" s="1"/>
  <c r="E1779" s="1"/>
  <c r="B1782"/>
  <c r="A1782" s="1"/>
  <c r="B1783"/>
  <c r="A1783" s="1"/>
  <c r="E1783" s="1"/>
  <c r="B1787"/>
  <c r="A1787" s="1"/>
  <c r="E1787" s="1"/>
  <c r="B1788"/>
  <c r="A1788" s="1"/>
  <c r="B1789"/>
  <c r="A1789" s="1"/>
  <c r="E1789" s="1"/>
  <c r="B1790"/>
  <c r="A1790" s="1"/>
  <c r="E1790" s="1"/>
  <c r="B1792"/>
  <c r="A1792" s="1"/>
  <c r="C1792" s="1"/>
  <c r="B1793"/>
  <c r="A1793" s="1"/>
  <c r="B1794"/>
  <c r="A1794" s="1"/>
  <c r="E1794" s="1"/>
  <c r="B1795"/>
  <c r="A1795" s="1"/>
  <c r="E1795" s="1"/>
  <c r="B1796"/>
  <c r="A1796" s="1"/>
  <c r="E1796" s="1"/>
  <c r="B1797"/>
  <c r="A1797" s="1"/>
  <c r="B1798"/>
  <c r="A1798" s="1"/>
  <c r="E1798" s="1"/>
  <c r="B1799"/>
  <c r="A1799" s="1"/>
  <c r="E1799" s="1"/>
  <c r="B1800"/>
  <c r="A1800" s="1"/>
  <c r="B1804"/>
  <c r="A1804" s="1"/>
  <c r="E1804" s="1"/>
  <c r="B1805"/>
  <c r="A1805" s="1"/>
  <c r="B1806"/>
  <c r="A1806" s="1"/>
  <c r="B1808"/>
  <c r="A1808" s="1"/>
  <c r="E1808" s="1"/>
  <c r="B1811"/>
  <c r="A1811" s="1"/>
  <c r="B1812"/>
  <c r="A1812" s="1"/>
  <c r="B1813"/>
  <c r="A1813" s="1"/>
  <c r="E1813" s="1"/>
  <c r="B1814"/>
  <c r="A1814" s="1"/>
  <c r="E1814" s="1"/>
  <c r="B1815"/>
  <c r="A1815" s="1"/>
  <c r="B1817"/>
  <c r="A1817" s="1"/>
  <c r="B1818"/>
  <c r="A1818" s="1"/>
  <c r="E1818" s="1"/>
  <c r="B1820"/>
  <c r="A1820" s="1"/>
  <c r="E1820" s="1"/>
  <c r="B1821"/>
  <c r="A1821" s="1"/>
  <c r="B1824"/>
  <c r="A1824" s="1"/>
  <c r="E1824" s="1"/>
  <c r="B1825"/>
  <c r="A1825" s="1"/>
  <c r="B1826"/>
  <c r="A1826" s="1"/>
  <c r="E1826" s="1"/>
  <c r="B1827"/>
  <c r="A1827" s="1"/>
  <c r="E1827" s="1"/>
  <c r="B1829"/>
  <c r="A1829" s="1"/>
  <c r="B1830"/>
  <c r="A1830" s="1"/>
  <c r="B1831"/>
  <c r="A1831" s="1"/>
  <c r="E1831" s="1"/>
  <c r="B1832"/>
  <c r="A1832" s="1"/>
  <c r="E1832" s="1"/>
  <c r="B1833"/>
  <c r="A1833" s="1"/>
  <c r="B1836"/>
  <c r="A1836" s="1"/>
  <c r="B1837"/>
  <c r="A1837" s="1"/>
  <c r="E1837" s="1"/>
  <c r="B1838"/>
  <c r="A1838" s="1"/>
  <c r="E1838" s="1"/>
  <c r="B1839"/>
  <c r="A1839" s="1"/>
  <c r="B1841"/>
  <c r="A1841" s="1"/>
  <c r="B1842"/>
  <c r="A1842" s="1"/>
  <c r="E1842" s="1"/>
  <c r="B1843"/>
  <c r="A1843" s="1"/>
  <c r="E1843" s="1"/>
  <c r="B1846"/>
  <c r="A1846" s="1"/>
  <c r="E1846" s="1"/>
  <c r="B1847"/>
  <c r="A1847" s="1"/>
  <c r="E1847" s="1"/>
  <c r="B1848"/>
  <c r="A1848" s="1"/>
  <c r="E1848" s="1"/>
  <c r="B1849"/>
  <c r="A1849" s="1"/>
  <c r="B1851"/>
  <c r="A1851" s="1"/>
  <c r="E1851" s="1"/>
  <c r="B1852"/>
  <c r="A1852" s="1"/>
  <c r="E1852" s="1"/>
  <c r="B1853"/>
  <c r="A1853" s="1"/>
  <c r="E1853" s="1"/>
  <c r="B1854"/>
  <c r="A1854" s="1"/>
  <c r="B1855"/>
  <c r="A1855" s="1"/>
  <c r="E1855" s="1"/>
  <c r="B1856"/>
  <c r="A1856" s="1"/>
  <c r="E1856" s="1"/>
  <c r="B1859"/>
  <c r="A1859" s="1"/>
  <c r="E1859" s="1"/>
  <c r="B1860"/>
  <c r="A1860" s="1"/>
  <c r="B1861"/>
  <c r="A1861" s="1"/>
  <c r="E1861" s="1"/>
  <c r="B1862"/>
  <c r="A1862" s="1"/>
  <c r="E1862" s="1"/>
  <c r="B1863"/>
  <c r="A1863" s="1"/>
  <c r="E1863" s="1"/>
  <c r="B1867"/>
  <c r="A1867" s="1"/>
  <c r="B1868"/>
  <c r="A1868" s="1"/>
  <c r="E1868" s="1"/>
  <c r="B1869"/>
  <c r="A1869" s="1"/>
  <c r="E1869" s="1"/>
  <c r="B1870"/>
  <c r="A1870" s="1"/>
  <c r="B1871"/>
  <c r="A1871" s="1"/>
  <c r="B1873"/>
  <c r="A1873" s="1"/>
  <c r="E1873" s="1"/>
  <c r="B1874"/>
  <c r="A1874" s="1"/>
  <c r="B1875"/>
  <c r="A1875" s="1"/>
  <c r="B1876"/>
  <c r="A1876" s="1"/>
  <c r="E1876" s="1"/>
  <c r="B1877"/>
  <c r="A1877" s="1"/>
  <c r="E1877" s="1"/>
  <c r="B1878"/>
  <c r="A1878" s="1"/>
  <c r="B1879"/>
  <c r="A1879" s="1"/>
  <c r="B1880"/>
  <c r="A1880" s="1"/>
  <c r="E1880" s="1"/>
  <c r="B1881"/>
  <c r="A1881" s="1"/>
  <c r="E1881" s="1"/>
  <c r="B1882"/>
  <c r="A1882" s="1"/>
  <c r="B1885"/>
  <c r="A1885" s="1"/>
  <c r="E1885" s="1"/>
  <c r="B1886"/>
  <c r="A1886" s="1"/>
  <c r="E1886" s="1"/>
  <c r="B1887"/>
  <c r="A1887" s="1"/>
  <c r="B1888"/>
  <c r="A1888" s="1"/>
  <c r="B1892"/>
  <c r="A1892" s="1"/>
  <c r="B1893"/>
  <c r="A1893" s="1"/>
  <c r="B1894"/>
  <c r="A1894" s="1"/>
  <c r="B1895"/>
  <c r="A1895" s="1"/>
  <c r="E1895" s="1"/>
  <c r="B1896"/>
  <c r="A1896" s="1"/>
  <c r="E1896" s="1"/>
  <c r="B1898"/>
  <c r="A1898" s="1"/>
  <c r="B1899"/>
  <c r="A1899" s="1"/>
  <c r="B1901"/>
  <c r="A1901" s="1"/>
  <c r="E1901" s="1"/>
  <c r="B1902"/>
  <c r="A1902" s="1"/>
  <c r="B1903"/>
  <c r="A1903" s="1"/>
  <c r="B1904"/>
  <c r="A1904" s="1"/>
  <c r="E1904" s="1"/>
  <c r="B1905"/>
  <c r="A1905" s="1"/>
  <c r="E1905" s="1"/>
  <c r="B1906"/>
  <c r="A1906" s="1"/>
  <c r="B1907"/>
  <c r="A1907" s="1"/>
  <c r="B1908"/>
  <c r="A1908" s="1"/>
  <c r="E1908" s="1"/>
  <c r="B1909"/>
  <c r="A1909" s="1"/>
  <c r="E1909" s="1"/>
  <c r="B1911"/>
  <c r="A1911" s="1"/>
  <c r="D1911" s="1"/>
  <c r="B1912"/>
  <c r="A1912" s="1"/>
  <c r="B1913"/>
  <c r="A1913" s="1"/>
  <c r="E1913" s="1"/>
  <c r="B1914"/>
  <c r="A1914" s="1"/>
  <c r="E1914" s="1"/>
  <c r="B1917"/>
  <c r="A1917" s="1"/>
  <c r="B1918"/>
  <c r="A1918" s="1"/>
  <c r="B1919"/>
  <c r="A1919" s="1"/>
  <c r="E1919" s="1"/>
  <c r="B1920"/>
  <c r="A1920" s="1"/>
  <c r="E1920" s="1"/>
  <c r="B1922"/>
  <c r="A1922" s="1"/>
  <c r="D1922" s="1"/>
  <c r="B1923"/>
  <c r="A1923" s="1"/>
  <c r="B1924"/>
  <c r="A1924" s="1"/>
  <c r="E1924" s="1"/>
  <c r="B1925"/>
  <c r="A1925" s="1"/>
  <c r="E1925" s="1"/>
  <c r="B1926"/>
  <c r="A1926" s="1"/>
  <c r="C1926" s="1"/>
  <c r="B1927"/>
  <c r="A1927" s="1"/>
  <c r="B1928"/>
  <c r="A1928" s="1"/>
  <c r="E1928" s="1"/>
  <c r="B1929"/>
  <c r="A1929" s="1"/>
  <c r="E1929" s="1"/>
  <c r="B1930"/>
  <c r="A1930" s="1"/>
  <c r="D1930" s="1"/>
  <c r="B1932"/>
  <c r="A1932" s="1"/>
  <c r="E1932" s="1"/>
  <c r="B1933"/>
  <c r="A1933" s="1"/>
  <c r="E1933" s="1"/>
  <c r="B1934"/>
  <c r="A1934" s="1"/>
  <c r="B1935"/>
  <c r="A1935" s="1"/>
  <c r="C1935" s="1"/>
  <c r="B1936"/>
  <c r="A1936" s="1"/>
  <c r="E1936" s="1"/>
  <c r="B1940"/>
  <c r="A1940" s="1"/>
  <c r="B1941"/>
  <c r="A1941" s="1"/>
  <c r="B1942"/>
  <c r="A1942" s="1"/>
  <c r="E1942" s="1"/>
  <c r="B1943"/>
  <c r="A1943" s="1"/>
  <c r="E1943" s="1"/>
  <c r="B1944"/>
  <c r="A1944" s="1"/>
  <c r="B1948"/>
  <c r="A1948" s="1"/>
  <c r="B1949"/>
  <c r="A1949" s="1"/>
  <c r="C1949" s="1"/>
  <c r="B1950"/>
  <c r="A1950" s="1"/>
  <c r="E1950" s="1"/>
  <c r="B1952"/>
  <c r="A1952" s="1"/>
  <c r="E1952" s="1"/>
  <c r="B1953"/>
  <c r="A1953" s="1"/>
  <c r="B1954"/>
  <c r="A1954" s="1"/>
  <c r="E1954" s="1"/>
  <c r="B1955"/>
  <c r="A1955" s="1"/>
  <c r="E1955" s="1"/>
  <c r="B1956"/>
  <c r="A1956" s="1"/>
  <c r="E1956" s="1"/>
  <c r="B1959"/>
  <c r="A1959" s="1"/>
  <c r="B1960"/>
  <c r="A1960" s="1"/>
  <c r="C1960" s="1"/>
  <c r="B1961"/>
  <c r="A1961" s="1"/>
  <c r="E1961" s="1"/>
  <c r="B1962"/>
  <c r="A1962" s="1"/>
  <c r="E1962" s="1"/>
  <c r="B1963"/>
  <c r="A1963" s="1"/>
  <c r="B1965"/>
  <c r="A1965" s="1"/>
  <c r="E1965" s="1"/>
  <c r="B1966"/>
  <c r="A1966" s="1"/>
  <c r="B1967"/>
  <c r="A1967" s="1"/>
  <c r="B1968"/>
  <c r="A1968" s="1"/>
  <c r="B1969"/>
  <c r="A1969" s="1"/>
  <c r="E1969" s="1"/>
  <c r="B1972"/>
  <c r="A1972" s="1"/>
  <c r="B1973"/>
  <c r="A1973" s="1"/>
  <c r="E1973" s="1"/>
  <c r="B1974"/>
  <c r="A1974" s="1"/>
  <c r="E1974" s="1"/>
  <c r="B1975"/>
  <c r="A1975" s="1"/>
  <c r="E1975" s="1"/>
  <c r="B1976"/>
  <c r="A1976" s="1"/>
  <c r="B1977"/>
  <c r="A1977" s="1"/>
  <c r="E1977" s="1"/>
  <c r="B1979"/>
  <c r="A1979" s="1"/>
  <c r="B1982"/>
  <c r="A1982" s="1"/>
  <c r="C1982" s="1"/>
  <c r="B1983"/>
  <c r="A1983" s="1"/>
  <c r="E1983" s="1"/>
  <c r="B1984"/>
  <c r="A1984" s="1"/>
  <c r="E1984" s="1"/>
  <c r="B1985"/>
  <c r="A1985" s="1"/>
  <c r="B1986"/>
  <c r="A1986" s="1"/>
  <c r="E1986" s="1"/>
  <c r="B1987"/>
  <c r="A1987" s="1"/>
  <c r="E1987" s="1"/>
  <c r="B1988"/>
  <c r="A1988" s="1"/>
  <c r="E1988" s="1"/>
  <c r="B1989"/>
  <c r="A1989" s="1"/>
  <c r="B1990"/>
  <c r="A1990" s="1"/>
  <c r="C1990" s="1"/>
  <c r="B1992"/>
  <c r="A1992" s="1"/>
  <c r="E1992" s="1"/>
  <c r="B1993"/>
  <c r="A1993" s="1"/>
  <c r="B1994"/>
  <c r="A1994" s="1"/>
  <c r="B1995"/>
  <c r="A1995" s="1"/>
  <c r="E1995" s="1"/>
  <c r="B1998"/>
  <c r="A1998" s="1"/>
  <c r="E1998" s="1"/>
  <c r="B1999"/>
  <c r="A1999" s="1"/>
  <c r="B2000"/>
  <c r="A2000" s="1"/>
  <c r="B2001"/>
  <c r="A2001" s="1"/>
  <c r="E2001" s="1"/>
  <c r="B2003"/>
  <c r="A2003" s="1"/>
  <c r="B2004"/>
  <c r="A2004" s="1"/>
  <c r="B2005"/>
  <c r="A2005" s="1"/>
  <c r="E2005" s="1"/>
  <c r="B2006"/>
  <c r="A2006" s="1"/>
  <c r="E2006" s="1"/>
  <c r="B2007"/>
  <c r="A2007" s="1"/>
  <c r="B2008"/>
  <c r="A2008" s="1"/>
  <c r="B2009"/>
  <c r="A2009" s="1"/>
  <c r="E2009" s="1"/>
  <c r="B2010"/>
  <c r="A2010" s="1"/>
  <c r="E2010" s="1"/>
  <c r="B2011"/>
  <c r="A2011" s="1"/>
  <c r="B2012"/>
  <c r="A2012" s="1"/>
  <c r="B2015"/>
  <c r="A2015" s="1"/>
  <c r="E2015" s="1"/>
  <c r="B2016"/>
  <c r="A2016" s="1"/>
  <c r="E2016" s="1"/>
  <c r="B2017"/>
  <c r="A2017" s="1"/>
  <c r="B2020"/>
  <c r="A2020" s="1"/>
  <c r="E2020" s="1"/>
  <c r="B2021"/>
  <c r="A2021" s="1"/>
  <c r="B2022"/>
  <c r="A2022" s="1"/>
  <c r="B2023"/>
  <c r="A2023" s="1"/>
  <c r="E2023" s="1"/>
  <c r="B2024"/>
  <c r="A2024" s="1"/>
  <c r="E2024" s="1"/>
  <c r="B2025"/>
  <c r="A2025" s="1"/>
  <c r="B2026"/>
  <c r="A2026" s="1"/>
  <c r="D2026" s="1"/>
  <c r="B2027"/>
  <c r="A2027" s="1"/>
  <c r="E2027" s="1"/>
  <c r="B2028"/>
  <c r="A2028" s="1"/>
  <c r="E2028" s="1"/>
  <c r="B2031"/>
  <c r="A2031" s="1"/>
  <c r="B2033"/>
  <c r="A2033" s="1"/>
  <c r="E2033" s="1"/>
  <c r="B2034"/>
  <c r="A2034" s="1"/>
  <c r="E2034" s="1"/>
  <c r="B2035"/>
  <c r="A2035" s="1"/>
  <c r="B2036"/>
  <c r="A2036" s="1"/>
  <c r="B2037"/>
  <c r="A2037" s="1"/>
  <c r="E2037" s="1"/>
  <c r="B2040"/>
  <c r="A2040" s="1"/>
  <c r="B2041"/>
  <c r="A2041" s="1"/>
  <c r="E2041" s="1"/>
  <c r="B2042"/>
  <c r="A2042" s="1"/>
  <c r="E2042" s="1"/>
  <c r="B2043"/>
  <c r="A2043" s="1"/>
  <c r="B2044"/>
  <c r="A2044" s="1"/>
  <c r="B2047"/>
  <c r="A2047" s="1"/>
  <c r="E2047" s="1"/>
  <c r="B2048"/>
  <c r="A2048" s="1"/>
  <c r="E2048" s="1"/>
  <c r="B2049"/>
  <c r="A2049" s="1"/>
  <c r="E2049" s="1"/>
  <c r="B2050"/>
  <c r="A2050" s="1"/>
  <c r="B2051"/>
  <c r="A2051" s="1"/>
  <c r="E2051" s="1"/>
  <c r="B2052"/>
  <c r="A2052" s="1"/>
  <c r="E2052" s="1"/>
  <c r="B2053"/>
  <c r="A2053" s="1"/>
  <c r="D2053" s="1"/>
  <c r="B2054"/>
  <c r="A2054" s="1"/>
  <c r="B2055"/>
  <c r="A2055" s="1"/>
  <c r="E2055" s="1"/>
  <c r="B2056"/>
  <c r="A2056" s="1"/>
  <c r="E2056" s="1"/>
  <c r="B2057"/>
  <c r="A2057" s="1"/>
  <c r="E2057" s="1"/>
  <c r="B2058"/>
  <c r="A2058" s="1"/>
  <c r="B2059"/>
  <c r="A2059" s="1"/>
  <c r="E2059" s="1"/>
  <c r="B2063"/>
  <c r="A2063" s="1"/>
  <c r="B2064"/>
  <c r="A2064" s="1"/>
  <c r="D2064" s="1"/>
  <c r="B2065"/>
  <c r="A2065" s="1"/>
  <c r="E2065" s="1"/>
  <c r="B2066"/>
  <c r="A2066" s="1"/>
  <c r="E2066" s="1"/>
  <c r="B2067"/>
  <c r="A2067" s="1"/>
  <c r="B2068"/>
  <c r="A2068" s="1"/>
  <c r="B2069"/>
  <c r="A2069" s="1"/>
  <c r="E2069" s="1"/>
  <c r="B2070"/>
  <c r="A2070" s="1"/>
  <c r="E2070" s="1"/>
  <c r="B2071"/>
  <c r="A2071" s="1"/>
  <c r="B2072"/>
  <c r="A2072" s="1"/>
  <c r="D2072" s="1"/>
  <c r="B2073"/>
  <c r="A2073" s="1"/>
  <c r="E2073" s="1"/>
  <c r="B2074"/>
  <c r="A2074" s="1"/>
  <c r="E2074" s="1"/>
  <c r="B2075"/>
  <c r="A2075" s="1"/>
  <c r="B2076"/>
  <c r="A2076" s="1"/>
  <c r="C2076" s="1"/>
  <c r="B2079"/>
  <c r="A2079" s="1"/>
  <c r="E2079" s="1"/>
  <c r="B2080"/>
  <c r="A2080" s="1"/>
  <c r="E2080" s="1"/>
  <c r="B2081"/>
  <c r="A2081" s="1"/>
  <c r="B2082"/>
  <c r="A2082" s="1"/>
  <c r="D2082" s="1"/>
  <c r="B2083"/>
  <c r="A2083" s="1"/>
  <c r="E2083" s="1"/>
  <c r="B2084"/>
  <c r="A2084" s="1"/>
  <c r="E2084" s="1"/>
  <c r="B2085"/>
  <c r="A2085" s="1"/>
  <c r="B2086"/>
  <c r="A2086" s="1"/>
  <c r="B2087"/>
  <c r="A2087" s="1"/>
  <c r="E2087" s="1"/>
  <c r="B2088"/>
  <c r="A2088" s="1"/>
  <c r="E2088" s="1"/>
  <c r="B2089"/>
  <c r="A2089" s="1"/>
  <c r="B2090"/>
  <c r="A2090" s="1"/>
  <c r="B2093"/>
  <c r="A2093" s="1"/>
  <c r="E2093" s="1"/>
  <c r="B2096"/>
  <c r="A2096" s="1"/>
  <c r="B2097"/>
  <c r="A2097" s="1"/>
  <c r="E2097" s="1"/>
  <c r="B2098"/>
  <c r="A2098" s="1"/>
  <c r="E2098" s="1"/>
  <c r="B2099"/>
  <c r="A2099" s="1"/>
  <c r="B2100"/>
  <c r="A2100" s="1"/>
  <c r="B2101"/>
  <c r="A2101" s="1"/>
  <c r="E2101" s="1"/>
  <c r="B2102"/>
  <c r="A2102" s="1"/>
  <c r="E2102" s="1"/>
  <c r="B2103"/>
  <c r="A2103" s="1"/>
  <c r="B2104"/>
  <c r="A2104" s="1"/>
  <c r="B2105"/>
  <c r="A2105" s="1"/>
  <c r="E2105" s="1"/>
  <c r="B2106"/>
  <c r="A2106" s="1"/>
  <c r="E2106" s="1"/>
  <c r="B2107"/>
  <c r="A2107" s="1"/>
  <c r="B2112"/>
  <c r="A2112" s="1"/>
  <c r="E2112" s="1"/>
  <c r="B2113"/>
  <c r="A2113" s="1"/>
  <c r="B2114"/>
  <c r="A2114" s="1"/>
  <c r="B2115"/>
  <c r="A2115" s="1"/>
  <c r="E2115" s="1"/>
  <c r="B2116"/>
  <c r="A2116" s="1"/>
  <c r="E2116" s="1"/>
  <c r="B2117"/>
  <c r="A2117" s="1"/>
  <c r="B2118"/>
  <c r="A2118" s="1"/>
  <c r="B2119"/>
  <c r="A2119" s="1"/>
  <c r="E2119" s="1"/>
  <c r="B2120"/>
  <c r="A2120" s="1"/>
  <c r="E2120" s="1"/>
  <c r="B2121"/>
  <c r="A2121" s="1"/>
  <c r="B2122"/>
  <c r="A2122" s="1"/>
  <c r="D2122" s="1"/>
  <c r="B2123"/>
  <c r="A2123" s="1"/>
  <c r="E2123" s="1"/>
  <c r="B2124"/>
  <c r="A2124" s="1"/>
  <c r="E2124" s="1"/>
  <c r="B2128"/>
  <c r="A2128" s="1"/>
  <c r="B2129"/>
  <c r="A2129" s="1"/>
  <c r="E2129" s="1"/>
  <c r="B2130"/>
  <c r="A2130" s="1"/>
  <c r="E2130" s="1"/>
  <c r="B2131"/>
  <c r="A2131" s="1"/>
  <c r="B2132"/>
  <c r="A2132" s="1"/>
  <c r="B2134"/>
  <c r="A2134" s="1"/>
  <c r="E2134" s="1"/>
  <c r="B2135"/>
  <c r="A2135" s="1"/>
  <c r="E2135" s="1"/>
  <c r="B2136"/>
  <c r="A2136" s="1"/>
  <c r="B2137"/>
  <c r="A2137" s="1"/>
  <c r="B2138"/>
  <c r="A2138" s="1"/>
  <c r="E2138" s="1"/>
  <c r="B2139"/>
  <c r="A2139" s="1"/>
  <c r="E2139" s="1"/>
  <c r="B2140"/>
  <c r="A2140" s="1"/>
  <c r="B2145"/>
  <c r="A2145" s="1"/>
  <c r="E2145" s="1"/>
  <c r="B2146"/>
  <c r="A2146" s="1"/>
  <c r="C2146" s="1"/>
  <c r="B2148"/>
  <c r="A2148" s="1"/>
  <c r="B2149"/>
  <c r="A2149" s="1"/>
  <c r="E2149" s="1"/>
  <c r="B2151"/>
  <c r="A2151" s="1"/>
  <c r="B2156"/>
  <c r="A2156" s="1"/>
  <c r="E2156" s="1"/>
  <c r="B2157"/>
  <c r="A2157" s="1"/>
  <c r="B2164"/>
  <c r="A2164" s="1"/>
  <c r="E2164" s="1"/>
  <c r="B2165"/>
  <c r="A2165" s="1"/>
  <c r="E2165" s="1"/>
  <c r="B2166"/>
  <c r="A2166" s="1"/>
  <c r="C2166" s="1"/>
  <c r="B2169"/>
  <c r="A2169" s="1"/>
  <c r="B2170"/>
  <c r="A2170" s="1"/>
  <c r="B2180"/>
  <c r="A2180" s="1"/>
  <c r="B2181"/>
  <c r="A2181" s="1"/>
  <c r="C2181" s="1"/>
  <c r="B2182"/>
  <c r="A2182" s="1"/>
  <c r="B2185"/>
  <c r="A2185" s="1"/>
  <c r="E2185" s="1"/>
  <c r="B2186"/>
  <c r="A2186" s="1"/>
  <c r="B2187"/>
  <c r="A2187" s="1"/>
  <c r="E2187" s="1"/>
  <c r="B2188"/>
  <c r="A2188" s="1"/>
  <c r="E2188" s="1"/>
  <c r="B2191"/>
  <c r="A2191" s="1"/>
  <c r="B2192"/>
  <c r="A2192" s="1"/>
  <c r="E2192" s="1"/>
  <c r="B2193"/>
  <c r="A2193" s="1"/>
  <c r="E2193" s="1"/>
  <c r="B2194"/>
  <c r="A2194" s="1"/>
  <c r="B2195"/>
  <c r="A2195" s="1"/>
  <c r="B2196"/>
  <c r="A2196" s="1"/>
  <c r="B2197"/>
  <c r="A2197" s="1"/>
  <c r="E2197" s="1"/>
  <c r="B2198"/>
  <c r="A2198" s="1"/>
  <c r="B2199"/>
  <c r="A2199" s="1"/>
  <c r="B2200"/>
  <c r="A2200" s="1"/>
  <c r="B2203"/>
  <c r="A2203" s="1"/>
  <c r="E2203" s="1"/>
  <c r="B2204"/>
  <c r="A2204" s="1"/>
  <c r="B2205"/>
  <c r="A2205" s="1"/>
  <c r="B2208"/>
  <c r="A2208" s="1"/>
  <c r="B2209"/>
  <c r="A2209" s="1"/>
  <c r="E2209" s="1"/>
  <c r="B2210"/>
  <c r="A2210" s="1"/>
  <c r="E2210" s="1"/>
  <c r="B2211"/>
  <c r="A2211" s="1"/>
  <c r="E2211" s="1"/>
  <c r="B2212"/>
  <c r="A2212" s="1"/>
  <c r="B2215"/>
  <c r="A2215" s="1"/>
  <c r="B2216"/>
  <c r="A2216" s="1"/>
  <c r="E2216" s="1"/>
  <c r="B2217"/>
  <c r="A2217" s="1"/>
  <c r="B2218"/>
  <c r="A2218" s="1"/>
  <c r="B2219"/>
  <c r="A2219" s="1"/>
  <c r="E2219" s="1"/>
  <c r="B2220"/>
  <c r="A2220" s="1"/>
  <c r="E2220" s="1"/>
  <c r="B2221"/>
  <c r="A2221" s="1"/>
  <c r="B2222"/>
  <c r="A2222" s="1"/>
  <c r="B2223"/>
  <c r="A2223" s="1"/>
  <c r="E2223" s="1"/>
  <c r="B2229"/>
  <c r="A2229" s="1"/>
  <c r="E2229" s="1"/>
  <c r="B2230"/>
  <c r="A2230" s="1"/>
  <c r="E2230" s="1"/>
  <c r="B2232"/>
  <c r="A2232" s="1"/>
  <c r="B2237"/>
  <c r="A2237" s="1"/>
  <c r="E2237" s="1"/>
  <c r="B2238"/>
  <c r="A2238" s="1"/>
  <c r="B2245"/>
  <c r="A2245" s="1"/>
  <c r="B2246"/>
  <c r="A2246" s="1"/>
  <c r="B2247"/>
  <c r="A2247" s="1"/>
  <c r="E2247" s="1"/>
  <c r="B2253"/>
  <c r="A2253" s="1"/>
  <c r="B2262"/>
  <c r="A2262" s="1"/>
  <c r="B2263"/>
  <c r="A2263" s="1"/>
  <c r="B2266"/>
  <c r="A2266" s="1"/>
  <c r="E2266" s="1"/>
  <c r="B2267"/>
  <c r="A2267" s="1"/>
  <c r="B2268"/>
  <c r="A2268" s="1"/>
  <c r="E2268" s="1"/>
  <c r="B2269"/>
  <c r="A2269" s="1"/>
  <c r="E2269" s="1"/>
  <c r="B2271"/>
  <c r="A2271" s="1"/>
  <c r="D2271" s="1"/>
  <c r="B2272"/>
  <c r="A2272" s="1"/>
  <c r="B2274"/>
  <c r="A2274" s="1"/>
  <c r="B2275"/>
  <c r="A2275" s="1"/>
  <c r="E2275" s="1"/>
  <c r="B2276"/>
  <c r="A2276" s="1"/>
  <c r="B2277"/>
  <c r="A2277" s="1"/>
  <c r="B2278"/>
  <c r="A2278" s="1"/>
  <c r="B2279"/>
  <c r="A2279" s="1"/>
  <c r="E2279" s="1"/>
  <c r="B2280"/>
  <c r="A2280" s="1"/>
  <c r="B2281"/>
  <c r="A2281" s="1"/>
  <c r="B2284"/>
  <c r="A2284" s="1"/>
  <c r="E2284" s="1"/>
  <c r="B2285"/>
  <c r="A2285" s="1"/>
  <c r="E2285" s="1"/>
  <c r="B2286"/>
  <c r="A2286" s="1"/>
  <c r="E2286" s="1"/>
  <c r="B2287"/>
  <c r="A2287" s="1"/>
  <c r="B2288"/>
  <c r="A2288" s="1"/>
  <c r="E2288" s="1"/>
  <c r="B2289"/>
  <c r="A2289" s="1"/>
  <c r="E2289" s="1"/>
  <c r="B2290"/>
  <c r="A2290" s="1"/>
  <c r="C2290" s="1"/>
  <c r="B2291"/>
  <c r="A2291" s="1"/>
  <c r="B2292"/>
  <c r="A2292" s="1"/>
  <c r="B2293"/>
  <c r="A2293" s="1"/>
  <c r="E2293" s="1"/>
  <c r="B2295"/>
  <c r="A2295" s="1"/>
  <c r="E2295" s="1"/>
  <c r="B2296"/>
  <c r="A2296" s="1"/>
  <c r="E2296" s="1"/>
  <c r="B2297"/>
  <c r="A2297" s="1"/>
  <c r="E2297" s="1"/>
  <c r="B2300"/>
  <c r="A2300" s="1"/>
  <c r="B2301"/>
  <c r="A2301" s="1"/>
  <c r="C2301" s="1"/>
  <c r="B2302"/>
  <c r="A2302" s="1"/>
  <c r="E2302" s="1"/>
  <c r="B2303"/>
  <c r="A2303" s="1"/>
  <c r="E2303" s="1"/>
  <c r="B2304"/>
  <c r="A2304" s="1"/>
  <c r="B2305"/>
  <c r="A2305" s="1"/>
  <c r="E2305" s="1"/>
  <c r="B2309"/>
  <c r="A2309" s="1"/>
  <c r="E2309" s="1"/>
  <c r="B2312"/>
  <c r="A2312" s="1"/>
  <c r="B2313"/>
  <c r="A2313" s="1"/>
  <c r="B2314"/>
  <c r="A2314" s="1"/>
  <c r="B2316"/>
  <c r="A2316" s="1"/>
  <c r="B2317"/>
  <c r="A2317" s="1"/>
  <c r="B2319"/>
  <c r="A2319" s="1"/>
  <c r="B2322"/>
  <c r="A2322" s="1"/>
  <c r="C2322" s="1"/>
  <c r="B2323"/>
  <c r="A2323" s="1"/>
  <c r="B2324"/>
  <c r="A2324" s="1"/>
  <c r="E2324" s="1"/>
  <c r="B2327"/>
  <c r="A2327" s="1"/>
  <c r="B2328"/>
  <c r="A2328" s="1"/>
  <c r="D2328" s="1"/>
  <c r="B2329"/>
  <c r="A2329" s="1"/>
  <c r="B2330"/>
  <c r="A2330" s="1"/>
  <c r="E2330" s="1"/>
  <c r="B2333"/>
  <c r="A2333" s="1"/>
  <c r="E2333" s="1"/>
  <c r="B2335"/>
  <c r="A2335" s="1"/>
  <c r="B2337"/>
  <c r="A2337" s="1"/>
  <c r="D2337" s="1"/>
  <c r="B2338"/>
  <c r="A2338" s="1"/>
  <c r="E2338" s="1"/>
  <c r="B2339"/>
  <c r="A2339" s="1"/>
  <c r="B2343"/>
  <c r="A2343" s="1"/>
  <c r="D2343" s="1"/>
  <c r="B2344"/>
  <c r="A2344" s="1"/>
  <c r="E2344" s="1"/>
  <c r="B2345"/>
  <c r="A2345" s="1"/>
  <c r="B2346"/>
  <c r="A2346" s="1"/>
  <c r="B2347"/>
  <c r="A2347" s="1"/>
  <c r="E2347" s="1"/>
  <c r="B2350"/>
  <c r="A2350" s="1"/>
  <c r="E2350" s="1"/>
  <c r="B2355"/>
  <c r="A2355" s="1"/>
  <c r="E2355" s="1"/>
  <c r="B2356"/>
  <c r="A2356" s="1"/>
  <c r="E2356" s="1"/>
  <c r="B2357"/>
  <c r="A2357" s="1"/>
  <c r="B2358"/>
  <c r="A2358" s="1"/>
  <c r="B2359"/>
  <c r="A2359" s="1"/>
  <c r="D2359" s="1"/>
  <c r="B2365"/>
  <c r="A2365" s="1"/>
  <c r="B2366"/>
  <c r="A2366" s="1"/>
  <c r="D2366" s="1"/>
  <c r="B2369"/>
  <c r="A2369" s="1"/>
  <c r="E2369" s="1"/>
  <c r="B2370"/>
  <c r="A2370" s="1"/>
  <c r="B2371"/>
  <c r="A2371" s="1"/>
  <c r="B2372"/>
  <c r="A2372" s="1"/>
  <c r="E2372" s="1"/>
  <c r="B2373"/>
  <c r="A2373" s="1"/>
  <c r="C2373" s="1"/>
  <c r="B2374"/>
  <c r="A2374" s="1"/>
  <c r="B2375"/>
  <c r="A2375" s="1"/>
  <c r="B2376"/>
  <c r="A2376" s="1"/>
  <c r="E2376" s="1"/>
  <c r="B2377"/>
  <c r="A2377" s="1"/>
  <c r="C2377" s="1"/>
  <c r="B2378"/>
  <c r="A2378" s="1"/>
  <c r="B2382"/>
  <c r="A2382" s="1"/>
  <c r="D2382" s="1"/>
  <c r="B2383"/>
  <c r="A2383" s="1"/>
  <c r="E2383" s="1"/>
  <c r="B2385"/>
  <c r="A2385" s="1"/>
  <c r="B2386"/>
  <c r="A2386" s="1"/>
  <c r="B2389"/>
  <c r="A2389" s="1"/>
  <c r="B2390"/>
  <c r="A2390" s="1"/>
  <c r="B2393"/>
  <c r="A2393" s="1"/>
  <c r="B2394"/>
  <c r="A2394" s="1"/>
  <c r="B2395"/>
  <c r="A2395" s="1"/>
  <c r="E2395" s="1"/>
  <c r="B2396"/>
  <c r="A2396" s="1"/>
  <c r="C2396" s="1"/>
  <c r="B2397"/>
  <c r="A2397" s="1"/>
  <c r="B2398"/>
  <c r="A2398" s="1"/>
  <c r="B2400"/>
  <c r="A2400" s="1"/>
  <c r="B2404"/>
  <c r="A2404" s="1"/>
  <c r="C2404" s="1"/>
  <c r="B2405"/>
  <c r="A2405" s="1"/>
  <c r="D2405" s="1"/>
  <c r="B2408"/>
  <c r="A2408" s="1"/>
  <c r="B2409"/>
  <c r="A2409" s="1"/>
  <c r="B2410"/>
  <c r="A2410" s="1"/>
  <c r="E2410" s="1"/>
  <c r="B2411"/>
  <c r="A2411" s="1"/>
  <c r="C2411" s="1"/>
  <c r="B2414"/>
  <c r="A2414" s="1"/>
  <c r="E2414" s="1"/>
  <c r="B2416"/>
  <c r="A2416" s="1"/>
  <c r="B2417"/>
  <c r="A2417" s="1"/>
  <c r="B2418"/>
  <c r="A2418" s="1"/>
  <c r="D2418" s="1"/>
  <c r="B2419"/>
  <c r="A2419" s="1"/>
  <c r="E2419" s="1"/>
  <c r="B2420"/>
  <c r="A2420" s="1"/>
  <c r="B2423"/>
  <c r="A2423" s="1"/>
  <c r="C2423" s="1"/>
  <c r="B2424"/>
  <c r="A2424" s="1"/>
  <c r="E2424" s="1"/>
  <c r="B2426"/>
  <c r="A2426" s="1"/>
  <c r="E2426" s="1"/>
  <c r="B2427"/>
  <c r="A2427" s="1"/>
  <c r="B2428"/>
  <c r="A2428" s="1"/>
  <c r="B2431"/>
  <c r="A2431" s="1"/>
  <c r="B2432"/>
  <c r="A2432" s="1"/>
  <c r="B2435"/>
  <c r="A2435" s="1"/>
  <c r="B2436"/>
  <c r="A2436" s="1"/>
  <c r="B2437"/>
  <c r="A2437" s="1"/>
  <c r="B2438"/>
  <c r="A2438" s="1"/>
  <c r="E2438" s="1"/>
  <c r="B2439"/>
  <c r="A2439" s="1"/>
  <c r="B2444"/>
  <c r="A2444" s="1"/>
  <c r="E2444" s="1"/>
  <c r="B2445"/>
  <c r="A2445" s="1"/>
  <c r="E2445" s="1"/>
  <c r="B2450"/>
  <c r="A2450" s="1"/>
  <c r="E2450" s="1"/>
  <c r="B2451"/>
  <c r="A2451" s="1"/>
  <c r="E2451" s="1"/>
  <c r="B2452"/>
  <c r="A2452" s="1"/>
  <c r="B2453"/>
  <c r="A2453" s="1"/>
  <c r="B2454"/>
  <c r="A2454" s="1"/>
  <c r="E2454" s="1"/>
  <c r="B2456"/>
  <c r="A2456" s="1"/>
  <c r="E2456" s="1"/>
  <c r="B2458"/>
  <c r="A2458" s="1"/>
  <c r="B2459"/>
  <c r="A2459" s="1"/>
  <c r="B2460"/>
  <c r="A2460" s="1"/>
  <c r="B2463"/>
  <c r="A2463" s="1"/>
  <c r="B2464"/>
  <c r="A2464" s="1"/>
  <c r="B2467"/>
  <c r="A2467" s="1"/>
  <c r="E2467" s="1"/>
  <c r="B2468"/>
  <c r="A2468" s="1"/>
  <c r="E2468" s="1"/>
  <c r="B2469"/>
  <c r="A2469" s="1"/>
  <c r="B2470"/>
  <c r="A2470" s="1"/>
  <c r="C2470" s="1"/>
  <c r="B2471"/>
  <c r="A2471" s="1"/>
  <c r="E2471" s="1"/>
  <c r="B2472"/>
  <c r="A2472" s="1"/>
  <c r="E2472" s="1"/>
  <c r="B2473"/>
  <c r="A2473" s="1"/>
  <c r="B2474"/>
  <c r="A2474" s="1"/>
  <c r="E2474" s="1"/>
  <c r="B2475"/>
  <c r="A2475" s="1"/>
  <c r="E2475" s="1"/>
  <c r="B2476"/>
  <c r="A2476" s="1"/>
  <c r="E2476" s="1"/>
  <c r="B2477"/>
  <c r="A2477" s="1"/>
  <c r="B2478"/>
  <c r="A2478" s="1"/>
  <c r="C2478" s="1"/>
  <c r="B2479"/>
  <c r="A2479" s="1"/>
  <c r="B2480"/>
  <c r="A2480" s="1"/>
  <c r="E2480" s="1"/>
  <c r="B2481"/>
  <c r="A2481" s="1"/>
  <c r="B2482"/>
  <c r="A2482" s="1"/>
  <c r="D2482" s="1"/>
  <c r="B2485"/>
  <c r="A2485" s="1"/>
  <c r="B2486"/>
  <c r="A2486" s="1"/>
  <c r="B2488"/>
  <c r="A2488" s="1"/>
  <c r="E2488" s="1"/>
  <c r="B2489"/>
  <c r="A2489" s="1"/>
  <c r="C2489" s="1"/>
  <c r="B2490"/>
  <c r="A2490" s="1"/>
  <c r="B2491"/>
  <c r="A2491" s="1"/>
  <c r="E2491" s="1"/>
  <c r="B2492"/>
  <c r="A2492" s="1"/>
  <c r="E2492" s="1"/>
  <c r="B2493"/>
  <c r="A2493" s="1"/>
  <c r="B2494"/>
  <c r="A2494" s="1"/>
  <c r="B2495"/>
  <c r="A2495" s="1"/>
  <c r="E2495" s="1"/>
  <c r="B2496"/>
  <c r="A2496" s="1"/>
  <c r="E2496" s="1"/>
  <c r="B2497"/>
  <c r="A2497" s="1"/>
  <c r="B2498"/>
  <c r="A2498" s="1"/>
  <c r="B2499"/>
  <c r="A2499" s="1"/>
  <c r="E2499" s="1"/>
  <c r="B2500"/>
  <c r="A2500" s="1"/>
  <c r="E2500" s="1"/>
  <c r="B2501"/>
  <c r="A2501" s="1"/>
  <c r="D2501" s="1"/>
  <c r="B2504"/>
  <c r="A2504" s="1"/>
  <c r="E2504" s="1"/>
  <c r="B2505"/>
  <c r="A2505" s="1"/>
  <c r="B2507"/>
  <c r="A2507" s="1"/>
  <c r="E2507" s="1"/>
  <c r="B2508"/>
  <c r="A2508" s="1"/>
  <c r="E2508" s="1"/>
  <c r="B2509"/>
  <c r="A2509" s="1"/>
  <c r="B2510"/>
  <c r="A2510" s="1"/>
  <c r="B2511"/>
  <c r="A2511" s="1"/>
  <c r="B2512"/>
  <c r="A2512" s="1"/>
  <c r="E2512" s="1"/>
  <c r="B2513"/>
  <c r="A2513" s="1"/>
  <c r="B2514"/>
  <c r="A2514" s="1"/>
  <c r="B2515"/>
  <c r="A2515" s="1"/>
  <c r="E2515" s="1"/>
  <c r="B2516"/>
  <c r="A2516" s="1"/>
  <c r="E2516" s="1"/>
  <c r="B2517"/>
  <c r="A2517" s="1"/>
  <c r="B2518"/>
  <c r="A2518" s="1"/>
  <c r="B2519"/>
  <c r="A2519" s="1"/>
  <c r="E2519" s="1"/>
  <c r="B2520"/>
  <c r="A2520" s="1"/>
  <c r="E2520" s="1"/>
  <c r="B2523"/>
  <c r="A2523" s="1"/>
  <c r="E2523" s="1"/>
  <c r="B2525"/>
  <c r="A2525" s="1"/>
  <c r="B2526"/>
  <c r="A2526" s="1"/>
  <c r="B2529"/>
  <c r="A2529" s="1"/>
  <c r="C2529" s="1"/>
  <c r="B2530"/>
  <c r="A2530" s="1"/>
  <c r="B2531"/>
  <c r="A2531" s="1"/>
  <c r="E2531" s="1"/>
  <c r="B2532"/>
  <c r="A2532" s="1"/>
  <c r="E2532" s="1"/>
  <c r="B2533"/>
  <c r="A2533" s="1"/>
  <c r="B2534"/>
  <c r="A2534" s="1"/>
  <c r="B2535"/>
  <c r="A2535" s="1"/>
  <c r="E2535" s="1"/>
  <c r="B2536"/>
  <c r="A2536" s="1"/>
  <c r="E2536" s="1"/>
  <c r="B2537"/>
  <c r="A2537" s="1"/>
  <c r="C2537" s="1"/>
  <c r="B2539"/>
  <c r="A2539" s="1"/>
  <c r="E2539" s="1"/>
  <c r="B2541"/>
  <c r="A2541" s="1"/>
  <c r="B2542"/>
  <c r="A2542" s="1"/>
  <c r="B2543"/>
  <c r="A2543" s="1"/>
  <c r="B2545"/>
  <c r="A2545" s="1"/>
  <c r="E2545" s="1"/>
  <c r="B2546"/>
  <c r="A2546" s="1"/>
  <c r="B2547"/>
  <c r="A2547" s="1"/>
  <c r="B2550"/>
  <c r="A2550" s="1"/>
  <c r="C2550" s="1"/>
  <c r="B2551"/>
  <c r="A2551" s="1"/>
  <c r="B2552"/>
  <c r="A2552" s="1"/>
  <c r="E2552" s="1"/>
  <c r="B2553"/>
  <c r="A2553" s="1"/>
  <c r="E2553" s="1"/>
  <c r="B2554"/>
  <c r="A2554" s="1"/>
  <c r="B2555"/>
  <c r="A2555" s="1"/>
  <c r="B2556"/>
  <c r="A2556" s="1"/>
  <c r="E2556" s="1"/>
  <c r="B2557"/>
  <c r="A2557" s="1"/>
  <c r="E2557" s="1"/>
  <c r="B2558"/>
  <c r="A2558" s="1"/>
  <c r="C2558" s="1"/>
  <c r="B2559"/>
  <c r="A2559" s="1"/>
  <c r="B2560"/>
  <c r="A2560" s="1"/>
  <c r="E2560" s="1"/>
  <c r="B2561"/>
  <c r="A2561" s="1"/>
  <c r="E2561" s="1"/>
  <c r="B2562"/>
  <c r="A2562" s="1"/>
  <c r="B2563"/>
  <c r="A2563" s="1"/>
  <c r="B2564"/>
  <c r="A2564" s="1"/>
  <c r="E2564" s="1"/>
  <c r="B2565"/>
  <c r="A2565" s="1"/>
  <c r="E2565" s="1"/>
  <c r="B2566"/>
  <c r="A2566" s="1"/>
  <c r="B2567"/>
  <c r="A2567" s="1"/>
  <c r="B2568"/>
  <c r="A2568" s="1"/>
  <c r="E2568" s="1"/>
  <c r="B2569"/>
  <c r="A2569" s="1"/>
  <c r="E2569" s="1"/>
  <c r="B2570"/>
  <c r="A2570" s="1"/>
  <c r="B2571"/>
  <c r="A2571" s="1"/>
  <c r="B2572"/>
  <c r="A2572" s="1"/>
  <c r="E2572" s="1"/>
  <c r="B2573"/>
  <c r="A2573" s="1"/>
  <c r="E2573" s="1"/>
  <c r="B2574"/>
  <c r="A2574" s="1"/>
  <c r="C2574" s="1"/>
  <c r="B2575"/>
  <c r="A2575" s="1"/>
  <c r="B2576"/>
  <c r="A2576" s="1"/>
  <c r="B2577"/>
  <c r="A2577" s="1"/>
  <c r="E2577" s="1"/>
  <c r="B2578"/>
  <c r="A2578" s="1"/>
  <c r="B2579"/>
  <c r="A2579" s="1"/>
  <c r="B2580"/>
  <c r="A2580" s="1"/>
  <c r="E2580" s="1"/>
  <c r="B2581"/>
  <c r="A2581" s="1"/>
  <c r="E2581" s="1"/>
  <c r="B2582"/>
  <c r="A2582" s="1"/>
  <c r="C2582" s="1"/>
  <c r="B2589"/>
  <c r="A2589" s="1"/>
  <c r="B2590"/>
  <c r="A2590" s="1"/>
  <c r="E2590" s="1"/>
  <c r="B2591"/>
  <c r="A2591" s="1"/>
  <c r="E2591" s="1"/>
  <c r="B2596"/>
  <c r="A2596" s="1"/>
  <c r="B2597"/>
  <c r="A2597" s="1"/>
  <c r="B2602"/>
  <c r="A2602" s="1"/>
  <c r="E2602" s="1"/>
  <c r="B2603"/>
  <c r="A2603" s="1"/>
  <c r="E2603" s="1"/>
  <c r="B2604"/>
  <c r="A2604" s="1"/>
  <c r="C2604" s="1"/>
  <c r="B2605"/>
  <c r="A2605" s="1"/>
  <c r="B2614"/>
  <c r="A2614" s="1"/>
  <c r="B2615"/>
  <c r="A2615" s="1"/>
  <c r="E2615" s="1"/>
  <c r="B2616"/>
  <c r="A2616" s="1"/>
  <c r="B2620"/>
  <c r="A2620" s="1"/>
  <c r="B2625"/>
  <c r="A2625" s="1"/>
  <c r="E2625" s="1"/>
  <c r="B2626"/>
  <c r="A2626" s="1"/>
  <c r="E2626" s="1"/>
  <c r="B2627"/>
  <c r="A2627" s="1"/>
  <c r="B2628"/>
  <c r="A2628" s="1"/>
  <c r="B2629"/>
  <c r="A2629" s="1"/>
  <c r="E2629" s="1"/>
  <c r="B2630"/>
  <c r="A2630" s="1"/>
  <c r="E2630" s="1"/>
  <c r="B2632"/>
  <c r="A2632" s="1"/>
  <c r="B2633"/>
  <c r="A2633" s="1"/>
  <c r="E2633" s="1"/>
  <c r="B2634"/>
  <c r="A2634" s="1"/>
  <c r="E2634" s="1"/>
  <c r="B2635"/>
  <c r="A2635" s="1"/>
  <c r="B2636"/>
  <c r="A2636" s="1"/>
  <c r="C2636" s="1"/>
  <c r="B2637"/>
  <c r="A2637" s="1"/>
  <c r="B2638"/>
  <c r="A2638" s="1"/>
  <c r="E2638" s="1"/>
  <c r="B2639"/>
  <c r="A2639" s="1"/>
  <c r="B2640"/>
  <c r="A2640" s="1"/>
  <c r="B2641"/>
  <c r="A2641" s="1"/>
  <c r="E2641" s="1"/>
  <c r="B2642"/>
  <c r="A2642" s="1"/>
  <c r="E2642" s="1"/>
  <c r="B2643"/>
  <c r="A2643" s="1"/>
  <c r="B2644"/>
  <c r="A2644" s="1"/>
  <c r="C2644" s="1"/>
  <c r="B2645"/>
  <c r="A2645" s="1"/>
  <c r="E2645" s="1"/>
  <c r="B2646"/>
  <c r="A2646" s="1"/>
  <c r="E2646" s="1"/>
  <c r="B2647"/>
  <c r="A2647" s="1"/>
  <c r="B2648"/>
  <c r="A2648" s="1"/>
  <c r="B2650"/>
  <c r="A2650" s="1"/>
  <c r="E2650" s="1"/>
  <c r="B2651"/>
  <c r="A2651" s="1"/>
  <c r="E2651" s="1"/>
  <c r="B2652"/>
  <c r="A2652" s="1"/>
  <c r="B2653"/>
  <c r="A2653" s="1"/>
  <c r="C2653" s="1"/>
  <c r="B2654"/>
  <c r="A2654" s="1"/>
  <c r="E2654" s="1"/>
  <c r="B2655"/>
  <c r="A2655" s="1"/>
  <c r="E2655" s="1"/>
  <c r="B2658"/>
  <c r="A2658" s="1"/>
  <c r="B2659"/>
  <c r="A2659" s="1"/>
  <c r="B2660"/>
  <c r="A2660" s="1"/>
  <c r="E2660" s="1"/>
  <c r="B2661"/>
  <c r="A2661" s="1"/>
  <c r="E2661" s="1"/>
  <c r="B2662"/>
  <c r="A2662" s="1"/>
  <c r="B2664"/>
  <c r="A2664" s="1"/>
  <c r="E2664" s="1"/>
  <c r="B2665"/>
  <c r="A2665" s="1"/>
  <c r="E2665" s="1"/>
  <c r="B2666"/>
  <c r="A2666" s="1"/>
  <c r="B2667"/>
  <c r="A2667" s="1"/>
  <c r="B2668"/>
  <c r="A2668" s="1"/>
  <c r="E2668" s="1"/>
  <c r="B2669"/>
  <c r="A2669" s="1"/>
  <c r="E2669" s="1"/>
  <c r="B2670"/>
  <c r="A2670" s="1"/>
  <c r="B2677"/>
  <c r="A2677" s="1"/>
  <c r="B2678"/>
  <c r="A2678" s="1"/>
  <c r="E2678" s="1"/>
  <c r="B2679"/>
  <c r="A2679" s="1"/>
  <c r="E2679" s="1"/>
  <c r="B2684"/>
  <c r="A2684" s="1"/>
  <c r="B2685"/>
  <c r="A2685" s="1"/>
  <c r="B2686"/>
  <c r="A2686" s="1"/>
  <c r="E2686" s="1"/>
  <c r="B2703"/>
  <c r="A2703" s="1"/>
  <c r="E2703" s="1"/>
  <c r="B2717"/>
  <c r="A2717" s="1"/>
  <c r="E2717" s="1"/>
  <c r="B2728"/>
  <c r="A2728" s="1"/>
  <c r="B2729"/>
  <c r="A2729" s="1"/>
  <c r="E2729" s="1"/>
  <c r="B2730"/>
  <c r="A2730" s="1"/>
  <c r="E2730" s="1"/>
  <c r="B2733"/>
  <c r="A2733" s="1"/>
  <c r="E2733" s="1"/>
  <c r="B2734"/>
  <c r="A2734" s="1"/>
  <c r="B2735"/>
  <c r="A2735" s="1"/>
  <c r="E2735" s="1"/>
  <c r="B2738"/>
  <c r="A2738" s="1"/>
  <c r="E2738" s="1"/>
  <c r="B2739"/>
  <c r="A2739" s="1"/>
  <c r="E2739" s="1"/>
  <c r="B2740"/>
  <c r="A2740" s="1"/>
  <c r="B2741"/>
  <c r="A2741" s="1"/>
  <c r="B2742"/>
  <c r="A2742" s="1"/>
  <c r="E2742" s="1"/>
  <c r="B2743"/>
  <c r="A2743" s="1"/>
  <c r="E2743" s="1"/>
  <c r="B2744"/>
  <c r="A2744" s="1"/>
  <c r="B2745"/>
  <c r="A2745" s="1"/>
  <c r="B2747"/>
  <c r="A2747" s="1"/>
  <c r="E2747" s="1"/>
  <c r="B2748"/>
  <c r="A2748" s="1"/>
  <c r="B2749"/>
  <c r="A2749" s="1"/>
  <c r="B2751"/>
  <c r="A2751" s="1"/>
  <c r="E2751" s="1"/>
  <c r="B2755"/>
  <c r="A2755" s="1"/>
  <c r="B2758"/>
  <c r="A2758" s="1"/>
  <c r="E2758" s="1"/>
  <c r="B2761"/>
  <c r="A2761" s="1"/>
  <c r="E2761" s="1"/>
  <c r="B2762"/>
  <c r="A2762" s="1"/>
  <c r="B2764"/>
  <c r="A2764" s="1"/>
  <c r="B2765"/>
  <c r="A2765" s="1"/>
  <c r="E2765" s="1"/>
  <c r="B2767"/>
  <c r="A2767" s="1"/>
  <c r="E2767" s="1"/>
  <c r="B2769"/>
  <c r="A2769" s="1"/>
  <c r="C2769" s="1"/>
  <c r="B2774"/>
  <c r="A2774" s="1"/>
  <c r="B2776"/>
  <c r="A2776" s="1"/>
  <c r="E2776" s="1"/>
  <c r="B2777"/>
  <c r="A2777" s="1"/>
  <c r="B2778"/>
  <c r="A2778" s="1"/>
  <c r="E2778" s="1"/>
  <c r="B2779"/>
  <c r="A2779" s="1"/>
  <c r="E2779" s="1"/>
  <c r="B2780"/>
  <c r="A2780" s="1"/>
  <c r="B2781"/>
  <c r="A2781" s="1"/>
  <c r="B2782"/>
  <c r="A2782" s="1"/>
  <c r="B2784"/>
  <c r="A2784" s="1"/>
  <c r="C2784" s="1"/>
  <c r="B2786"/>
  <c r="A2786" s="1"/>
  <c r="C2786" s="1"/>
  <c r="B2787"/>
  <c r="A2787" s="1"/>
  <c r="B2789"/>
  <c r="A2789" s="1"/>
  <c r="E2789" s="1"/>
  <c r="B2790"/>
  <c r="A2790" s="1"/>
  <c r="C2790" s="1"/>
  <c r="B2791"/>
  <c r="A2791" s="1"/>
  <c r="C2791" s="1"/>
  <c r="B2792"/>
  <c r="A2792" s="1"/>
  <c r="B2793"/>
  <c r="A2793" s="1"/>
  <c r="E2793" s="1"/>
  <c r="B2794"/>
  <c r="A2794" s="1"/>
  <c r="C2794" s="1"/>
  <c r="B2795"/>
  <c r="A2795" s="1"/>
  <c r="C2795" s="1"/>
  <c r="B2796"/>
  <c r="A2796" s="1"/>
  <c r="B2797"/>
  <c r="A2797" s="1"/>
  <c r="E2797" s="1"/>
  <c r="B2798"/>
  <c r="A2798" s="1"/>
  <c r="C2798" s="1"/>
  <c r="B2799"/>
  <c r="A2799" s="1"/>
  <c r="E2799" s="1"/>
  <c r="B2800"/>
  <c r="A2800" s="1"/>
  <c r="B2801"/>
  <c r="A2801" s="1"/>
  <c r="D2801" s="1"/>
  <c r="B2812"/>
  <c r="A2812" s="1"/>
  <c r="B2813"/>
  <c r="A2813" s="1"/>
  <c r="B2814"/>
  <c r="A2814" s="1"/>
  <c r="C2814" s="1"/>
  <c r="B2815"/>
  <c r="A2815" s="1"/>
  <c r="B2828"/>
  <c r="A2828" s="1"/>
  <c r="B2831"/>
  <c r="A2831" s="1"/>
  <c r="C2831" s="1"/>
  <c r="B2837"/>
  <c r="A2837" s="1"/>
  <c r="B2838"/>
  <c r="A2838" s="1"/>
  <c r="B2842"/>
  <c r="A2842" s="1"/>
  <c r="C2842" s="1"/>
  <c r="B2844"/>
  <c r="A2844" s="1"/>
  <c r="E2844" s="1"/>
  <c r="B2845"/>
  <c r="A2845" s="1"/>
  <c r="B2851"/>
  <c r="A2851" s="1"/>
  <c r="C2851" s="1"/>
  <c r="B2852"/>
  <c r="A2852" s="1"/>
  <c r="C2852" s="1"/>
  <c r="B2853"/>
  <c r="A2853" s="1"/>
  <c r="B2856"/>
  <c r="A2856" s="1"/>
  <c r="C2856" s="1"/>
  <c r="B2859"/>
  <c r="A2859" s="1"/>
  <c r="C2859" s="1"/>
  <c r="B2860"/>
  <c r="A2860" s="1"/>
  <c r="E2860" s="1"/>
  <c r="B2862"/>
  <c r="A2862" s="1"/>
  <c r="B2863"/>
  <c r="A2863" s="1"/>
  <c r="C2863" s="1"/>
  <c r="B2865"/>
  <c r="A2865" s="1"/>
  <c r="B2866"/>
  <c r="A2866" s="1"/>
  <c r="B2867"/>
  <c r="A2867" s="1"/>
  <c r="C2867" s="1"/>
  <c r="B2872"/>
  <c r="A2872" s="1"/>
  <c r="C2872" s="1"/>
  <c r="B2874"/>
  <c r="A2874" s="1"/>
  <c r="B2875"/>
  <c r="A2875" s="1"/>
  <c r="C2875" s="1"/>
  <c r="B2876"/>
  <c r="A2876" s="1"/>
  <c r="C2876" s="1"/>
  <c r="B2877"/>
  <c r="A2877" s="1"/>
  <c r="B2878"/>
  <c r="A2878" s="1"/>
  <c r="B2879"/>
  <c r="A2879" s="1"/>
  <c r="C2879" s="1"/>
  <c r="B2880"/>
  <c r="A2880" s="1"/>
  <c r="E2880" s="1"/>
  <c r="B2882"/>
  <c r="A2882" s="1"/>
  <c r="B2884"/>
  <c r="A2884" s="1"/>
  <c r="C2884" s="1"/>
  <c r="B2885"/>
  <c r="A2885" s="1"/>
  <c r="B2887"/>
  <c r="A2887" s="1"/>
  <c r="C2887" s="1"/>
  <c r="B2888"/>
  <c r="A2888" s="1"/>
  <c r="C2888" s="1"/>
  <c r="B2889"/>
  <c r="A2889" s="1"/>
  <c r="B2890"/>
  <c r="A2890" s="1"/>
  <c r="B2891"/>
  <c r="A2891" s="1"/>
  <c r="C2891" s="1"/>
  <c r="B2892"/>
  <c r="A2892" s="1"/>
  <c r="B2893"/>
  <c r="A2893" s="1"/>
  <c r="C2893" s="1"/>
  <c r="B2894"/>
  <c r="A2894" s="1"/>
  <c r="B2895"/>
  <c r="A2895" s="1"/>
  <c r="C2895" s="1"/>
  <c r="B2896"/>
  <c r="A2896" s="1"/>
  <c r="B2897"/>
  <c r="A2897" s="1"/>
  <c r="B2898"/>
  <c r="A2898" s="1"/>
  <c r="B2899"/>
  <c r="A2899" s="1"/>
  <c r="C2899" s="1"/>
  <c r="B2900"/>
  <c r="A2900" s="1"/>
  <c r="C2900" s="1"/>
  <c r="B2901"/>
  <c r="A2901" s="1"/>
  <c r="B2902"/>
  <c r="A2902" s="1"/>
  <c r="B2903"/>
  <c r="A2903" s="1"/>
  <c r="C2903" s="1"/>
  <c r="B2904"/>
  <c r="A2904" s="1"/>
  <c r="C2904" s="1"/>
  <c r="B2905"/>
  <c r="A2905" s="1"/>
  <c r="B2906"/>
  <c r="A2906" s="1"/>
  <c r="B2907"/>
  <c r="A2907" s="1"/>
  <c r="C2907" s="1"/>
  <c r="B2908"/>
  <c r="A2908" s="1"/>
  <c r="C2908" s="1"/>
  <c r="B2909"/>
  <c r="A2909" s="1"/>
  <c r="C2909" s="1"/>
  <c r="B2910"/>
  <c r="A2910" s="1"/>
  <c r="B2911"/>
  <c r="A2911" s="1"/>
  <c r="C2911" s="1"/>
  <c r="B2913"/>
  <c r="A2913" s="1"/>
  <c r="E2913" s="1"/>
  <c r="B2914"/>
  <c r="A2914" s="1"/>
  <c r="B2916"/>
  <c r="A2916" s="1"/>
  <c r="B2917"/>
  <c r="A2917" s="1"/>
  <c r="C2917" s="1"/>
  <c r="B2918"/>
  <c r="A2918" s="1"/>
  <c r="C2918" s="1"/>
  <c r="B2919"/>
  <c r="A2919" s="1"/>
  <c r="B2920"/>
  <c r="A2920" s="1"/>
  <c r="B2921"/>
  <c r="A2921" s="1"/>
  <c r="C2921" s="1"/>
  <c r="B2926"/>
  <c r="A2926" s="1"/>
  <c r="B2927"/>
  <c r="A2927" s="1"/>
  <c r="C2927" s="1"/>
  <c r="B2929"/>
  <c r="A2929" s="1"/>
  <c r="B2932"/>
  <c r="A2932" s="1"/>
  <c r="E2932" s="1"/>
  <c r="B2935"/>
  <c r="A2935" s="1"/>
  <c r="C2935" s="1"/>
  <c r="B2940"/>
  <c r="A2940" s="1"/>
  <c r="C2940" s="1"/>
  <c r="B2942"/>
  <c r="A2942" s="1"/>
  <c r="B2943"/>
  <c r="A2943" s="1"/>
  <c r="B2948"/>
  <c r="A2948" s="1"/>
  <c r="C2948" s="1"/>
  <c r="B2949"/>
  <c r="A2949" s="1"/>
  <c r="E2949" s="1"/>
  <c r="B2954"/>
  <c r="A2954" s="1"/>
  <c r="C2954" s="1"/>
  <c r="B2955"/>
  <c r="A2955" s="1"/>
  <c r="B2960"/>
  <c r="A2960" s="1"/>
  <c r="B2961"/>
  <c r="A2961" s="1"/>
  <c r="B2963"/>
  <c r="A2963" s="1"/>
  <c r="B2964"/>
  <c r="A2964" s="1"/>
  <c r="B2966"/>
  <c r="A2966" s="1"/>
  <c r="C2966" s="1"/>
  <c r="B2967"/>
  <c r="A2967" s="1"/>
  <c r="B2970"/>
  <c r="A2970" s="1"/>
  <c r="B2972"/>
  <c r="A2972" s="1"/>
  <c r="C2972" s="1"/>
  <c r="B2976"/>
  <c r="A2976" s="1"/>
  <c r="B2977"/>
  <c r="A2977" s="1"/>
  <c r="B2979"/>
  <c r="A2979" s="1"/>
  <c r="C2979" s="1"/>
  <c r="B2980"/>
  <c r="A2980" s="1"/>
  <c r="B2984"/>
  <c r="A2984" s="1"/>
  <c r="B2985"/>
  <c r="A2985" s="1"/>
  <c r="C2985" s="1"/>
  <c r="B2986"/>
  <c r="A2986" s="1"/>
  <c r="C2986" s="1"/>
  <c r="B2987"/>
  <c r="A2987" s="1"/>
  <c r="E2987" s="1"/>
  <c r="B2988"/>
  <c r="A2988" s="1"/>
  <c r="B2989"/>
  <c r="A2989" s="1"/>
  <c r="B2990"/>
  <c r="A2990" s="1"/>
  <c r="B2994"/>
  <c r="A2994" s="1"/>
  <c r="C2994" s="1"/>
  <c r="B2996"/>
  <c r="A2996" s="1"/>
  <c r="B2997"/>
  <c r="A2997" s="1"/>
  <c r="B2999"/>
  <c r="A2999" s="1"/>
  <c r="D2999" s="1"/>
  <c r="B3000"/>
  <c r="A3000" s="1"/>
  <c r="B3006"/>
  <c r="A3006" s="1"/>
  <c r="B3007"/>
  <c r="A3007" s="1"/>
  <c r="D3007" s="1"/>
  <c r="B3010"/>
  <c r="A3010" s="1"/>
  <c r="B3011"/>
  <c r="A3011" s="1"/>
  <c r="C3011" s="1"/>
  <c r="B3015"/>
  <c r="A3015" s="1"/>
  <c r="C3015" s="1"/>
  <c r="B3016"/>
  <c r="A3016" s="1"/>
  <c r="C3016" s="1"/>
  <c r="B3017"/>
  <c r="A3017" s="1"/>
  <c r="B3021"/>
  <c r="A3021" s="1"/>
  <c r="B3022"/>
  <c r="A3022" s="1"/>
  <c r="B3026"/>
  <c r="A3026" s="1"/>
  <c r="C3026" s="1"/>
  <c r="B3028"/>
  <c r="A3028" s="1"/>
  <c r="B3029"/>
  <c r="A3029" s="1"/>
  <c r="B3033"/>
  <c r="A3033" s="1"/>
  <c r="B3034"/>
  <c r="A3034" s="1"/>
  <c r="C3034" s="1"/>
  <c r="B3037"/>
  <c r="A3037" s="1"/>
  <c r="B3038"/>
  <c r="A3038" s="1"/>
  <c r="B3040"/>
  <c r="A3040" s="1"/>
  <c r="E3040" s="1"/>
  <c r="B3041"/>
  <c r="A3041" s="1"/>
  <c r="B3042"/>
  <c r="A3042" s="1"/>
  <c r="B3043"/>
  <c r="A3043" s="1"/>
  <c r="C3043" s="1"/>
  <c r="B3045"/>
  <c r="A3045" s="1"/>
  <c r="B3046"/>
  <c r="A3046" s="1"/>
  <c r="B3048"/>
  <c r="A3048" s="1"/>
  <c r="E3048" s="1"/>
  <c r="B3049"/>
  <c r="A3049" s="1"/>
  <c r="B3051"/>
  <c r="A3051" s="1"/>
  <c r="B3052"/>
  <c r="A3052" s="1"/>
  <c r="B3053"/>
  <c r="A3053" s="1"/>
  <c r="B3054"/>
  <c r="A3054" s="1"/>
  <c r="B3055"/>
  <c r="A3055" s="1"/>
  <c r="B3056"/>
  <c r="A3056" s="1"/>
  <c r="E3056" s="1"/>
  <c r="B3057"/>
  <c r="A3057" s="1"/>
  <c r="B3058"/>
  <c r="A3058" s="1"/>
  <c r="B3059"/>
  <c r="A3059" s="1"/>
  <c r="B3061"/>
  <c r="A3061" s="1"/>
  <c r="B3062"/>
  <c r="A3062" s="1"/>
  <c r="C3062" s="1"/>
  <c r="B3063"/>
  <c r="A3063" s="1"/>
  <c r="B3064"/>
  <c r="A3064" s="1"/>
  <c r="B3065"/>
  <c r="A3065" s="1"/>
  <c r="B3066"/>
  <c r="A3066" s="1"/>
  <c r="C3066" s="1"/>
  <c r="B3067"/>
  <c r="A3067" s="1"/>
  <c r="B3068"/>
  <c r="A3068" s="1"/>
  <c r="B3069"/>
  <c r="A3069" s="1"/>
  <c r="B3070"/>
  <c r="A3070" s="1"/>
  <c r="B3071"/>
  <c r="A3071" s="1"/>
  <c r="B3072"/>
  <c r="A3072" s="1"/>
  <c r="B3073"/>
  <c r="A3073" s="1"/>
  <c r="B3074"/>
  <c r="A3074" s="1"/>
  <c r="B3075"/>
  <c r="A3075" s="1"/>
  <c r="B3077"/>
  <c r="A3077" s="1"/>
  <c r="B3078"/>
  <c r="A3078" s="1"/>
  <c r="B3079"/>
  <c r="A3079" s="1"/>
  <c r="B3080"/>
  <c r="A3080" s="1"/>
  <c r="E3080" s="1"/>
  <c r="B3086"/>
  <c r="A3086" s="1"/>
  <c r="B3087"/>
  <c r="A3087" s="1"/>
  <c r="B3093"/>
  <c r="A3093" s="1"/>
  <c r="B3094"/>
  <c r="A3094" s="1"/>
  <c r="B3095"/>
  <c r="A3095" s="1"/>
  <c r="E3095" s="1"/>
  <c r="B3096"/>
  <c r="A3096" s="1"/>
  <c r="E3096" s="1"/>
  <c r="B3097"/>
  <c r="A3097" s="1"/>
  <c r="B3098"/>
  <c r="A3098" s="1"/>
  <c r="B3101"/>
  <c r="A3101" s="1"/>
  <c r="B3102"/>
  <c r="A3102" s="1"/>
  <c r="B3104"/>
  <c r="A3104" s="1"/>
  <c r="E3104" s="1"/>
  <c r="B3105"/>
  <c r="A3105" s="1"/>
  <c r="B3109"/>
  <c r="A3109" s="1"/>
  <c r="B3110"/>
  <c r="A3110" s="1"/>
  <c r="B3112"/>
  <c r="A3112" s="1"/>
  <c r="E3112" s="1"/>
  <c r="B3113"/>
  <c r="A3113" s="1"/>
  <c r="B3114"/>
  <c r="A3114" s="1"/>
  <c r="B3115"/>
  <c r="A3115" s="1"/>
  <c r="E3115" s="1"/>
  <c r="B3116"/>
  <c r="A3116" s="1"/>
  <c r="E3116" s="1"/>
  <c r="B3118"/>
  <c r="A3118" s="1"/>
  <c r="B3119"/>
  <c r="A3119" s="1"/>
  <c r="B3121"/>
  <c r="A3121" s="1"/>
  <c r="B3122"/>
  <c r="A3122" s="1"/>
  <c r="B3123"/>
  <c r="A3123" s="1"/>
  <c r="B3125"/>
  <c r="A3125" s="1"/>
  <c r="B3126"/>
  <c r="A3126" s="1"/>
  <c r="B3127"/>
  <c r="A3127" s="1"/>
  <c r="B3128"/>
  <c r="A3128" s="1"/>
  <c r="E3128" s="1"/>
  <c r="B3129"/>
  <c r="A3129" s="1"/>
  <c r="B3130"/>
  <c r="A3130" s="1"/>
  <c r="B3131"/>
  <c r="A3131" s="1"/>
  <c r="B3132"/>
  <c r="A3132" s="1"/>
  <c r="E3132" s="1"/>
  <c r="B3133"/>
  <c r="A3133" s="1"/>
  <c r="B3134"/>
  <c r="A3134" s="1"/>
  <c r="B3135"/>
  <c r="A3135" s="1"/>
  <c r="B3136"/>
  <c r="A3136" s="1"/>
  <c r="E3136" s="1"/>
  <c r="B3137"/>
  <c r="A3137" s="1"/>
  <c r="B3138"/>
  <c r="A3138" s="1"/>
  <c r="B3139"/>
  <c r="A3139" s="1"/>
  <c r="B3140"/>
  <c r="A3140" s="1"/>
  <c r="E3140" s="1"/>
  <c r="B3141"/>
  <c r="A3141" s="1"/>
  <c r="B3142"/>
  <c r="A3142" s="1"/>
  <c r="B3143"/>
  <c r="A3143" s="1"/>
  <c r="B3144"/>
  <c r="A3144" s="1"/>
  <c r="E3144" s="1"/>
  <c r="B3145"/>
  <c r="A3145" s="1"/>
  <c r="B3146"/>
  <c r="A3146" s="1"/>
  <c r="B3147"/>
  <c r="A3147" s="1"/>
  <c r="B3148"/>
  <c r="A3148" s="1"/>
  <c r="E3148" s="1"/>
  <c r="B3150"/>
  <c r="A3150" s="1"/>
  <c r="B3151"/>
  <c r="A3151" s="1"/>
  <c r="E3151" s="1"/>
  <c r="B3152"/>
  <c r="A3152" s="1"/>
  <c r="B3153"/>
  <c r="A3153" s="1"/>
  <c r="B3154"/>
  <c r="A3154" s="1"/>
  <c r="B3155"/>
  <c r="A3155" s="1"/>
  <c r="E3155" s="1"/>
  <c r="B3156"/>
  <c r="A3156" s="1"/>
  <c r="B3157"/>
  <c r="A3157" s="1"/>
  <c r="B3158"/>
  <c r="A3158" s="1"/>
  <c r="B3159"/>
  <c r="A3159" s="1"/>
  <c r="E3159" s="1"/>
  <c r="B3160"/>
  <c r="A3160" s="1"/>
  <c r="B3161"/>
  <c r="A3161" s="1"/>
  <c r="B3162"/>
  <c r="A3162" s="1"/>
  <c r="B3163"/>
  <c r="A3163" s="1"/>
  <c r="E3163" s="1"/>
  <c r="B3164"/>
  <c r="A3164" s="1"/>
  <c r="B3165"/>
  <c r="A3165" s="1"/>
  <c r="B3166"/>
  <c r="A3166" s="1"/>
  <c r="B3167"/>
  <c r="A3167" s="1"/>
  <c r="E3167" s="1"/>
  <c r="B3168"/>
  <c r="A3168" s="1"/>
  <c r="B3169"/>
  <c r="A3169" s="1"/>
  <c r="B3170"/>
  <c r="A3170" s="1"/>
  <c r="B3171"/>
  <c r="A3171" s="1"/>
  <c r="B3172"/>
  <c r="A3172" s="1"/>
  <c r="B3173"/>
  <c r="A3173" s="1"/>
  <c r="B3174"/>
  <c r="A3174" s="1"/>
  <c r="B3175"/>
  <c r="A3175" s="1"/>
  <c r="E3175" s="1"/>
  <c r="B3176"/>
  <c r="A3176" s="1"/>
  <c r="B3177"/>
  <c r="A3177" s="1"/>
  <c r="B3178"/>
  <c r="A3178" s="1"/>
  <c r="B3179"/>
  <c r="A3179" s="1"/>
  <c r="E3179" s="1"/>
  <c r="B3180"/>
  <c r="A3180" s="1"/>
  <c r="B3181"/>
  <c r="A3181" s="1"/>
  <c r="B3182"/>
  <c r="A3182" s="1"/>
  <c r="B3183"/>
  <c r="A3183" s="1"/>
  <c r="E3183" s="1"/>
  <c r="B3184"/>
  <c r="A3184" s="1"/>
  <c r="B3185"/>
  <c r="A3185" s="1"/>
  <c r="B3186"/>
  <c r="A3186" s="1"/>
  <c r="B3187"/>
  <c r="A3187" s="1"/>
  <c r="E3187" s="1"/>
  <c r="B3188"/>
  <c r="A3188" s="1"/>
  <c r="B3189"/>
  <c r="A3189" s="1"/>
  <c r="B3190"/>
  <c r="A3190" s="1"/>
  <c r="B3191"/>
  <c r="A3191" s="1"/>
  <c r="E3191" s="1"/>
  <c r="B3192"/>
  <c r="A3192" s="1"/>
  <c r="B3193"/>
  <c r="A3193" s="1"/>
  <c r="B3194"/>
  <c r="A3194" s="1"/>
  <c r="B3196"/>
  <c r="A3196" s="1"/>
  <c r="E3196" s="1"/>
  <c r="B3197"/>
  <c r="A3197" s="1"/>
  <c r="B3199"/>
  <c r="A3199" s="1"/>
  <c r="B3200"/>
  <c r="A3200" s="1"/>
  <c r="B3201"/>
  <c r="A3201" s="1"/>
  <c r="B3202"/>
  <c r="A3202" s="1"/>
  <c r="B3203"/>
  <c r="A3203" s="1"/>
  <c r="B3204"/>
  <c r="A3204" s="1"/>
  <c r="B3205"/>
  <c r="A3205" s="1"/>
  <c r="B3206"/>
  <c r="A3206" s="1"/>
  <c r="B3209"/>
  <c r="A3209" s="1"/>
  <c r="B3210"/>
  <c r="A3210" s="1"/>
  <c r="B3211"/>
  <c r="A3211" s="1"/>
  <c r="E3211" s="1"/>
  <c r="B3212"/>
  <c r="A3212" s="1"/>
  <c r="B3213"/>
  <c r="A3213" s="1"/>
  <c r="B3214"/>
  <c r="A3214" s="1"/>
  <c r="B3215"/>
  <c r="A3215" s="1"/>
  <c r="E3215" s="1"/>
  <c r="B3217"/>
  <c r="A3217" s="1"/>
  <c r="B3218"/>
  <c r="A3218" s="1"/>
  <c r="B3219"/>
  <c r="A3219" s="1"/>
  <c r="E3219" s="1"/>
  <c r="B3221"/>
  <c r="A3221" s="1"/>
  <c r="B3222"/>
  <c r="A3222" s="1"/>
  <c r="B3223"/>
  <c r="A3223" s="1"/>
  <c r="E3223" s="1"/>
  <c r="B3224"/>
  <c r="A3224" s="1"/>
  <c r="B3225"/>
  <c r="A3225" s="1"/>
  <c r="B3226"/>
  <c r="A3226" s="1"/>
  <c r="B3227"/>
  <c r="A3227" s="1"/>
  <c r="E3227" s="1"/>
  <c r="B3228"/>
  <c r="A3228" s="1"/>
  <c r="B3229"/>
  <c r="A3229" s="1"/>
  <c r="B3230"/>
  <c r="A3230" s="1"/>
  <c r="B3231"/>
  <c r="A3231" s="1"/>
  <c r="E3231" s="1"/>
  <c r="B3232"/>
  <c r="A3232" s="1"/>
  <c r="B3233"/>
  <c r="A3233" s="1"/>
  <c r="B3234"/>
  <c r="A3234" s="1"/>
  <c r="B3235"/>
  <c r="A3235" s="1"/>
  <c r="E3235" s="1"/>
  <c r="B3236"/>
  <c r="A3236" s="1"/>
  <c r="B3238"/>
  <c r="A3238" s="1"/>
  <c r="B3239"/>
  <c r="A3239" s="1"/>
  <c r="E3239" s="1"/>
  <c r="B3240"/>
  <c r="A3240" s="1"/>
  <c r="B3241"/>
  <c r="A3241" s="1"/>
  <c r="B3243"/>
  <c r="A3243" s="1"/>
  <c r="E3243" s="1"/>
  <c r="B3244"/>
  <c r="A3244" s="1"/>
  <c r="B3245"/>
  <c r="A3245" s="1"/>
  <c r="B3246"/>
  <c r="A3246" s="1"/>
  <c r="B3247"/>
  <c r="A3247" s="1"/>
  <c r="E3247" s="1"/>
  <c r="B3248"/>
  <c r="A3248" s="1"/>
  <c r="B3249"/>
  <c r="A3249" s="1"/>
  <c r="B3250"/>
  <c r="A3250" s="1"/>
  <c r="B3251"/>
  <c r="A3251" s="1"/>
  <c r="E3251" s="1"/>
  <c r="B3252"/>
  <c r="A3252" s="1"/>
  <c r="B3254"/>
  <c r="A3254" s="1"/>
  <c r="B3255"/>
  <c r="A3255" s="1"/>
  <c r="E3255" s="1"/>
  <c r="B3256"/>
  <c r="A3256" s="1"/>
  <c r="B3261"/>
  <c r="A3261" s="1"/>
  <c r="B3265"/>
  <c r="A3265" s="1"/>
  <c r="B3267"/>
  <c r="A3267" s="1"/>
  <c r="E3267" s="1"/>
  <c r="B3268"/>
  <c r="A3268" s="1"/>
  <c r="E3268" s="1"/>
  <c r="B3273"/>
  <c r="A3273" s="1"/>
  <c r="B3274"/>
  <c r="A3274" s="1"/>
  <c r="B3275"/>
  <c r="A3275" s="1"/>
  <c r="E3275" s="1"/>
  <c r="B3277"/>
  <c r="A3277" s="1"/>
  <c r="B3279"/>
  <c r="A3279" s="1"/>
  <c r="E3279" s="1"/>
  <c r="B3283"/>
  <c r="A3283" s="1"/>
  <c r="E3283" s="1"/>
  <c r="B3284"/>
  <c r="A3284" s="1"/>
  <c r="B3285"/>
  <c r="A3285" s="1"/>
  <c r="B3286"/>
  <c r="A3286" s="1"/>
  <c r="B3287"/>
  <c r="A3287" s="1"/>
  <c r="E3287" s="1"/>
  <c r="B3292"/>
  <c r="A3292" s="1"/>
  <c r="B3293"/>
  <c r="A3293" s="1"/>
  <c r="B3300"/>
  <c r="A3300" s="1"/>
  <c r="E3300" s="1"/>
  <c r="B3303"/>
  <c r="A3303" s="1"/>
  <c r="B3304"/>
  <c r="A3304" s="1"/>
  <c r="B3306"/>
  <c r="A3306" s="1"/>
  <c r="B3308"/>
  <c r="A3308" s="1"/>
  <c r="B3310"/>
  <c r="A3310" s="1"/>
  <c r="B3311"/>
  <c r="A3311" s="1"/>
  <c r="E3311" s="1"/>
  <c r="B3312"/>
  <c r="A3312" s="1"/>
  <c r="E3312" s="1"/>
  <c r="B3313"/>
  <c r="A3313" s="1"/>
  <c r="B3314"/>
  <c r="A3314" s="1"/>
  <c r="B3315"/>
  <c r="A3315" s="1"/>
  <c r="E3315" s="1"/>
  <c r="B3316"/>
  <c r="A3316" s="1"/>
  <c r="E3316" s="1"/>
  <c r="B3317"/>
  <c r="A3317" s="1"/>
  <c r="B3318"/>
  <c r="A3318" s="1"/>
  <c r="B3321"/>
  <c r="A3321" s="1"/>
  <c r="B3322"/>
  <c r="A3322" s="1"/>
  <c r="B3323"/>
  <c r="A3323" s="1"/>
  <c r="E3323" s="1"/>
  <c r="B3326"/>
  <c r="A3326" s="1"/>
  <c r="B3327"/>
  <c r="A3327" s="1"/>
  <c r="B3333"/>
  <c r="A3333" s="1"/>
  <c r="B3335"/>
  <c r="A3335" s="1"/>
  <c r="B3336"/>
  <c r="A3336" s="1"/>
  <c r="B3337"/>
  <c r="A3337" s="1"/>
  <c r="B3338"/>
  <c r="A3338" s="1"/>
  <c r="B3339"/>
  <c r="A3339" s="1"/>
  <c r="B3340"/>
  <c r="A3340" s="1"/>
  <c r="C6"/>
  <c r="C7"/>
  <c r="C8"/>
  <c r="C10"/>
  <c r="C11"/>
  <c r="C12"/>
  <c r="C23"/>
  <c r="C24"/>
  <c r="C28"/>
  <c r="C34"/>
  <c r="C36"/>
  <c r="C39"/>
  <c r="C44"/>
  <c r="C45"/>
  <c r="C46"/>
  <c r="C48"/>
  <c r="C49"/>
  <c r="C50"/>
  <c r="C52"/>
  <c r="C53"/>
  <c r="C54"/>
  <c r="C56"/>
  <c r="C57"/>
  <c r="C58"/>
  <c r="C62"/>
  <c r="C63"/>
  <c r="C64"/>
  <c r="C66"/>
  <c r="C67"/>
  <c r="C68"/>
  <c r="C70"/>
  <c r="C73"/>
  <c r="C74"/>
  <c r="C76"/>
  <c r="C77"/>
  <c r="C79"/>
  <c r="C82"/>
  <c r="C83"/>
  <c r="C84"/>
  <c r="C86"/>
  <c r="C87"/>
  <c r="C88"/>
  <c r="C90"/>
  <c r="C91"/>
  <c r="C92"/>
  <c r="C94"/>
  <c r="C95"/>
  <c r="C97"/>
  <c r="C100"/>
  <c r="C101"/>
  <c r="C102"/>
  <c r="C104"/>
  <c r="C105"/>
  <c r="C106"/>
  <c r="C108"/>
  <c r="C109"/>
  <c r="C111"/>
  <c r="C113"/>
  <c r="C114"/>
  <c r="C115"/>
  <c r="C118"/>
  <c r="C119"/>
  <c r="C120"/>
  <c r="C122"/>
  <c r="C123"/>
  <c r="C124"/>
  <c r="C126"/>
  <c r="C127"/>
  <c r="C130"/>
  <c r="C132"/>
  <c r="C133"/>
  <c r="C134"/>
  <c r="C136"/>
  <c r="C138"/>
  <c r="C139"/>
  <c r="C141"/>
  <c r="C142"/>
  <c r="C143"/>
  <c r="C145"/>
  <c r="C146"/>
  <c r="C147"/>
  <c r="C149"/>
  <c r="C150"/>
  <c r="C151"/>
  <c r="C154"/>
  <c r="C156"/>
  <c r="C157"/>
  <c r="C159"/>
  <c r="C160"/>
  <c r="C170"/>
  <c r="C173"/>
  <c r="C174"/>
  <c r="C175"/>
  <c r="C177"/>
  <c r="C178"/>
  <c r="C179"/>
  <c r="C181"/>
  <c r="C182"/>
  <c r="C183"/>
  <c r="C185"/>
  <c r="C186"/>
  <c r="C187"/>
  <c r="C189"/>
  <c r="C192"/>
  <c r="C193"/>
  <c r="C195"/>
  <c r="C196"/>
  <c r="C197"/>
  <c r="C199"/>
  <c r="C201"/>
  <c r="C202"/>
  <c r="C204"/>
  <c r="C205"/>
  <c r="C206"/>
  <c r="C208"/>
  <c r="C209"/>
  <c r="C210"/>
  <c r="C212"/>
  <c r="C213"/>
  <c r="C214"/>
  <c r="C216"/>
  <c r="C217"/>
  <c r="C227"/>
  <c r="C249"/>
  <c r="C253"/>
  <c r="C254"/>
  <c r="C256"/>
  <c r="C257"/>
  <c r="C259"/>
  <c r="C262"/>
  <c r="C265"/>
  <c r="C266"/>
  <c r="C274"/>
  <c r="C275"/>
  <c r="C276"/>
  <c r="C279"/>
  <c r="C283"/>
  <c r="C284"/>
  <c r="C286"/>
  <c r="C287"/>
  <c r="C288"/>
  <c r="C290"/>
  <c r="C291"/>
  <c r="C293"/>
  <c r="C303"/>
  <c r="C304"/>
  <c r="C306"/>
  <c r="C308"/>
  <c r="C309"/>
  <c r="C310"/>
  <c r="C316"/>
  <c r="C317"/>
  <c r="C333"/>
  <c r="C336"/>
  <c r="C343"/>
  <c r="C344"/>
  <c r="C346"/>
  <c r="C351"/>
  <c r="C353"/>
  <c r="C355"/>
  <c r="C356"/>
  <c r="C360"/>
  <c r="C362"/>
  <c r="C363"/>
  <c r="C364"/>
  <c r="C366"/>
  <c r="C367"/>
  <c r="C368"/>
  <c r="C373"/>
  <c r="C374"/>
  <c r="C375"/>
  <c r="C406"/>
  <c r="C410"/>
  <c r="C413"/>
  <c r="C422"/>
  <c r="C423"/>
  <c r="C424"/>
  <c r="C426"/>
  <c r="C427"/>
  <c r="C430"/>
  <c r="C432"/>
  <c r="C434"/>
  <c r="C436"/>
  <c r="C440"/>
  <c r="C441"/>
  <c r="C442"/>
  <c r="C444"/>
  <c r="C445"/>
  <c r="C446"/>
  <c r="C448"/>
  <c r="C449"/>
  <c r="C450"/>
  <c r="C478"/>
  <c r="C479"/>
  <c r="C480"/>
  <c r="C483"/>
  <c r="C485"/>
  <c r="C486"/>
  <c r="C490"/>
  <c r="C491"/>
  <c r="C492"/>
  <c r="C498"/>
  <c r="C501"/>
  <c r="C502"/>
  <c r="C507"/>
  <c r="C508"/>
  <c r="C509"/>
  <c r="C513"/>
  <c r="C516"/>
  <c r="C517"/>
  <c r="C519"/>
  <c r="C520"/>
  <c r="C521"/>
  <c r="C523"/>
  <c r="C524"/>
  <c r="C525"/>
  <c r="C527"/>
  <c r="C528"/>
  <c r="C532"/>
  <c r="C540"/>
  <c r="C541"/>
  <c r="C542"/>
  <c r="C546"/>
  <c r="C547"/>
  <c r="C548"/>
  <c r="C552"/>
  <c r="C553"/>
  <c r="C554"/>
  <c r="C556"/>
  <c r="C557"/>
  <c r="C558"/>
  <c r="C563"/>
  <c r="C564"/>
  <c r="C566"/>
  <c r="C568"/>
  <c r="C570"/>
  <c r="C571"/>
  <c r="C574"/>
  <c r="C575"/>
  <c r="C578"/>
  <c r="C580"/>
  <c r="C582"/>
  <c r="C585"/>
  <c r="C587"/>
  <c r="C589"/>
  <c r="C590"/>
  <c r="C594"/>
  <c r="C596"/>
  <c r="C597"/>
  <c r="C600"/>
  <c r="C601"/>
  <c r="C602"/>
  <c r="C604"/>
  <c r="C605"/>
  <c r="C606"/>
  <c r="C611"/>
  <c r="C615"/>
  <c r="C616"/>
  <c r="C618"/>
  <c r="C619"/>
  <c r="C620"/>
  <c r="C625"/>
  <c r="C629"/>
  <c r="C631"/>
  <c r="C633"/>
  <c r="C634"/>
  <c r="C635"/>
  <c r="C640"/>
  <c r="C641"/>
  <c r="C643"/>
  <c r="C648"/>
  <c r="C650"/>
  <c r="C651"/>
  <c r="C653"/>
  <c r="C655"/>
  <c r="C656"/>
  <c r="C658"/>
  <c r="C659"/>
  <c r="C662"/>
  <c r="C664"/>
  <c r="C666"/>
  <c r="C667"/>
  <c r="C670"/>
  <c r="C671"/>
  <c r="C673"/>
  <c r="C675"/>
  <c r="C679"/>
  <c r="C680"/>
  <c r="C682"/>
  <c r="C683"/>
  <c r="C686"/>
  <c r="C689"/>
  <c r="C693"/>
  <c r="C695"/>
  <c r="C697"/>
  <c r="C700"/>
  <c r="C709"/>
  <c r="C720"/>
  <c r="C725"/>
  <c r="C726"/>
  <c r="C732"/>
  <c r="C736"/>
  <c r="C737"/>
  <c r="C742"/>
  <c r="C743"/>
  <c r="C748"/>
  <c r="C749"/>
  <c r="C753"/>
  <c r="C757"/>
  <c r="C758"/>
  <c r="C763"/>
  <c r="C772"/>
  <c r="C776"/>
  <c r="C784"/>
  <c r="C791"/>
  <c r="C792"/>
  <c r="C797"/>
  <c r="C800"/>
  <c r="C804"/>
  <c r="C815"/>
  <c r="C819"/>
  <c r="C820"/>
  <c r="C833"/>
  <c r="C837"/>
  <c r="C841"/>
  <c r="C844"/>
  <c r="C848"/>
  <c r="C850"/>
  <c r="C855"/>
  <c r="C860"/>
  <c r="C864"/>
  <c r="C867"/>
  <c r="C872"/>
  <c r="C880"/>
  <c r="C884"/>
  <c r="C893"/>
  <c r="C894"/>
  <c r="C897"/>
  <c r="C898"/>
  <c r="C903"/>
  <c r="C904"/>
  <c r="C913"/>
  <c r="C914"/>
  <c r="C917"/>
  <c r="C918"/>
  <c r="C927"/>
  <c r="C934"/>
  <c r="C941"/>
  <c r="C946"/>
  <c r="C961"/>
  <c r="C962"/>
  <c r="C965"/>
  <c r="C969"/>
  <c r="C975"/>
  <c r="C982"/>
  <c r="C985"/>
  <c r="C990"/>
  <c r="C995"/>
  <c r="C1001"/>
  <c r="C1005"/>
  <c r="C1007"/>
  <c r="C1013"/>
  <c r="C1018"/>
  <c r="C1022"/>
  <c r="C1027"/>
  <c r="C1037"/>
  <c r="C1040"/>
  <c r="C1043"/>
  <c r="C1044"/>
  <c r="C1047"/>
  <c r="C1049"/>
  <c r="C1055"/>
  <c r="C1059"/>
  <c r="C1060"/>
  <c r="C1065"/>
  <c r="C1068"/>
  <c r="C1073"/>
  <c r="C1076"/>
  <c r="C1077"/>
  <c r="C1095"/>
  <c r="C1098"/>
  <c r="C1102"/>
  <c r="C1106"/>
  <c r="C1107"/>
  <c r="C1112"/>
  <c r="C1115"/>
  <c r="C1126"/>
  <c r="C1131"/>
  <c r="C1136"/>
  <c r="C1141"/>
  <c r="C1142"/>
  <c r="C1146"/>
  <c r="C1153"/>
  <c r="C1157"/>
  <c r="C1159"/>
  <c r="C1173"/>
  <c r="C1175"/>
  <c r="C1181"/>
  <c r="C1185"/>
  <c r="C1207"/>
  <c r="C1211"/>
  <c r="C1220"/>
  <c r="C1225"/>
  <c r="C1229"/>
  <c r="C1230"/>
  <c r="C1238"/>
  <c r="C1244"/>
  <c r="C1247"/>
  <c r="C1253"/>
  <c r="C1254"/>
  <c r="C1259"/>
  <c r="C1265"/>
  <c r="C1269"/>
  <c r="C1270"/>
  <c r="C1279"/>
  <c r="C1282"/>
  <c r="C1283"/>
  <c r="C1286"/>
  <c r="C1292"/>
  <c r="C1302"/>
  <c r="C1309"/>
  <c r="C1312"/>
  <c r="C1318"/>
  <c r="C1329"/>
  <c r="C1348"/>
  <c r="C1353"/>
  <c r="C1357"/>
  <c r="C1363"/>
  <c r="C1364"/>
  <c r="C1368"/>
  <c r="C1374"/>
  <c r="C1377"/>
  <c r="C1383"/>
  <c r="C1390"/>
  <c r="C1398"/>
  <c r="C1399"/>
  <c r="C1404"/>
  <c r="C1405"/>
  <c r="C1411"/>
  <c r="C1416"/>
  <c r="C1424"/>
  <c r="C1428"/>
  <c r="C1429"/>
  <c r="C1435"/>
  <c r="C1439"/>
  <c r="C1443"/>
  <c r="C1444"/>
  <c r="C1448"/>
  <c r="C1451"/>
  <c r="C1457"/>
  <c r="C1462"/>
  <c r="C1468"/>
  <c r="C1473"/>
  <c r="C1479"/>
  <c r="C1485"/>
  <c r="C1492"/>
  <c r="C1493"/>
  <c r="C1496"/>
  <c r="C1497"/>
  <c r="C1500"/>
  <c r="C1502"/>
  <c r="C1506"/>
  <c r="C1516"/>
  <c r="C1517"/>
  <c r="C1522"/>
  <c r="C1525"/>
  <c r="C1526"/>
  <c r="C1529"/>
  <c r="C1530"/>
  <c r="C1534"/>
  <c r="C1545"/>
  <c r="C1549"/>
  <c r="C1550"/>
  <c r="C1554"/>
  <c r="C1560"/>
  <c r="C1568"/>
  <c r="C1572"/>
  <c r="C1576"/>
  <c r="C1581"/>
  <c r="C1587"/>
  <c r="C1588"/>
  <c r="C1596"/>
  <c r="C1600"/>
  <c r="C1604"/>
  <c r="C1607"/>
  <c r="C1610"/>
  <c r="C1613"/>
  <c r="C1616"/>
  <c r="C1617"/>
  <c r="C1621"/>
  <c r="C1626"/>
  <c r="C1632"/>
  <c r="C1637"/>
  <c r="C1642"/>
  <c r="C1646"/>
  <c r="C1650"/>
  <c r="C1651"/>
  <c r="C1656"/>
  <c r="C1657"/>
  <c r="C1662"/>
  <c r="C1666"/>
  <c r="C1669"/>
  <c r="C1673"/>
  <c r="C1674"/>
  <c r="C1679"/>
  <c r="C1680"/>
  <c r="C1684"/>
  <c r="C1685"/>
  <c r="C1688"/>
  <c r="C1697"/>
  <c r="C1698"/>
  <c r="C1703"/>
  <c r="C1704"/>
  <c r="C1708"/>
  <c r="C1709"/>
  <c r="C1712"/>
  <c r="C1717"/>
  <c r="C1723"/>
  <c r="C1727"/>
  <c r="C1728"/>
  <c r="C1732"/>
  <c r="C1739"/>
  <c r="C1740"/>
  <c r="C1745"/>
  <c r="C1746"/>
  <c r="C1750"/>
  <c r="C1751"/>
  <c r="C1754"/>
  <c r="C1755"/>
  <c r="C1759"/>
  <c r="C1765"/>
  <c r="C1770"/>
  <c r="C1773"/>
  <c r="C1774"/>
  <c r="C1777"/>
  <c r="C1782"/>
  <c r="C1788"/>
  <c r="C1793"/>
  <c r="C1797"/>
  <c r="C1805"/>
  <c r="C1806"/>
  <c r="C1811"/>
  <c r="C1812"/>
  <c r="C1815"/>
  <c r="C1817"/>
  <c r="C1821"/>
  <c r="C1825"/>
  <c r="C1829"/>
  <c r="C1830"/>
  <c r="C1833"/>
  <c r="C1836"/>
  <c r="C1839"/>
  <c r="C1841"/>
  <c r="C1849"/>
  <c r="C1854"/>
  <c r="C1860"/>
  <c r="C1867"/>
  <c r="C1871"/>
  <c r="C1874"/>
  <c r="C1878"/>
  <c r="C1882"/>
  <c r="C1887"/>
  <c r="C1888"/>
  <c r="C1893"/>
  <c r="C1894"/>
  <c r="C1898"/>
  <c r="C1899"/>
  <c r="C1903"/>
  <c r="C1907"/>
  <c r="C1912"/>
  <c r="C1918"/>
  <c r="C1923"/>
  <c r="C1927"/>
  <c r="C1934"/>
  <c r="C1940"/>
  <c r="C1941"/>
  <c r="C1944"/>
  <c r="C1948"/>
  <c r="C1953"/>
  <c r="C1959"/>
  <c r="C1963"/>
  <c r="C1967"/>
  <c r="C1968"/>
  <c r="C1972"/>
  <c r="C1976"/>
  <c r="C1979"/>
  <c r="C1985"/>
  <c r="C1989"/>
  <c r="C1993"/>
  <c r="C1994"/>
  <c r="C1999"/>
  <c r="C2000"/>
  <c r="C2003"/>
  <c r="C2004"/>
  <c r="C2007"/>
  <c r="C2008"/>
  <c r="C2011"/>
  <c r="C2012"/>
  <c r="C2017"/>
  <c r="C2021"/>
  <c r="C2025"/>
  <c r="C2031"/>
  <c r="C2035"/>
  <c r="C2036"/>
  <c r="C2040"/>
  <c r="C2044"/>
  <c r="C2050"/>
  <c r="C2054"/>
  <c r="C2058"/>
  <c r="C2063"/>
  <c r="C2067"/>
  <c r="C2071"/>
  <c r="C2075"/>
  <c r="C2081"/>
  <c r="C2082"/>
  <c r="C2085"/>
  <c r="C2089"/>
  <c r="C2096"/>
  <c r="C2099"/>
  <c r="C2100"/>
  <c r="C2103"/>
  <c r="C2104"/>
  <c r="C2107"/>
  <c r="C2113"/>
  <c r="C2117"/>
  <c r="C2121"/>
  <c r="C2128"/>
  <c r="C2131"/>
  <c r="C2132"/>
  <c r="C2136"/>
  <c r="C2137"/>
  <c r="C2140"/>
  <c r="C2148"/>
  <c r="C2157"/>
  <c r="C2169"/>
  <c r="C2180"/>
  <c r="C2186"/>
  <c r="C2191"/>
  <c r="C2194"/>
  <c r="C2195"/>
  <c r="C2198"/>
  <c r="C2199"/>
  <c r="C2204"/>
  <c r="C2205"/>
  <c r="C2208"/>
  <c r="C2212"/>
  <c r="C2217"/>
  <c r="C2218"/>
  <c r="C2221"/>
  <c r="C2222"/>
  <c r="C2232"/>
  <c r="C2245"/>
  <c r="C2246"/>
  <c r="C2262"/>
  <c r="C2263"/>
  <c r="C2267"/>
  <c r="C2272"/>
  <c r="C2277"/>
  <c r="C2281"/>
  <c r="C2287"/>
  <c r="C2291"/>
  <c r="C2300"/>
  <c r="C2304"/>
  <c r="C2312"/>
  <c r="C2313"/>
  <c r="C2316"/>
  <c r="C2317"/>
  <c r="C2323"/>
  <c r="C2329"/>
  <c r="C2339"/>
  <c r="C2345"/>
  <c r="C2346"/>
  <c r="C2358"/>
  <c r="C2365"/>
  <c r="C2370"/>
  <c r="C2371"/>
  <c r="C2374"/>
  <c r="C2375"/>
  <c r="C2378"/>
  <c r="C2385"/>
  <c r="C2386"/>
  <c r="C2389"/>
  <c r="C2393"/>
  <c r="C2394"/>
  <c r="C2397"/>
  <c r="C2398"/>
  <c r="C2408"/>
  <c r="C2409"/>
  <c r="C2416"/>
  <c r="C2420"/>
  <c r="C2427"/>
  <c r="C2431"/>
  <c r="C2432"/>
  <c r="C2435"/>
  <c r="C2439"/>
  <c r="C2453"/>
  <c r="C2459"/>
  <c r="C2463"/>
  <c r="C2469"/>
  <c r="C2473"/>
  <c r="C2477"/>
  <c r="C2481"/>
  <c r="C2485"/>
  <c r="C2486"/>
  <c r="C2490"/>
  <c r="C2494"/>
  <c r="C2505"/>
  <c r="C2509"/>
  <c r="C2510"/>
  <c r="C2513"/>
  <c r="C2514"/>
  <c r="C2517"/>
  <c r="C2518"/>
  <c r="C2525"/>
  <c r="C2526"/>
  <c r="C2530"/>
  <c r="C2534"/>
  <c r="C2541"/>
  <c r="C2542"/>
  <c r="C2546"/>
  <c r="C2547"/>
  <c r="C2551"/>
  <c r="C2555"/>
  <c r="C2559"/>
  <c r="C2563"/>
  <c r="C2567"/>
  <c r="C2571"/>
  <c r="C2575"/>
  <c r="C2579"/>
  <c r="C2589"/>
  <c r="C2597"/>
  <c r="C2605"/>
  <c r="C2620"/>
  <c r="C2628"/>
  <c r="C2635"/>
  <c r="C2639"/>
  <c r="C2643"/>
  <c r="C2647"/>
  <c r="C2652"/>
  <c r="C2658"/>
  <c r="C2662"/>
  <c r="C2666"/>
  <c r="C2667"/>
  <c r="C2670"/>
  <c r="C2677"/>
  <c r="C2684"/>
  <c r="C2685"/>
  <c r="C2728"/>
  <c r="C2734"/>
  <c r="C2740"/>
  <c r="C2744"/>
  <c r="C2748"/>
  <c r="C2749"/>
  <c r="C2755"/>
  <c r="C2764"/>
  <c r="C2777"/>
  <c r="C2781"/>
  <c r="C2787"/>
  <c r="C2792"/>
  <c r="C2796"/>
  <c r="C2800"/>
  <c r="C2812"/>
  <c r="C2813"/>
  <c r="C2828"/>
  <c r="C2837"/>
  <c r="C2845"/>
  <c r="C2853"/>
  <c r="C2862"/>
  <c r="C2866"/>
  <c r="C2877"/>
  <c r="C2882"/>
  <c r="C2885"/>
  <c r="C2890"/>
  <c r="C2894"/>
  <c r="C2898"/>
  <c r="C2902"/>
  <c r="C2906"/>
  <c r="C2910"/>
  <c r="C2916"/>
  <c r="C2920"/>
  <c r="C2926"/>
  <c r="C2929"/>
  <c r="C2942"/>
  <c r="C2943"/>
  <c r="C2955"/>
  <c r="C2960"/>
  <c r="C2964"/>
  <c r="C2970"/>
  <c r="C2976"/>
  <c r="C2980"/>
  <c r="C2984"/>
  <c r="C2988"/>
  <c r="C2996"/>
  <c r="C3000"/>
  <c r="C3006"/>
  <c r="C3007"/>
  <c r="C3022"/>
  <c r="C3038"/>
  <c r="C3042"/>
  <c r="C3051"/>
  <c r="C3055"/>
  <c r="D7"/>
  <c r="D8"/>
  <c r="D11"/>
  <c r="D12"/>
  <c r="D28"/>
  <c r="D36"/>
  <c r="D39"/>
  <c r="D44"/>
  <c r="D47"/>
  <c r="D48"/>
  <c r="D51"/>
  <c r="D52"/>
  <c r="D55"/>
  <c r="D56"/>
  <c r="D60"/>
  <c r="D64"/>
  <c r="D65"/>
  <c r="D67"/>
  <c r="D68"/>
  <c r="D74"/>
  <c r="D79"/>
  <c r="D83"/>
  <c r="D84"/>
  <c r="D87"/>
  <c r="D88"/>
  <c r="D91"/>
  <c r="D92"/>
  <c r="D95"/>
  <c r="D97"/>
  <c r="D101"/>
  <c r="D102"/>
  <c r="D105"/>
  <c r="D106"/>
  <c r="D108"/>
  <c r="D109"/>
  <c r="D111"/>
  <c r="D114"/>
  <c r="D115"/>
  <c r="D118"/>
  <c r="D119"/>
  <c r="D122"/>
  <c r="D123"/>
  <c r="D126"/>
  <c r="D127"/>
  <c r="D130"/>
  <c r="D134"/>
  <c r="D138"/>
  <c r="D139"/>
  <c r="D142"/>
  <c r="D143"/>
  <c r="D146"/>
  <c r="D147"/>
  <c r="D150"/>
  <c r="D151"/>
  <c r="D154"/>
  <c r="D159"/>
  <c r="D173"/>
  <c r="D177"/>
  <c r="D179"/>
  <c r="D180"/>
  <c r="D181"/>
  <c r="D185"/>
  <c r="D188"/>
  <c r="D189"/>
  <c r="D195"/>
  <c r="D198"/>
  <c r="D199"/>
  <c r="D204"/>
  <c r="D207"/>
  <c r="D208"/>
  <c r="D212"/>
  <c r="D214"/>
  <c r="D216"/>
  <c r="D253"/>
  <c r="D254"/>
  <c r="D257"/>
  <c r="D259"/>
  <c r="D262"/>
  <c r="D265"/>
  <c r="D266"/>
  <c r="D274"/>
  <c r="D278"/>
  <c r="D284"/>
  <c r="D288"/>
  <c r="D289"/>
  <c r="D293"/>
  <c r="D303"/>
  <c r="D306"/>
  <c r="D309"/>
  <c r="D310"/>
  <c r="D316"/>
  <c r="D336"/>
  <c r="D343"/>
  <c r="D344"/>
  <c r="D351"/>
  <c r="D353"/>
  <c r="D356"/>
  <c r="D360"/>
  <c r="D364"/>
  <c r="D368"/>
  <c r="D373"/>
  <c r="D406"/>
  <c r="D410"/>
  <c r="D422"/>
  <c r="D423"/>
  <c r="D424"/>
  <c r="D427"/>
  <c r="D430"/>
  <c r="D434"/>
  <c r="D436"/>
  <c r="D441"/>
  <c r="D442"/>
  <c r="D445"/>
  <c r="D446"/>
  <c r="D449"/>
  <c r="D450"/>
  <c r="D478"/>
  <c r="D479"/>
  <c r="D483"/>
  <c r="D485"/>
  <c r="D492"/>
  <c r="D502"/>
  <c r="D507"/>
  <c r="D508"/>
  <c r="D509"/>
  <c r="D513"/>
  <c r="D517"/>
  <c r="D521"/>
  <c r="D525"/>
  <c r="D532"/>
  <c r="D541"/>
  <c r="D542"/>
  <c r="D546"/>
  <c r="D547"/>
  <c r="D554"/>
  <c r="D558"/>
  <c r="D564"/>
  <c r="D566"/>
  <c r="D570"/>
  <c r="D571"/>
  <c r="D575"/>
  <c r="D579"/>
  <c r="D580"/>
  <c r="D582"/>
  <c r="D585"/>
  <c r="D586"/>
  <c r="D590"/>
  <c r="D596"/>
  <c r="D597"/>
  <c r="D601"/>
  <c r="D602"/>
  <c r="D605"/>
  <c r="D606"/>
  <c r="D617"/>
  <c r="D618"/>
  <c r="D625"/>
  <c r="D633"/>
  <c r="D643"/>
  <c r="D645"/>
  <c r="D650"/>
  <c r="D651"/>
  <c r="D655"/>
  <c r="D656"/>
  <c r="D659"/>
  <c r="D664"/>
  <c r="D667"/>
  <c r="D668"/>
  <c r="D670"/>
  <c r="D671"/>
  <c r="D675"/>
  <c r="D681"/>
  <c r="D682"/>
  <c r="D686"/>
  <c r="D689"/>
  <c r="D693"/>
  <c r="D697"/>
  <c r="D709"/>
  <c r="D720"/>
  <c r="D725"/>
  <c r="D726"/>
  <c r="D732"/>
  <c r="D736"/>
  <c r="D737"/>
  <c r="D742"/>
  <c r="D743"/>
  <c r="D748"/>
  <c r="D749"/>
  <c r="D753"/>
  <c r="D756"/>
  <c r="D757"/>
  <c r="D763"/>
  <c r="D772"/>
  <c r="D776"/>
  <c r="D784"/>
  <c r="D791"/>
  <c r="D792"/>
  <c r="D797"/>
  <c r="D800"/>
  <c r="D804"/>
  <c r="D810"/>
  <c r="D815"/>
  <c r="D819"/>
  <c r="D820"/>
  <c r="D826"/>
  <c r="D833"/>
  <c r="D837"/>
  <c r="D840"/>
  <c r="D841"/>
  <c r="D844"/>
  <c r="D848"/>
  <c r="D850"/>
  <c r="D855"/>
  <c r="D860"/>
  <c r="D864"/>
  <c r="D867"/>
  <c r="D872"/>
  <c r="D880"/>
  <c r="D884"/>
  <c r="D890"/>
  <c r="D893"/>
  <c r="D894"/>
  <c r="D897"/>
  <c r="D898"/>
  <c r="D903"/>
  <c r="D904"/>
  <c r="D913"/>
  <c r="D914"/>
  <c r="D917"/>
  <c r="D918"/>
  <c r="D927"/>
  <c r="D934"/>
  <c r="D941"/>
  <c r="D946"/>
  <c r="D961"/>
  <c r="D962"/>
  <c r="D965"/>
  <c r="D969"/>
  <c r="D975"/>
  <c r="D982"/>
  <c r="D985"/>
  <c r="D990"/>
  <c r="D995"/>
  <c r="D996"/>
  <c r="D1001"/>
  <c r="D1005"/>
  <c r="D1007"/>
  <c r="D1012"/>
  <c r="D1013"/>
  <c r="D1018"/>
  <c r="D1022"/>
  <c r="D1027"/>
  <c r="D1037"/>
  <c r="D1040"/>
  <c r="D1043"/>
  <c r="D1044"/>
  <c r="D1047"/>
  <c r="D1049"/>
  <c r="D1055"/>
  <c r="D1059"/>
  <c r="D1060"/>
  <c r="D1065"/>
  <c r="D1068"/>
  <c r="D1073"/>
  <c r="D1076"/>
  <c r="D1077"/>
  <c r="D1095"/>
  <c r="D1098"/>
  <c r="D1102"/>
  <c r="D1106"/>
  <c r="D1107"/>
  <c r="D1112"/>
  <c r="D1115"/>
  <c r="D1126"/>
  <c r="D1127"/>
  <c r="D1131"/>
  <c r="D1136"/>
  <c r="D1141"/>
  <c r="D1142"/>
  <c r="D1146"/>
  <c r="D1153"/>
  <c r="D1157"/>
  <c r="D1159"/>
  <c r="D1173"/>
  <c r="D1175"/>
  <c r="D1181"/>
  <c r="D1185"/>
  <c r="D1207"/>
  <c r="D1211"/>
  <c r="D1220"/>
  <c r="D1225"/>
  <c r="D1229"/>
  <c r="D1230"/>
  <c r="D1238"/>
  <c r="D1244"/>
  <c r="D1247"/>
  <c r="D1253"/>
  <c r="D1254"/>
  <c r="D1259"/>
  <c r="D1265"/>
  <c r="D1269"/>
  <c r="D1270"/>
  <c r="D1279"/>
  <c r="D1282"/>
  <c r="D1283"/>
  <c r="D1286"/>
  <c r="D1292"/>
  <c r="D1302"/>
  <c r="D1309"/>
  <c r="D1312"/>
  <c r="D1318"/>
  <c r="D1329"/>
  <c r="D1348"/>
  <c r="D1350"/>
  <c r="D1353"/>
  <c r="D1357"/>
  <c r="D1363"/>
  <c r="D1364"/>
  <c r="D1368"/>
  <c r="D1374"/>
  <c r="D1377"/>
  <c r="D1383"/>
  <c r="D1390"/>
  <c r="D1398"/>
  <c r="D1399"/>
  <c r="D1404"/>
  <c r="D1405"/>
  <c r="D1411"/>
  <c r="D1416"/>
  <c r="D1424"/>
  <c r="D1428"/>
  <c r="D1429"/>
  <c r="D1435"/>
  <c r="D1439"/>
  <c r="D1443"/>
  <c r="D1444"/>
  <c r="D1448"/>
  <c r="D1451"/>
  <c r="D1457"/>
  <c r="D1462"/>
  <c r="D1468"/>
  <c r="D1473"/>
  <c r="D1476"/>
  <c r="D1479"/>
  <c r="D1485"/>
  <c r="D1492"/>
  <c r="D1493"/>
  <c r="D1496"/>
  <c r="D1497"/>
  <c r="D1500"/>
  <c r="D1502"/>
  <c r="D1506"/>
  <c r="D1516"/>
  <c r="D1517"/>
  <c r="D1522"/>
  <c r="D1525"/>
  <c r="D1526"/>
  <c r="D1529"/>
  <c r="D1530"/>
  <c r="D1534"/>
  <c r="D1545"/>
  <c r="D1549"/>
  <c r="D1550"/>
  <c r="D1554"/>
  <c r="D1560"/>
  <c r="D1568"/>
  <c r="D1572"/>
  <c r="D1576"/>
  <c r="D1581"/>
  <c r="D1587"/>
  <c r="D1588"/>
  <c r="D1596"/>
  <c r="D1600"/>
  <c r="D1604"/>
  <c r="D1607"/>
  <c r="D1610"/>
  <c r="D1613"/>
  <c r="D1616"/>
  <c r="D1617"/>
  <c r="D1621"/>
  <c r="D1626"/>
  <c r="D1631"/>
  <c r="D1632"/>
  <c r="D1637"/>
  <c r="D1642"/>
  <c r="D1646"/>
  <c r="D1650"/>
  <c r="D1651"/>
  <c r="D1656"/>
  <c r="D1657"/>
  <c r="D1662"/>
  <c r="D1666"/>
  <c r="D1669"/>
  <c r="D1673"/>
  <c r="D1674"/>
  <c r="D1679"/>
  <c r="D1680"/>
  <c r="D1684"/>
  <c r="D1685"/>
  <c r="D1688"/>
  <c r="D1697"/>
  <c r="D1698"/>
  <c r="D1703"/>
  <c r="D1704"/>
  <c r="D1708"/>
  <c r="D1709"/>
  <c r="D1712"/>
  <c r="D1717"/>
  <c r="D1723"/>
  <c r="D1727"/>
  <c r="D1728"/>
  <c r="D1732"/>
  <c r="D1739"/>
  <c r="D1740"/>
  <c r="D1745"/>
  <c r="D1746"/>
  <c r="D1750"/>
  <c r="D1751"/>
  <c r="D1754"/>
  <c r="D1755"/>
  <c r="D1759"/>
  <c r="D1765"/>
  <c r="D1770"/>
  <c r="D1774"/>
  <c r="D1777"/>
  <c r="D1782"/>
  <c r="D1788"/>
  <c r="D1793"/>
  <c r="D1797"/>
  <c r="D1805"/>
  <c r="D1806"/>
  <c r="D1811"/>
  <c r="D1812"/>
  <c r="D1815"/>
  <c r="D1817"/>
  <c r="D1821"/>
  <c r="D1825"/>
  <c r="D1829"/>
  <c r="D1830"/>
  <c r="D1833"/>
  <c r="D1836"/>
  <c r="D1839"/>
  <c r="D1841"/>
  <c r="D1849"/>
  <c r="D1854"/>
  <c r="D1860"/>
  <c r="D1867"/>
  <c r="D1871"/>
  <c r="D1874"/>
  <c r="D1878"/>
  <c r="D1882"/>
  <c r="D1887"/>
  <c r="D1888"/>
  <c r="D1893"/>
  <c r="D1894"/>
  <c r="D1898"/>
  <c r="D1899"/>
  <c r="D1903"/>
  <c r="D1906"/>
  <c r="D1907"/>
  <c r="D1912"/>
  <c r="D1918"/>
  <c r="D1923"/>
  <c r="D1927"/>
  <c r="D1934"/>
  <c r="D1940"/>
  <c r="D1941"/>
  <c r="D1944"/>
  <c r="D1948"/>
  <c r="D1953"/>
  <c r="D1959"/>
  <c r="D1963"/>
  <c r="D1967"/>
  <c r="D1968"/>
  <c r="D1972"/>
  <c r="D1976"/>
  <c r="D1979"/>
  <c r="D1985"/>
  <c r="D1989"/>
  <c r="D1993"/>
  <c r="D1994"/>
  <c r="D1999"/>
  <c r="D2000"/>
  <c r="D2003"/>
  <c r="D2004"/>
  <c r="D2007"/>
  <c r="D2008"/>
  <c r="D2011"/>
  <c r="D2012"/>
  <c r="D2017"/>
  <c r="D2021"/>
  <c r="D2025"/>
  <c r="D2031"/>
  <c r="D2035"/>
  <c r="D2036"/>
  <c r="D2040"/>
  <c r="D2044"/>
  <c r="D2050"/>
  <c r="D2054"/>
  <c r="D2058"/>
  <c r="D2063"/>
  <c r="D2067"/>
  <c r="D2071"/>
  <c r="D2075"/>
  <c r="D2081"/>
  <c r="D2085"/>
  <c r="D2089"/>
  <c r="D2096"/>
  <c r="D2099"/>
  <c r="D2100"/>
  <c r="D2103"/>
  <c r="D2104"/>
  <c r="D2107"/>
  <c r="D2113"/>
  <c r="D2117"/>
  <c r="D2121"/>
  <c r="D2128"/>
  <c r="D2131"/>
  <c r="D2132"/>
  <c r="D2136"/>
  <c r="D2137"/>
  <c r="D2140"/>
  <c r="D2148"/>
  <c r="D2157"/>
  <c r="D2169"/>
  <c r="D2180"/>
  <c r="D2186"/>
  <c r="D2191"/>
  <c r="D2194"/>
  <c r="D2195"/>
  <c r="D2198"/>
  <c r="D2199"/>
  <c r="D2204"/>
  <c r="D2205"/>
  <c r="D2208"/>
  <c r="D2212"/>
  <c r="D2217"/>
  <c r="D2218"/>
  <c r="D2221"/>
  <c r="D2222"/>
  <c r="D2232"/>
  <c r="D2245"/>
  <c r="D2246"/>
  <c r="D2262"/>
  <c r="D2263"/>
  <c r="D2267"/>
  <c r="D2272"/>
  <c r="D2277"/>
  <c r="D2281"/>
  <c r="D2287"/>
  <c r="D2291"/>
  <c r="D2300"/>
  <c r="D2304"/>
  <c r="D2312"/>
  <c r="D2313"/>
  <c r="D2316"/>
  <c r="D2317"/>
  <c r="D2323"/>
  <c r="D2329"/>
  <c r="D2339"/>
  <c r="D2345"/>
  <c r="D2346"/>
  <c r="D2358"/>
  <c r="D2365"/>
  <c r="D2370"/>
  <c r="D2371"/>
  <c r="D2374"/>
  <c r="D2375"/>
  <c r="D2378"/>
  <c r="D2385"/>
  <c r="D2386"/>
  <c r="D2389"/>
  <c r="D2393"/>
  <c r="D2394"/>
  <c r="D2397"/>
  <c r="D2398"/>
  <c r="D2408"/>
  <c r="D2409"/>
  <c r="D2416"/>
  <c r="D2420"/>
  <c r="D2427"/>
  <c r="D2431"/>
  <c r="D2432"/>
  <c r="D2435"/>
  <c r="D2439"/>
  <c r="D2453"/>
  <c r="D2459"/>
  <c r="D2463"/>
  <c r="D2469"/>
  <c r="D2473"/>
  <c r="D2477"/>
  <c r="D2481"/>
  <c r="D2485"/>
  <c r="D2486"/>
  <c r="D2490"/>
  <c r="D2494"/>
  <c r="D2505"/>
  <c r="D2509"/>
  <c r="D2510"/>
  <c r="D2513"/>
  <c r="D2514"/>
  <c r="D2517"/>
  <c r="D2518"/>
  <c r="D2525"/>
  <c r="D2526"/>
  <c r="D2530"/>
  <c r="D2534"/>
  <c r="D2541"/>
  <c r="D2542"/>
  <c r="D2546"/>
  <c r="D2547"/>
  <c r="D2551"/>
  <c r="D2555"/>
  <c r="D2559"/>
  <c r="D2563"/>
  <c r="D2567"/>
  <c r="D2571"/>
  <c r="D2574"/>
  <c r="D2575"/>
  <c r="D2579"/>
  <c r="D2589"/>
  <c r="D2597"/>
  <c r="D2605"/>
  <c r="D2620"/>
  <c r="D2628"/>
  <c r="D2635"/>
  <c r="D2639"/>
  <c r="D2643"/>
  <c r="D2647"/>
  <c r="D2652"/>
  <c r="D2658"/>
  <c r="D2662"/>
  <c r="D2666"/>
  <c r="D2667"/>
  <c r="D2670"/>
  <c r="D2677"/>
  <c r="D2684"/>
  <c r="D2685"/>
  <c r="D2728"/>
  <c r="D2734"/>
  <c r="D2740"/>
  <c r="D2744"/>
  <c r="D2748"/>
  <c r="D2749"/>
  <c r="D2755"/>
  <c r="D2764"/>
  <c r="D2777"/>
  <c r="D2781"/>
  <c r="D2787"/>
  <c r="D2792"/>
  <c r="D2796"/>
  <c r="D2800"/>
  <c r="D2812"/>
  <c r="D2813"/>
  <c r="D2828"/>
  <c r="D2837"/>
  <c r="D2845"/>
  <c r="D2853"/>
  <c r="D2862"/>
  <c r="D2866"/>
  <c r="D2877"/>
  <c r="D2882"/>
  <c r="D2885"/>
  <c r="D2890"/>
  <c r="D2894"/>
  <c r="D2898"/>
  <c r="D2902"/>
  <c r="D2906"/>
  <c r="D2910"/>
  <c r="D2916"/>
  <c r="D2920"/>
  <c r="D2926"/>
  <c r="D2929"/>
  <c r="D2942"/>
  <c r="D2943"/>
  <c r="D2955"/>
  <c r="D2960"/>
  <c r="D2964"/>
  <c r="D2970"/>
  <c r="D2976"/>
  <c r="D2980"/>
  <c r="D2984"/>
  <c r="D2988"/>
  <c r="D2996"/>
  <c r="D3000"/>
  <c r="D3006"/>
  <c r="D3011"/>
  <c r="D3022"/>
  <c r="D3038"/>
  <c r="D3042"/>
  <c r="D3051"/>
  <c r="D3055"/>
  <c r="E7"/>
  <c r="E8"/>
  <c r="E11"/>
  <c r="E12"/>
  <c r="E28"/>
  <c r="E36"/>
  <c r="E39"/>
  <c r="E44"/>
  <c r="E48"/>
  <c r="E52"/>
  <c r="E56"/>
  <c r="E64"/>
  <c r="E68"/>
  <c r="E74"/>
  <c r="E79"/>
  <c r="E83"/>
  <c r="E84"/>
  <c r="E87"/>
  <c r="E88"/>
  <c r="E91"/>
  <c r="E92"/>
  <c r="E95"/>
  <c r="E97"/>
  <c r="E101"/>
  <c r="E102"/>
  <c r="E105"/>
  <c r="E106"/>
  <c r="E109"/>
  <c r="E111"/>
  <c r="E114"/>
  <c r="E115"/>
  <c r="E118"/>
  <c r="E119"/>
  <c r="E122"/>
  <c r="E123"/>
  <c r="E126"/>
  <c r="E127"/>
  <c r="E130"/>
  <c r="E131"/>
  <c r="E134"/>
  <c r="E135"/>
  <c r="E138"/>
  <c r="E139"/>
  <c r="E142"/>
  <c r="E143"/>
  <c r="E146"/>
  <c r="E147"/>
  <c r="E150"/>
  <c r="E151"/>
  <c r="E154"/>
  <c r="E158"/>
  <c r="E159"/>
  <c r="E172"/>
  <c r="E173"/>
  <c r="E176"/>
  <c r="E177"/>
  <c r="E180"/>
  <c r="E181"/>
  <c r="E184"/>
  <c r="E185"/>
  <c r="E188"/>
  <c r="E189"/>
  <c r="E194"/>
  <c r="E195"/>
  <c r="E198"/>
  <c r="E199"/>
  <c r="E203"/>
  <c r="E204"/>
  <c r="E207"/>
  <c r="E208"/>
  <c r="E211"/>
  <c r="E212"/>
  <c r="E215"/>
  <c r="E216"/>
  <c r="E253"/>
  <c r="E254"/>
  <c r="E257"/>
  <c r="E259"/>
  <c r="E265"/>
  <c r="E266"/>
  <c r="E269"/>
  <c r="E274"/>
  <c r="E278"/>
  <c r="E284"/>
  <c r="E285"/>
  <c r="E288"/>
  <c r="E289"/>
  <c r="E293"/>
  <c r="E300"/>
  <c r="E303"/>
  <c r="E306"/>
  <c r="E310"/>
  <c r="E316"/>
  <c r="E336"/>
  <c r="E343"/>
  <c r="E344"/>
  <c r="E351"/>
  <c r="E353"/>
  <c r="E356"/>
  <c r="E360"/>
  <c r="E361"/>
  <c r="E364"/>
  <c r="E365"/>
  <c r="E368"/>
  <c r="E373"/>
  <c r="E406"/>
  <c r="E410"/>
  <c r="E423"/>
  <c r="E424"/>
  <c r="E427"/>
  <c r="E430"/>
  <c r="E434"/>
  <c r="E436"/>
  <c r="E441"/>
  <c r="E442"/>
  <c r="E445"/>
  <c r="E446"/>
  <c r="E449"/>
  <c r="E450"/>
  <c r="E478"/>
  <c r="E479"/>
  <c r="E483"/>
  <c r="E485"/>
  <c r="E492"/>
  <c r="E502"/>
  <c r="E508"/>
  <c r="E509"/>
  <c r="E513"/>
  <c r="E517"/>
  <c r="E518"/>
  <c r="E521"/>
  <c r="E525"/>
  <c r="E526"/>
  <c r="E532"/>
  <c r="E541"/>
  <c r="E542"/>
  <c r="E546"/>
  <c r="E547"/>
  <c r="E554"/>
  <c r="E555"/>
  <c r="E558"/>
  <c r="E564"/>
  <c r="E566"/>
  <c r="E570"/>
  <c r="E571"/>
  <c r="E575"/>
  <c r="E580"/>
  <c r="E585"/>
  <c r="E590"/>
  <c r="E596"/>
  <c r="E597"/>
  <c r="E601"/>
  <c r="E602"/>
  <c r="E605"/>
  <c r="E606"/>
  <c r="E618"/>
  <c r="E623"/>
  <c r="E625"/>
  <c r="E633"/>
  <c r="E636"/>
  <c r="E643"/>
  <c r="E650"/>
  <c r="E651"/>
  <c r="E655"/>
  <c r="E656"/>
  <c r="E659"/>
  <c r="E663"/>
  <c r="E664"/>
  <c r="E667"/>
  <c r="E671"/>
  <c r="E675"/>
  <c r="E681"/>
  <c r="E682"/>
  <c r="E686"/>
  <c r="E689"/>
  <c r="E693"/>
  <c r="E697"/>
  <c r="E709"/>
  <c r="E720"/>
  <c r="E725"/>
  <c r="E726"/>
  <c r="E732"/>
  <c r="E736"/>
  <c r="E737"/>
  <c r="E742"/>
  <c r="E743"/>
  <c r="E748"/>
  <c r="E749"/>
  <c r="E753"/>
  <c r="E757"/>
  <c r="E758"/>
  <c r="E763"/>
  <c r="E772"/>
  <c r="E773"/>
  <c r="E776"/>
  <c r="E784"/>
  <c r="E791"/>
  <c r="E792"/>
  <c r="E797"/>
  <c r="E800"/>
  <c r="E804"/>
  <c r="E815"/>
  <c r="E819"/>
  <c r="E820"/>
  <c r="E833"/>
  <c r="E837"/>
  <c r="E841"/>
  <c r="E844"/>
  <c r="E848"/>
  <c r="E850"/>
  <c r="E855"/>
  <c r="E860"/>
  <c r="E864"/>
  <c r="E867"/>
  <c r="E872"/>
  <c r="E880"/>
  <c r="E884"/>
  <c r="E893"/>
  <c r="E894"/>
  <c r="E897"/>
  <c r="E898"/>
  <c r="E903"/>
  <c r="E904"/>
  <c r="E913"/>
  <c r="E914"/>
  <c r="E917"/>
  <c r="E918"/>
  <c r="E927"/>
  <c r="E933"/>
  <c r="E934"/>
  <c r="E941"/>
  <c r="E942"/>
  <c r="E946"/>
  <c r="E961"/>
  <c r="E962"/>
  <c r="E965"/>
  <c r="E969"/>
  <c r="E975"/>
  <c r="E982"/>
  <c r="E985"/>
  <c r="E990"/>
  <c r="E995"/>
  <c r="E1001"/>
  <c r="E1005"/>
  <c r="E1007"/>
  <c r="E1013"/>
  <c r="E1018"/>
  <c r="E1022"/>
  <c r="E1027"/>
  <c r="E1037"/>
  <c r="E1040"/>
  <c r="E1043"/>
  <c r="E1044"/>
  <c r="E1047"/>
  <c r="E1049"/>
  <c r="E1055"/>
  <c r="E1059"/>
  <c r="E1060"/>
  <c r="E1065"/>
  <c r="E1068"/>
  <c r="E1073"/>
  <c r="E1076"/>
  <c r="E1077"/>
  <c r="E1095"/>
  <c r="E1098"/>
  <c r="E1102"/>
  <c r="E1106"/>
  <c r="E1107"/>
  <c r="E1112"/>
  <c r="E1115"/>
  <c r="E1126"/>
  <c r="E1130"/>
  <c r="E1131"/>
  <c r="E1136"/>
  <c r="E1141"/>
  <c r="E1142"/>
  <c r="E1146"/>
  <c r="E1153"/>
  <c r="E1157"/>
  <c r="E1159"/>
  <c r="E1173"/>
  <c r="E1175"/>
  <c r="E1180"/>
  <c r="E1181"/>
  <c r="E1185"/>
  <c r="E1207"/>
  <c r="E1208"/>
  <c r="E1211"/>
  <c r="E1220"/>
  <c r="E1225"/>
  <c r="E1226"/>
  <c r="E1229"/>
  <c r="E1230"/>
  <c r="E1238"/>
  <c r="E1241"/>
  <c r="E1244"/>
  <c r="E1247"/>
  <c r="E1253"/>
  <c r="E1254"/>
  <c r="E1259"/>
  <c r="E1265"/>
  <c r="E1266"/>
  <c r="E1269"/>
  <c r="E1270"/>
  <c r="E1279"/>
  <c r="E1282"/>
  <c r="E1283"/>
  <c r="E1286"/>
  <c r="E1292"/>
  <c r="E1302"/>
  <c r="E1309"/>
  <c r="E1312"/>
  <c r="E1318"/>
  <c r="E1320"/>
  <c r="E1329"/>
  <c r="E1348"/>
  <c r="E1353"/>
  <c r="E1357"/>
  <c r="E1362"/>
  <c r="E1363"/>
  <c r="E1364"/>
  <c r="E1368"/>
  <c r="E1373"/>
  <c r="E1374"/>
  <c r="E1376"/>
  <c r="E1377"/>
  <c r="E1378"/>
  <c r="E1383"/>
  <c r="E1390"/>
  <c r="E1393"/>
  <c r="E1398"/>
  <c r="E1399"/>
  <c r="E1404"/>
  <c r="E1405"/>
  <c r="E1411"/>
  <c r="E1416"/>
  <c r="E1424"/>
  <c r="E1428"/>
  <c r="E1429"/>
  <c r="E1435"/>
  <c r="E1438"/>
  <c r="E1439"/>
  <c r="E1443"/>
  <c r="E1444"/>
  <c r="E1448"/>
  <c r="E1451"/>
  <c r="E1457"/>
  <c r="E1462"/>
  <c r="E1468"/>
  <c r="E1473"/>
  <c r="E1475"/>
  <c r="E1479"/>
  <c r="E1485"/>
  <c r="E1491"/>
  <c r="E1492"/>
  <c r="E1493"/>
  <c r="E1496"/>
  <c r="E1497"/>
  <c r="E1500"/>
  <c r="E1502"/>
  <c r="E1506"/>
  <c r="E1516"/>
  <c r="E1517"/>
  <c r="E1522"/>
  <c r="E1525"/>
  <c r="E1526"/>
  <c r="E1529"/>
  <c r="E1530"/>
  <c r="E1534"/>
  <c r="E1545"/>
  <c r="E1549"/>
  <c r="E1550"/>
  <c r="E1554"/>
  <c r="E1556"/>
  <c r="E1560"/>
  <c r="E1568"/>
  <c r="E1569"/>
  <c r="E1571"/>
  <c r="E1572"/>
  <c r="E1573"/>
  <c r="E1576"/>
  <c r="E1581"/>
  <c r="E1587"/>
  <c r="E1588"/>
  <c r="E1595"/>
  <c r="E1596"/>
  <c r="E1600"/>
  <c r="E1604"/>
  <c r="E1607"/>
  <c r="E1610"/>
  <c r="E1613"/>
  <c r="E1616"/>
  <c r="E1617"/>
  <c r="E1621"/>
  <c r="E1626"/>
  <c r="E1631"/>
  <c r="E1632"/>
  <c r="E1637"/>
  <c r="E1642"/>
  <c r="E1646"/>
  <c r="E1650"/>
  <c r="E1651"/>
  <c r="E1656"/>
  <c r="E1657"/>
  <c r="E1662"/>
  <c r="E1666"/>
  <c r="E1668"/>
  <c r="E1669"/>
  <c r="E1673"/>
  <c r="E1674"/>
  <c r="E1679"/>
  <c r="E1680"/>
  <c r="E1684"/>
  <c r="E1685"/>
  <c r="E1688"/>
  <c r="E1697"/>
  <c r="E1698"/>
  <c r="E1703"/>
  <c r="E1704"/>
  <c r="E1708"/>
  <c r="E1709"/>
  <c r="E1712"/>
  <c r="E1717"/>
  <c r="E1723"/>
  <c r="E1727"/>
  <c r="E1728"/>
  <c r="E1732"/>
  <c r="E1739"/>
  <c r="E1740"/>
  <c r="E1745"/>
  <c r="E1746"/>
  <c r="E1749"/>
  <c r="E1750"/>
  <c r="E1751"/>
  <c r="E1754"/>
  <c r="E1755"/>
  <c r="E1759"/>
  <c r="E1765"/>
  <c r="E1768"/>
  <c r="E1770"/>
  <c r="E1774"/>
  <c r="E1777"/>
  <c r="E1778"/>
  <c r="E1782"/>
  <c r="E1788"/>
  <c r="E1792"/>
  <c r="E1793"/>
  <c r="E1797"/>
  <c r="E1800"/>
  <c r="E1805"/>
  <c r="E1806"/>
  <c r="E1811"/>
  <c r="E1812"/>
  <c r="E1815"/>
  <c r="E1817"/>
  <c r="E1821"/>
  <c r="E1825"/>
  <c r="E1829"/>
  <c r="E1830"/>
  <c r="E1833"/>
  <c r="E1836"/>
  <c r="E1839"/>
  <c r="E1841"/>
  <c r="E1849"/>
  <c r="E1854"/>
  <c r="E1860"/>
  <c r="E1867"/>
  <c r="E1870"/>
  <c r="E1871"/>
  <c r="E1874"/>
  <c r="E1878"/>
  <c r="E1879"/>
  <c r="E1882"/>
  <c r="E1887"/>
  <c r="E1888"/>
  <c r="E1892"/>
  <c r="E1893"/>
  <c r="E1894"/>
  <c r="E1898"/>
  <c r="E1899"/>
  <c r="E1903"/>
  <c r="E1907"/>
  <c r="E1912"/>
  <c r="E1917"/>
  <c r="E1918"/>
  <c r="E1923"/>
  <c r="E1927"/>
  <c r="E1934"/>
  <c r="E1940"/>
  <c r="E1941"/>
  <c r="E1944"/>
  <c r="E1948"/>
  <c r="E1953"/>
  <c r="E1959"/>
  <c r="E1963"/>
  <c r="E1966"/>
  <c r="E1967"/>
  <c r="E1968"/>
  <c r="E1972"/>
  <c r="E1976"/>
  <c r="E1979"/>
  <c r="E1985"/>
  <c r="E1989"/>
  <c r="E1993"/>
  <c r="E1994"/>
  <c r="E1999"/>
  <c r="E2000"/>
  <c r="E2003"/>
  <c r="E2004"/>
  <c r="E2007"/>
  <c r="E2008"/>
  <c r="E2011"/>
  <c r="E2012"/>
  <c r="E2017"/>
  <c r="E2021"/>
  <c r="E2025"/>
  <c r="E2031"/>
  <c r="E2035"/>
  <c r="E2036"/>
  <c r="E2040"/>
  <c r="E2044"/>
  <c r="E2050"/>
  <c r="E2054"/>
  <c r="E2058"/>
  <c r="E2063"/>
  <c r="E2067"/>
  <c r="E2071"/>
  <c r="E2075"/>
  <c r="E2081"/>
  <c r="E2085"/>
  <c r="E2089"/>
  <c r="E2096"/>
  <c r="E2099"/>
  <c r="E2100"/>
  <c r="E2103"/>
  <c r="E2104"/>
  <c r="E2107"/>
  <c r="E2113"/>
  <c r="E2117"/>
  <c r="E2121"/>
  <c r="E2128"/>
  <c r="E2131"/>
  <c r="E2132"/>
  <c r="E2136"/>
  <c r="E2137"/>
  <c r="E2140"/>
  <c r="E2148"/>
  <c r="E2151"/>
  <c r="E2157"/>
  <c r="E2169"/>
  <c r="E2180"/>
  <c r="E2186"/>
  <c r="E2191"/>
  <c r="E2194"/>
  <c r="E2195"/>
  <c r="E2198"/>
  <c r="E2199"/>
  <c r="E2204"/>
  <c r="E2205"/>
  <c r="E2208"/>
  <c r="E2212"/>
  <c r="E2217"/>
  <c r="E2218"/>
  <c r="E2221"/>
  <c r="E2222"/>
  <c r="E2232"/>
  <c r="E2245"/>
  <c r="E2246"/>
  <c r="E2262"/>
  <c r="E2263"/>
  <c r="E2267"/>
  <c r="E2272"/>
  <c r="E2276"/>
  <c r="E2277"/>
  <c r="E2281"/>
  <c r="E2287"/>
  <c r="E2291"/>
  <c r="E2300"/>
  <c r="E2304"/>
  <c r="E2312"/>
  <c r="E2313"/>
  <c r="E2316"/>
  <c r="E2317"/>
  <c r="E2323"/>
  <c r="E2327"/>
  <c r="E2329"/>
  <c r="E2339"/>
  <c r="E2345"/>
  <c r="E2346"/>
  <c r="E2358"/>
  <c r="E2365"/>
  <c r="E2370"/>
  <c r="E2371"/>
  <c r="E2374"/>
  <c r="E2375"/>
  <c r="E2378"/>
  <c r="E2385"/>
  <c r="E2386"/>
  <c r="E2389"/>
  <c r="E2393"/>
  <c r="E2394"/>
  <c r="E2397"/>
  <c r="E2398"/>
  <c r="E2408"/>
  <c r="E2409"/>
  <c r="E2416"/>
  <c r="E2420"/>
  <c r="E2427"/>
  <c r="E2431"/>
  <c r="E2432"/>
  <c r="E2435"/>
  <c r="E2439"/>
  <c r="E2453"/>
  <c r="E2459"/>
  <c r="E2463"/>
  <c r="E2469"/>
  <c r="E2473"/>
  <c r="E2477"/>
  <c r="E2481"/>
  <c r="E2482"/>
  <c r="E2485"/>
  <c r="E2486"/>
  <c r="E2490"/>
  <c r="E2494"/>
  <c r="E2505"/>
  <c r="E2509"/>
  <c r="E2510"/>
  <c r="E2513"/>
  <c r="E2514"/>
  <c r="E2517"/>
  <c r="E2518"/>
  <c r="E2525"/>
  <c r="E2526"/>
  <c r="E2530"/>
  <c r="E2534"/>
  <c r="E2541"/>
  <c r="E2542"/>
  <c r="E2546"/>
  <c r="E2547"/>
  <c r="E2551"/>
  <c r="E2555"/>
  <c r="E2559"/>
  <c r="E2563"/>
  <c r="E2567"/>
  <c r="E2571"/>
  <c r="E2575"/>
  <c r="E2579"/>
  <c r="E2589"/>
  <c r="E2597"/>
  <c r="E2604"/>
  <c r="E2605"/>
  <c r="E2620"/>
  <c r="E2628"/>
  <c r="E2635"/>
  <c r="E2639"/>
  <c r="E2643"/>
  <c r="E2644"/>
  <c r="E2647"/>
  <c r="E2652"/>
  <c r="E2658"/>
  <c r="E2662"/>
  <c r="E2666"/>
  <c r="E2667"/>
  <c r="E2670"/>
  <c r="E2677"/>
  <c r="E2684"/>
  <c r="E2685"/>
  <c r="E2728"/>
  <c r="E2734"/>
  <c r="E2740"/>
  <c r="E2744"/>
  <c r="E2745"/>
  <c r="E2748"/>
  <c r="E2749"/>
  <c r="E2755"/>
  <c r="E2762"/>
  <c r="E2764"/>
  <c r="E2777"/>
  <c r="E2781"/>
  <c r="E2787"/>
  <c r="E2792"/>
  <c r="E2796"/>
  <c r="E2800"/>
  <c r="E2812"/>
  <c r="E2813"/>
  <c r="E2828"/>
  <c r="E2837"/>
  <c r="E2845"/>
  <c r="E2853"/>
  <c r="E2862"/>
  <c r="E2866"/>
  <c r="E2877"/>
  <c r="E2882"/>
  <c r="E2885"/>
  <c r="E2890"/>
  <c r="E2894"/>
  <c r="E2898"/>
  <c r="E2901"/>
  <c r="E2902"/>
  <c r="E2906"/>
  <c r="E2910"/>
  <c r="E2916"/>
  <c r="E2920"/>
  <c r="E2926"/>
  <c r="E2929"/>
  <c r="E2942"/>
  <c r="E2943"/>
  <c r="E2955"/>
  <c r="E2960"/>
  <c r="E2964"/>
  <c r="E2970"/>
  <c r="E2976"/>
  <c r="E2980"/>
  <c r="E2984"/>
  <c r="E2988"/>
  <c r="E2996"/>
  <c r="E3000"/>
  <c r="E3006"/>
  <c r="E3011"/>
  <c r="E3022"/>
  <c r="E3028"/>
  <c r="E3038"/>
  <c r="E3042"/>
  <c r="E3051"/>
  <c r="E3052"/>
  <c r="E3055"/>
  <c r="E3064"/>
  <c r="E3068"/>
  <c r="E3072"/>
  <c r="E3119"/>
  <c r="E3123"/>
  <c r="E3127"/>
  <c r="E3131"/>
  <c r="E3135"/>
  <c r="E3139"/>
  <c r="E3143"/>
  <c r="E3147"/>
  <c r="E3152"/>
  <c r="E3156"/>
  <c r="E3160"/>
  <c r="E3164"/>
  <c r="E3168"/>
  <c r="E3171"/>
  <c r="E3172"/>
  <c r="E3176"/>
  <c r="E3180"/>
  <c r="E3184"/>
  <c r="E3188"/>
  <c r="E3192"/>
  <c r="E3199"/>
  <c r="E3200"/>
  <c r="E3203"/>
  <c r="E3204"/>
  <c r="E3212"/>
  <c r="E3224"/>
  <c r="E3228"/>
  <c r="E3232"/>
  <c r="E3236"/>
  <c r="E3240"/>
  <c r="E3244"/>
  <c r="E3248"/>
  <c r="E3252"/>
  <c r="E3256"/>
  <c r="E3284"/>
  <c r="E3292"/>
  <c r="E3303"/>
  <c r="E3304"/>
  <c r="E3308"/>
  <c r="E3327"/>
  <c r="E3335"/>
  <c r="E3336"/>
  <c r="E3339"/>
  <c r="E3340"/>
  <c r="D3046" l="1"/>
  <c r="C3046"/>
  <c r="D2865"/>
  <c r="C2865"/>
  <c r="D2741"/>
  <c r="C2741"/>
  <c r="C2566"/>
  <c r="D2566"/>
  <c r="E2566"/>
  <c r="D2533"/>
  <c r="C2533"/>
  <c r="E2533"/>
  <c r="E3007"/>
  <c r="E2893"/>
  <c r="E2636"/>
  <c r="E2582"/>
  <c r="E2558"/>
  <c r="E2026"/>
  <c r="D2985"/>
  <c r="D2636"/>
  <c r="D2181"/>
  <c r="D1859"/>
  <c r="D1378"/>
  <c r="C1930"/>
  <c r="C135" i="9"/>
  <c r="B135"/>
  <c r="B63"/>
  <c r="D63"/>
  <c r="B51"/>
  <c r="C51"/>
  <c r="D2838" i="11"/>
  <c r="C2838"/>
  <c r="E2627"/>
  <c r="D2627"/>
  <c r="C2497"/>
  <c r="D2497"/>
  <c r="E2497"/>
  <c r="D2464"/>
  <c r="E2464"/>
  <c r="C2357"/>
  <c r="D2357"/>
  <c r="D2114"/>
  <c r="C2114"/>
  <c r="C2086"/>
  <c r="D2086"/>
  <c r="E1990"/>
  <c r="D1990"/>
  <c r="C1917"/>
  <c r="D1917"/>
  <c r="D1902"/>
  <c r="C1902"/>
  <c r="C1870"/>
  <c r="D1870"/>
  <c r="C1768"/>
  <c r="D1768"/>
  <c r="C1488"/>
  <c r="D1488"/>
  <c r="E1488"/>
  <c r="C1476"/>
  <c r="E1476"/>
  <c r="D1463"/>
  <c r="C1463"/>
  <c r="E1463"/>
  <c r="D1410"/>
  <c r="E1410"/>
  <c r="C1410"/>
  <c r="C1350"/>
  <c r="E1350"/>
  <c r="C1241"/>
  <c r="D1241"/>
  <c r="C1186"/>
  <c r="E1186"/>
  <c r="D1130"/>
  <c r="C1130"/>
  <c r="C1026"/>
  <c r="E1026"/>
  <c r="C970"/>
  <c r="E970"/>
  <c r="C942"/>
  <c r="D942"/>
  <c r="C834"/>
  <c r="E834"/>
  <c r="C826"/>
  <c r="E826"/>
  <c r="C810"/>
  <c r="E810"/>
  <c r="C803"/>
  <c r="E803"/>
  <c r="D773"/>
  <c r="C773"/>
  <c r="C712"/>
  <c r="D712"/>
  <c r="E712"/>
  <c r="C668"/>
  <c r="E668"/>
  <c r="C632"/>
  <c r="D632"/>
  <c r="C579"/>
  <c r="E579"/>
  <c r="C555"/>
  <c r="D555"/>
  <c r="C551"/>
  <c r="D551"/>
  <c r="C526"/>
  <c r="D526"/>
  <c r="C522"/>
  <c r="D522"/>
  <c r="C518"/>
  <c r="D518"/>
  <c r="C503"/>
  <c r="D503"/>
  <c r="E503"/>
  <c r="C496"/>
  <c r="D496"/>
  <c r="E496"/>
  <c r="C405"/>
  <c r="E405"/>
  <c r="C365"/>
  <c r="D365"/>
  <c r="C361"/>
  <c r="D361"/>
  <c r="C315"/>
  <c r="E315"/>
  <c r="C307"/>
  <c r="E307"/>
  <c r="D307"/>
  <c r="C215"/>
  <c r="D215"/>
  <c r="C176"/>
  <c r="D176"/>
  <c r="C172"/>
  <c r="D172"/>
  <c r="C158"/>
  <c r="D158"/>
  <c r="C135"/>
  <c r="D135"/>
  <c r="C131"/>
  <c r="D131"/>
  <c r="C75"/>
  <c r="D75"/>
  <c r="E75"/>
  <c r="C69"/>
  <c r="E69"/>
  <c r="D69"/>
  <c r="C65"/>
  <c r="E65"/>
  <c r="C60"/>
  <c r="E60"/>
  <c r="C55"/>
  <c r="E55"/>
  <c r="C51"/>
  <c r="E51"/>
  <c r="C47"/>
  <c r="E47"/>
  <c r="C63" i="9"/>
  <c r="D2977" i="11"/>
  <c r="C2977"/>
  <c r="D2961"/>
  <c r="C2961"/>
  <c r="D2919"/>
  <c r="C2919"/>
  <c r="C2901"/>
  <c r="D2901"/>
  <c r="D2474"/>
  <c r="C2474"/>
  <c r="C2280"/>
  <c r="D2280"/>
  <c r="C1875"/>
  <c r="E1875"/>
  <c r="C1778"/>
  <c r="D1778"/>
  <c r="D1689"/>
  <c r="C1689"/>
  <c r="C1597"/>
  <c r="D1597"/>
  <c r="E1597"/>
  <c r="C1553"/>
  <c r="D1553"/>
  <c r="C1415"/>
  <c r="E1415"/>
  <c r="D1287"/>
  <c r="C1287"/>
  <c r="E1287"/>
  <c r="D1248"/>
  <c r="C1248"/>
  <c r="E1248"/>
  <c r="C1226"/>
  <c r="D1226"/>
  <c r="C1208"/>
  <c r="D1208"/>
  <c r="D1180"/>
  <c r="C1180"/>
  <c r="C1082"/>
  <c r="E1082"/>
  <c r="C1016"/>
  <c r="E1016"/>
  <c r="C996"/>
  <c r="E996"/>
  <c r="D937"/>
  <c r="C937"/>
  <c r="E2909"/>
  <c r="E2865"/>
  <c r="E2838"/>
  <c r="E2653"/>
  <c r="E2489"/>
  <c r="E2328"/>
  <c r="E2076"/>
  <c r="E1949"/>
  <c r="E1926"/>
  <c r="E1689"/>
  <c r="E1553"/>
  <c r="E1456"/>
  <c r="E1434"/>
  <c r="E1384"/>
  <c r="E1196"/>
  <c r="E551"/>
  <c r="E522"/>
  <c r="D2769"/>
  <c r="D2729"/>
  <c r="D1982"/>
  <c r="D970"/>
  <c r="D405"/>
  <c r="D315"/>
  <c r="D211"/>
  <c r="D203"/>
  <c r="D194"/>
  <c r="D184"/>
  <c r="C2793"/>
  <c r="C2729"/>
  <c r="C2627"/>
  <c r="C2501"/>
  <c r="E2782"/>
  <c r="C2782"/>
  <c r="D2782"/>
  <c r="D2452"/>
  <c r="E2452"/>
  <c r="C2335"/>
  <c r="D2335"/>
  <c r="C2118"/>
  <c r="E2118"/>
  <c r="D2090"/>
  <c r="C2090"/>
  <c r="C2068"/>
  <c r="E2068"/>
  <c r="E2043"/>
  <c r="C2043"/>
  <c r="C1906"/>
  <c r="E1906"/>
  <c r="D1879"/>
  <c r="C1879"/>
  <c r="C1800"/>
  <c r="D1800"/>
  <c r="D1713"/>
  <c r="C1713"/>
  <c r="C1620"/>
  <c r="D1620"/>
  <c r="E1620"/>
  <c r="C1573"/>
  <c r="D1573"/>
  <c r="C1563"/>
  <c r="E1563"/>
  <c r="C1512"/>
  <c r="D1512"/>
  <c r="C1482"/>
  <c r="E1482"/>
  <c r="C1320"/>
  <c r="D1320"/>
  <c r="C1301"/>
  <c r="E1301"/>
  <c r="D1163"/>
  <c r="C1163"/>
  <c r="E1163"/>
  <c r="C1021"/>
  <c r="D1021"/>
  <c r="E1021"/>
  <c r="C1012"/>
  <c r="E1012"/>
  <c r="C951"/>
  <c r="D951"/>
  <c r="C933"/>
  <c r="D933"/>
  <c r="D909"/>
  <c r="C909"/>
  <c r="C890"/>
  <c r="E890"/>
  <c r="E2977"/>
  <c r="E2961"/>
  <c r="E2919"/>
  <c r="E2574"/>
  <c r="E2550"/>
  <c r="E2501"/>
  <c r="E2423"/>
  <c r="E2086"/>
  <c r="E1960"/>
  <c r="E1935"/>
  <c r="E1557"/>
  <c r="E951"/>
  <c r="E937"/>
  <c r="E909"/>
  <c r="E765"/>
  <c r="E645"/>
  <c r="E632"/>
  <c r="E617"/>
  <c r="E586"/>
  <c r="D2893"/>
  <c r="D2423"/>
  <c r="D2322"/>
  <c r="D2290"/>
  <c r="D1875"/>
  <c r="D1792"/>
  <c r="D1438"/>
  <c r="D1301"/>
  <c r="D1266"/>
  <c r="D834"/>
  <c r="D803"/>
  <c r="D765"/>
  <c r="D300"/>
  <c r="D285"/>
  <c r="D269"/>
  <c r="C2464"/>
  <c r="C2452"/>
  <c r="C2328"/>
  <c r="C2897"/>
  <c r="D2897"/>
  <c r="C2889"/>
  <c r="D2889"/>
  <c r="C2874"/>
  <c r="D2874"/>
  <c r="C2789"/>
  <c r="D2789"/>
  <c r="C2745"/>
  <c r="D2745"/>
  <c r="C2632"/>
  <c r="D2632"/>
  <c r="C2578"/>
  <c r="D2578"/>
  <c r="C2554"/>
  <c r="D2554"/>
  <c r="C2493"/>
  <c r="D2493"/>
  <c r="C2436"/>
  <c r="D2436"/>
  <c r="C2305"/>
  <c r="D2305"/>
  <c r="C2295"/>
  <c r="D2295"/>
  <c r="C2286"/>
  <c r="D2286"/>
  <c r="C2237"/>
  <c r="D2237"/>
  <c r="C2209"/>
  <c r="D2209"/>
  <c r="C2156"/>
  <c r="D2156"/>
  <c r="C2057"/>
  <c r="D2057"/>
  <c r="C2049"/>
  <c r="D2049"/>
  <c r="C2022"/>
  <c r="D2022"/>
  <c r="C1986"/>
  <c r="D1986"/>
  <c r="C1975"/>
  <c r="D1975"/>
  <c r="C1954"/>
  <c r="D1954"/>
  <c r="C1863"/>
  <c r="D1863"/>
  <c r="C1853"/>
  <c r="D1853"/>
  <c r="C1826"/>
  <c r="D1826"/>
  <c r="C1796"/>
  <c r="D1796"/>
  <c r="C1787"/>
  <c r="D1787"/>
  <c r="D1773"/>
  <c r="E1773"/>
  <c r="D1762"/>
  <c r="E1762"/>
  <c r="C1731"/>
  <c r="D1731"/>
  <c r="E1731"/>
  <c r="C1660"/>
  <c r="D1660"/>
  <c r="C1636"/>
  <c r="D1636"/>
  <c r="E1636"/>
  <c r="C1625"/>
  <c r="D1625"/>
  <c r="E1625"/>
  <c r="C2905"/>
  <c r="D2905"/>
  <c r="C2797"/>
  <c r="D2797"/>
  <c r="C2778"/>
  <c r="D2778"/>
  <c r="C2735"/>
  <c r="D2735"/>
  <c r="C2659"/>
  <c r="D2659"/>
  <c r="C2648"/>
  <c r="D2648"/>
  <c r="C2616"/>
  <c r="D2616"/>
  <c r="C2596"/>
  <c r="D2596"/>
  <c r="C2570"/>
  <c r="D2570"/>
  <c r="C2428"/>
  <c r="D2428"/>
  <c r="C2187"/>
  <c r="D2187"/>
  <c r="E2741"/>
  <c r="E2478"/>
  <c r="E2290"/>
  <c r="E2166"/>
  <c r="E2122"/>
  <c r="E2114"/>
  <c r="E2090"/>
  <c r="E2082"/>
  <c r="E2072"/>
  <c r="E2064"/>
  <c r="E2022"/>
  <c r="D2909"/>
  <c r="D2793"/>
  <c r="D2644"/>
  <c r="D2582"/>
  <c r="D2550"/>
  <c r="D2529"/>
  <c r="D2470"/>
  <c r="D2404"/>
  <c r="D2301"/>
  <c r="D2146"/>
  <c r="D2118"/>
  <c r="D2068"/>
  <c r="D2043"/>
  <c r="D1949"/>
  <c r="D1926"/>
  <c r="C2801"/>
  <c r="C2482"/>
  <c r="C2271"/>
  <c r="C2122"/>
  <c r="C2064"/>
  <c r="C2053"/>
  <c r="C2026"/>
  <c r="C1911"/>
  <c r="C1848"/>
  <c r="C2914"/>
  <c r="D2914"/>
  <c r="C2762"/>
  <c r="D2762"/>
  <c r="C2640"/>
  <c r="D2640"/>
  <c r="C2562"/>
  <c r="D2562"/>
  <c r="C2458"/>
  <c r="D2458"/>
  <c r="C2390"/>
  <c r="D2390"/>
  <c r="C2276"/>
  <c r="D2276"/>
  <c r="C2266"/>
  <c r="D2266"/>
  <c r="E2985"/>
  <c r="E2801"/>
  <c r="E2769"/>
  <c r="E2537"/>
  <c r="E2529"/>
  <c r="E2470"/>
  <c r="E2404"/>
  <c r="E2357"/>
  <c r="E2335"/>
  <c r="E2301"/>
  <c r="E2280"/>
  <c r="E2271"/>
  <c r="E3046"/>
  <c r="E2914"/>
  <c r="E2905"/>
  <c r="E2897"/>
  <c r="E2889"/>
  <c r="E2874"/>
  <c r="E2659"/>
  <c r="E2648"/>
  <c r="E2640"/>
  <c r="E2632"/>
  <c r="E2616"/>
  <c r="E2596"/>
  <c r="E2578"/>
  <c r="E2570"/>
  <c r="E2562"/>
  <c r="E2554"/>
  <c r="E2493"/>
  <c r="E2458"/>
  <c r="E2436"/>
  <c r="E2428"/>
  <c r="E2390"/>
  <c r="E2322"/>
  <c r="E2181"/>
  <c r="E2146"/>
  <c r="E2053"/>
  <c r="E1982"/>
  <c r="E1930"/>
  <c r="E1922"/>
  <c r="E1911"/>
  <c r="E1902"/>
  <c r="D2653"/>
  <c r="D2604"/>
  <c r="D2558"/>
  <c r="D2537"/>
  <c r="D2489"/>
  <c r="D2478"/>
  <c r="D2166"/>
  <c r="D2076"/>
  <c r="D1960"/>
  <c r="D1935"/>
  <c r="D1848"/>
  <c r="C2072"/>
  <c r="C1922"/>
  <c r="C1859"/>
  <c r="C1762"/>
  <c r="E1593"/>
  <c r="E1577"/>
  <c r="D1415"/>
  <c r="D1384"/>
  <c r="D1186"/>
  <c r="D1082"/>
  <c r="D1026"/>
  <c r="D1016"/>
  <c r="C1373"/>
  <c r="C991"/>
  <c r="D991"/>
  <c r="C976"/>
  <c r="D976"/>
  <c r="C883"/>
  <c r="D883"/>
  <c r="E696"/>
  <c r="C696"/>
  <c r="E688"/>
  <c r="C688"/>
  <c r="E674"/>
  <c r="C674"/>
  <c r="C663"/>
  <c r="D663"/>
  <c r="C636"/>
  <c r="D636"/>
  <c r="C623"/>
  <c r="D623"/>
  <c r="D1593"/>
  <c r="D1577"/>
  <c r="D1569"/>
  <c r="D1557"/>
  <c r="D1482"/>
  <c r="D1456"/>
  <c r="D1434"/>
  <c r="D1196"/>
  <c r="E511"/>
  <c r="C511"/>
  <c r="E487"/>
  <c r="C487"/>
  <c r="E481"/>
  <c r="C481"/>
  <c r="E334"/>
  <c r="C334"/>
  <c r="D152"/>
  <c r="C152"/>
  <c r="D148"/>
  <c r="C148"/>
  <c r="D144"/>
  <c r="C144"/>
  <c r="D140"/>
  <c r="C140"/>
  <c r="E125"/>
  <c r="C125"/>
  <c r="D121"/>
  <c r="C121"/>
  <c r="D117"/>
  <c r="C117"/>
  <c r="D112"/>
  <c r="C112"/>
  <c r="D107"/>
  <c r="C107"/>
  <c r="D103"/>
  <c r="C103"/>
  <c r="D99"/>
  <c r="C99"/>
  <c r="D93"/>
  <c r="C93"/>
  <c r="D89"/>
  <c r="C89"/>
  <c r="D85"/>
  <c r="C85"/>
  <c r="D81"/>
  <c r="C81"/>
  <c r="D41"/>
  <c r="C41"/>
  <c r="D33"/>
  <c r="C33"/>
  <c r="E16"/>
  <c r="C16"/>
  <c r="D9"/>
  <c r="C9"/>
  <c r="D5"/>
  <c r="C5"/>
  <c r="C450" i="9"/>
  <c r="D735" i="11"/>
  <c r="D653"/>
  <c r="D563"/>
  <c r="D487"/>
  <c r="D375"/>
  <c r="D249"/>
  <c r="D206"/>
  <c r="E2411"/>
  <c r="D714"/>
  <c r="D631"/>
  <c r="D287"/>
  <c r="D197"/>
  <c r="D34"/>
  <c r="D688"/>
  <c r="D604"/>
  <c r="D524"/>
  <c r="D444"/>
  <c r="D276"/>
  <c r="D227"/>
  <c r="D187"/>
  <c r="D104"/>
  <c r="C1111"/>
  <c r="D242" i="9"/>
  <c r="D6"/>
  <c r="C222"/>
  <c r="C182"/>
  <c r="C170"/>
  <c r="B274"/>
  <c r="D286"/>
  <c r="B242"/>
  <c r="D122"/>
  <c r="D34"/>
  <c r="B210"/>
  <c r="D402"/>
  <c r="D334"/>
  <c r="D210"/>
  <c r="C322"/>
  <c r="B290"/>
  <c r="B250"/>
  <c r="B218"/>
  <c r="B186"/>
  <c r="D454"/>
  <c r="C98"/>
  <c r="B258"/>
  <c r="B226"/>
  <c r="B194"/>
  <c r="D410"/>
  <c r="D470"/>
  <c r="D274"/>
  <c r="D26"/>
  <c r="C478"/>
  <c r="C422"/>
  <c r="C386"/>
  <c r="C334"/>
  <c r="C286"/>
  <c r="C254"/>
  <c r="B266"/>
  <c r="B234"/>
  <c r="B202"/>
  <c r="B166"/>
  <c r="B150"/>
  <c r="B122"/>
  <c r="B98"/>
  <c r="B430"/>
  <c r="C430"/>
  <c r="B418"/>
  <c r="C418"/>
  <c r="B406"/>
  <c r="C406"/>
  <c r="B398"/>
  <c r="C398"/>
  <c r="B382"/>
  <c r="C382"/>
  <c r="B366"/>
  <c r="C366"/>
  <c r="B314"/>
  <c r="C314"/>
  <c r="D314"/>
  <c r="B146"/>
  <c r="C146"/>
  <c r="B58"/>
  <c r="C58"/>
  <c r="B30"/>
  <c r="C30"/>
  <c r="B22"/>
  <c r="C22"/>
  <c r="D458"/>
  <c r="D434"/>
  <c r="D330"/>
  <c r="D318"/>
  <c r="D250"/>
  <c r="D218"/>
  <c r="D186"/>
  <c r="D74"/>
  <c r="D58"/>
  <c r="D42"/>
  <c r="C454"/>
  <c r="C426"/>
  <c r="C410"/>
  <c r="C402"/>
  <c r="C356"/>
  <c r="C330"/>
  <c r="C318"/>
  <c r="C262"/>
  <c r="C230"/>
  <c r="C194"/>
  <c r="C110"/>
  <c r="C94"/>
  <c r="C26"/>
  <c r="B466"/>
  <c r="B458"/>
  <c r="B450"/>
  <c r="B408"/>
  <c r="B42"/>
  <c r="C2418" i="11"/>
  <c r="D478" i="9"/>
  <c r="D462"/>
  <c r="D446"/>
  <c r="D430"/>
  <c r="D422"/>
  <c r="D414"/>
  <c r="D406"/>
  <c r="D398"/>
  <c r="D382"/>
  <c r="D370"/>
  <c r="D282"/>
  <c r="D258"/>
  <c r="D226"/>
  <c r="D206"/>
  <c r="D170"/>
  <c r="D110"/>
  <c r="D90"/>
  <c r="D30"/>
  <c r="D22"/>
  <c r="C462"/>
  <c r="C446"/>
  <c r="C434"/>
  <c r="C370"/>
  <c r="C282"/>
  <c r="C270"/>
  <c r="C238"/>
  <c r="C202"/>
  <c r="C166"/>
  <c r="C34"/>
  <c r="B278"/>
  <c r="B270"/>
  <c r="B262"/>
  <c r="B254"/>
  <c r="B246"/>
  <c r="B238"/>
  <c r="B230"/>
  <c r="B222"/>
  <c r="B214"/>
  <c r="B206"/>
  <c r="B182"/>
  <c r="D428"/>
  <c r="B428"/>
  <c r="B360"/>
  <c r="C360"/>
  <c r="C20"/>
  <c r="B20"/>
  <c r="D466"/>
  <c r="D386"/>
  <c r="D322"/>
  <c r="D290"/>
  <c r="D266"/>
  <c r="D234"/>
  <c r="D94"/>
  <c r="D50"/>
  <c r="C470"/>
  <c r="C424"/>
  <c r="C414"/>
  <c r="C408"/>
  <c r="C324"/>
  <c r="C278"/>
  <c r="C246"/>
  <c r="C214"/>
  <c r="C150"/>
  <c r="C108"/>
  <c r="C90"/>
  <c r="C74"/>
  <c r="C12"/>
  <c r="B424"/>
  <c r="B416"/>
  <c r="B400"/>
  <c r="B420"/>
  <c r="B404"/>
  <c r="C1035" i="11"/>
  <c r="C747"/>
  <c r="E2373"/>
  <c r="C1015"/>
  <c r="D3058"/>
  <c r="C3058"/>
  <c r="C1341"/>
  <c r="D1341"/>
  <c r="E1327"/>
  <c r="C1327"/>
  <c r="E1322"/>
  <c r="C1322"/>
  <c r="E1311"/>
  <c r="C1311"/>
  <c r="E1300"/>
  <c r="C1300"/>
  <c r="E1291"/>
  <c r="C1291"/>
  <c r="E1281"/>
  <c r="C1281"/>
  <c r="E1258"/>
  <c r="C1258"/>
  <c r="E1240"/>
  <c r="C1240"/>
  <c r="E1233"/>
  <c r="C1233"/>
  <c r="E1222"/>
  <c r="C1222"/>
  <c r="E1218"/>
  <c r="C1218"/>
  <c r="E1189"/>
  <c r="C1189"/>
  <c r="E1155"/>
  <c r="C1155"/>
  <c r="E1150"/>
  <c r="C1150"/>
  <c r="E1128"/>
  <c r="C1128"/>
  <c r="E1124"/>
  <c r="C1124"/>
  <c r="E1105"/>
  <c r="C1105"/>
  <c r="E1100"/>
  <c r="C1100"/>
  <c r="E1075"/>
  <c r="C1075"/>
  <c r="E1070"/>
  <c r="C1070"/>
  <c r="E1062"/>
  <c r="C1062"/>
  <c r="E1051"/>
  <c r="C1051"/>
  <c r="E1046"/>
  <c r="C1046"/>
  <c r="E1042"/>
  <c r="C1042"/>
  <c r="E1031"/>
  <c r="C1031"/>
  <c r="E1025"/>
  <c r="C1025"/>
  <c r="E1020"/>
  <c r="C1020"/>
  <c r="E1004"/>
  <c r="C1004"/>
  <c r="E998"/>
  <c r="D998"/>
  <c r="C998"/>
  <c r="E994"/>
  <c r="D994"/>
  <c r="E984"/>
  <c r="C984"/>
  <c r="E972"/>
  <c r="D972"/>
  <c r="E964"/>
  <c r="C964"/>
  <c r="E960"/>
  <c r="D960"/>
  <c r="C960"/>
  <c r="E956"/>
  <c r="D956"/>
  <c r="E940"/>
  <c r="D940"/>
  <c r="C940"/>
  <c r="E936"/>
  <c r="D936"/>
  <c r="E920"/>
  <c r="D920"/>
  <c r="C920"/>
  <c r="E916"/>
  <c r="D916"/>
  <c r="E912"/>
  <c r="C912"/>
  <c r="D912"/>
  <c r="E900"/>
  <c r="D900"/>
  <c r="C900"/>
  <c r="E896"/>
  <c r="D896"/>
  <c r="E886"/>
  <c r="C886"/>
  <c r="E882"/>
  <c r="D882"/>
  <c r="C882"/>
  <c r="E876"/>
  <c r="D876"/>
  <c r="E871"/>
  <c r="C871"/>
  <c r="D871"/>
  <c r="E863"/>
  <c r="C863"/>
  <c r="E858"/>
  <c r="D858"/>
  <c r="C858"/>
  <c r="E854"/>
  <c r="D854"/>
  <c r="E846"/>
  <c r="C846"/>
  <c r="D846"/>
  <c r="E840"/>
  <c r="C840"/>
  <c r="E836"/>
  <c r="D836"/>
  <c r="C836"/>
  <c r="E830"/>
  <c r="D830"/>
  <c r="E814"/>
  <c r="D814"/>
  <c r="C814"/>
  <c r="E806"/>
  <c r="D806"/>
  <c r="E802"/>
  <c r="C802"/>
  <c r="D802"/>
  <c r="E796"/>
  <c r="C796"/>
  <c r="E790"/>
  <c r="D790"/>
  <c r="C790"/>
  <c r="E786"/>
  <c r="D786"/>
  <c r="E781"/>
  <c r="C781"/>
  <c r="D781"/>
  <c r="E775"/>
  <c r="C775"/>
  <c r="E762"/>
  <c r="C762"/>
  <c r="D762"/>
  <c r="E2396"/>
  <c r="E2377"/>
  <c r="C1296"/>
  <c r="C1206"/>
  <c r="D3010"/>
  <c r="C3010"/>
  <c r="D2377"/>
  <c r="C1276"/>
  <c r="C1184"/>
  <c r="C1081"/>
  <c r="C994"/>
  <c r="C3054"/>
  <c r="D3054"/>
  <c r="E2999"/>
  <c r="C2999"/>
  <c r="C2400"/>
  <c r="D2400"/>
  <c r="E2400"/>
  <c r="E3026"/>
  <c r="C1162"/>
  <c r="C972"/>
  <c r="D741"/>
  <c r="D718"/>
  <c r="D696"/>
  <c r="D674"/>
  <c r="D658"/>
  <c r="D635"/>
  <c r="D611"/>
  <c r="D589"/>
  <c r="D568"/>
  <c r="D528"/>
  <c r="D511"/>
  <c r="D491"/>
  <c r="D448"/>
  <c r="D426"/>
  <c r="D363"/>
  <c r="D346"/>
  <c r="D291"/>
  <c r="D202"/>
  <c r="D183"/>
  <c r="C752"/>
  <c r="C728"/>
  <c r="D747"/>
  <c r="D700"/>
  <c r="D680"/>
  <c r="D662"/>
  <c r="D641"/>
  <c r="D616"/>
  <c r="D594"/>
  <c r="D574"/>
  <c r="D553"/>
  <c r="D516"/>
  <c r="D432"/>
  <c r="D367"/>
  <c r="C756"/>
  <c r="C735"/>
  <c r="C714"/>
  <c r="D752"/>
  <c r="D728"/>
  <c r="D666"/>
  <c r="D620"/>
  <c r="D600"/>
  <c r="D578"/>
  <c r="D557"/>
  <c r="D540"/>
  <c r="D520"/>
  <c r="D501"/>
  <c r="D481"/>
  <c r="D440"/>
  <c r="D355"/>
  <c r="D334"/>
  <c r="D283"/>
  <c r="D256"/>
  <c r="D210"/>
  <c r="D193"/>
  <c r="D141"/>
  <c r="D73"/>
  <c r="C741"/>
  <c r="C718"/>
  <c r="E2479"/>
  <c r="C2479"/>
  <c r="E2460"/>
  <c r="C2460"/>
  <c r="E2437"/>
  <c r="C2437"/>
  <c r="D2314"/>
  <c r="E2314"/>
  <c r="D2292"/>
  <c r="E2292"/>
  <c r="D2253"/>
  <c r="E2253"/>
  <c r="E2405"/>
  <c r="E2382"/>
  <c r="E2366"/>
  <c r="E2359"/>
  <c r="E2343"/>
  <c r="E2337"/>
  <c r="C2495"/>
  <c r="E2637"/>
  <c r="C2637"/>
  <c r="E2576"/>
  <c r="C2576"/>
  <c r="D2319"/>
  <c r="E2319"/>
  <c r="D2196"/>
  <c r="E2196"/>
  <c r="D2170"/>
  <c r="E2170"/>
  <c r="E1325"/>
  <c r="C1325"/>
  <c r="D1325"/>
  <c r="E1321"/>
  <c r="C1321"/>
  <c r="D1321"/>
  <c r="E1310"/>
  <c r="C1310"/>
  <c r="E1303"/>
  <c r="C1303"/>
  <c r="E1299"/>
  <c r="C1299"/>
  <c r="D1299"/>
  <c r="E1295"/>
  <c r="C1295"/>
  <c r="E1290"/>
  <c r="C1290"/>
  <c r="E1280"/>
  <c r="C1280"/>
  <c r="D1280"/>
  <c r="E1272"/>
  <c r="C1272"/>
  <c r="E1267"/>
  <c r="C1267"/>
  <c r="E1261"/>
  <c r="C1261"/>
  <c r="E1249"/>
  <c r="C1249"/>
  <c r="E1245"/>
  <c r="C1245"/>
  <c r="E1231"/>
  <c r="C1231"/>
  <c r="D1231"/>
  <c r="E1227"/>
  <c r="C1227"/>
  <c r="E1215"/>
  <c r="C1215"/>
  <c r="E1209"/>
  <c r="C1209"/>
  <c r="D1209"/>
  <c r="E1205"/>
  <c r="C1205"/>
  <c r="E1193"/>
  <c r="C1193"/>
  <c r="D1193"/>
  <c r="E1188"/>
  <c r="C1188"/>
  <c r="D1188"/>
  <c r="E1166"/>
  <c r="C1166"/>
  <c r="D1166"/>
  <c r="E1154"/>
  <c r="C1154"/>
  <c r="E1149"/>
  <c r="C1149"/>
  <c r="D1149"/>
  <c r="E1137"/>
  <c r="C1137"/>
  <c r="E1132"/>
  <c r="C1132"/>
  <c r="E1127"/>
  <c r="C1127"/>
  <c r="E1122"/>
  <c r="C1122"/>
  <c r="D1122"/>
  <c r="E1108"/>
  <c r="C1108"/>
  <c r="E1104"/>
  <c r="C1104"/>
  <c r="E1099"/>
  <c r="C1099"/>
  <c r="D1099"/>
  <c r="E1092"/>
  <c r="C1092"/>
  <c r="D1092"/>
  <c r="E1074"/>
  <c r="C1074"/>
  <c r="E1069"/>
  <c r="C1069"/>
  <c r="E1061"/>
  <c r="C1061"/>
  <c r="D1061"/>
  <c r="C2990"/>
  <c r="D2990"/>
  <c r="E2774"/>
  <c r="C2774"/>
  <c r="E2614"/>
  <c r="C2614"/>
  <c r="E2543"/>
  <c r="C2543"/>
  <c r="D2278"/>
  <c r="E2278"/>
  <c r="D2238"/>
  <c r="E2238"/>
  <c r="D2200"/>
  <c r="E2200"/>
  <c r="D2182"/>
  <c r="E2182"/>
  <c r="E3066"/>
  <c r="C2654"/>
  <c r="E2511"/>
  <c r="C2511"/>
  <c r="D2274"/>
  <c r="E2274"/>
  <c r="D2215"/>
  <c r="E2215"/>
  <c r="E3043"/>
  <c r="C2560"/>
  <c r="E1050"/>
  <c r="C1050"/>
  <c r="E1045"/>
  <c r="C1045"/>
  <c r="E1041"/>
  <c r="C1041"/>
  <c r="E1034"/>
  <c r="C1034"/>
  <c r="E1024"/>
  <c r="C1024"/>
  <c r="E1019"/>
  <c r="C1019"/>
  <c r="E1014"/>
  <c r="C1014"/>
  <c r="E1010"/>
  <c r="C1010"/>
  <c r="E997"/>
  <c r="C997"/>
  <c r="E992"/>
  <c r="C992"/>
  <c r="E988"/>
  <c r="C988"/>
  <c r="E983"/>
  <c r="C983"/>
  <c r="E979"/>
  <c r="C979"/>
  <c r="E971"/>
  <c r="C971"/>
  <c r="E967"/>
  <c r="C967"/>
  <c r="E963"/>
  <c r="C963"/>
  <c r="E959"/>
  <c r="C959"/>
  <c r="E955"/>
  <c r="C955"/>
  <c r="E947"/>
  <c r="C947"/>
  <c r="E943"/>
  <c r="C943"/>
  <c r="E939"/>
  <c r="C939"/>
  <c r="E935"/>
  <c r="C935"/>
  <c r="E925"/>
  <c r="C925"/>
  <c r="E919"/>
  <c r="C919"/>
  <c r="E915"/>
  <c r="C915"/>
  <c r="E905"/>
  <c r="C905"/>
  <c r="E899"/>
  <c r="C899"/>
  <c r="E895"/>
  <c r="C895"/>
  <c r="E885"/>
  <c r="C885"/>
  <c r="E881"/>
  <c r="C881"/>
  <c r="E875"/>
  <c r="C875"/>
  <c r="E868"/>
  <c r="C868"/>
  <c r="E862"/>
  <c r="C862"/>
  <c r="E853"/>
  <c r="C853"/>
  <c r="E845"/>
  <c r="C845"/>
  <c r="E835"/>
  <c r="C835"/>
  <c r="E828"/>
  <c r="C828"/>
  <c r="E821"/>
  <c r="C821"/>
  <c r="E817"/>
  <c r="C817"/>
  <c r="E811"/>
  <c r="C811"/>
  <c r="E805"/>
  <c r="C805"/>
  <c r="E793"/>
  <c r="C793"/>
  <c r="E789"/>
  <c r="C789"/>
  <c r="E774"/>
  <c r="C774"/>
  <c r="E770"/>
  <c r="C770"/>
  <c r="E766"/>
  <c r="C766"/>
  <c r="E761"/>
  <c r="C761"/>
  <c r="E751"/>
  <c r="C751"/>
  <c r="E744"/>
  <c r="C744"/>
  <c r="E739"/>
  <c r="C739"/>
  <c r="E733"/>
  <c r="C733"/>
  <c r="E727"/>
  <c r="C727"/>
  <c r="E717"/>
  <c r="C717"/>
  <c r="D1041"/>
  <c r="D1045"/>
  <c r="E695"/>
  <c r="D695"/>
  <c r="E683"/>
  <c r="D683"/>
  <c r="E679"/>
  <c r="D679"/>
  <c r="E673"/>
  <c r="D673"/>
  <c r="E657"/>
  <c r="D657"/>
  <c r="E652"/>
  <c r="D652"/>
  <c r="E648"/>
  <c r="D648"/>
  <c r="E640"/>
  <c r="D640"/>
  <c r="E634"/>
  <c r="D634"/>
  <c r="E629"/>
  <c r="D629"/>
  <c r="E619"/>
  <c r="D619"/>
  <c r="E615"/>
  <c r="D615"/>
  <c r="E609"/>
  <c r="D609"/>
  <c r="E603"/>
  <c r="D603"/>
  <c r="E598"/>
  <c r="D598"/>
  <c r="E593"/>
  <c r="D593"/>
  <c r="E587"/>
  <c r="D587"/>
  <c r="E573"/>
  <c r="D573"/>
  <c r="E567"/>
  <c r="D567"/>
  <c r="E562"/>
  <c r="D562"/>
  <c r="E556"/>
  <c r="D556"/>
  <c r="E552"/>
  <c r="D552"/>
  <c r="E548"/>
  <c r="D548"/>
  <c r="E543"/>
  <c r="D543"/>
  <c r="E533"/>
  <c r="D533"/>
  <c r="E527"/>
  <c r="D527"/>
  <c r="E523"/>
  <c r="D523"/>
  <c r="E519"/>
  <c r="D519"/>
  <c r="E498"/>
  <c r="D498"/>
  <c r="E490"/>
  <c r="D490"/>
  <c r="E486"/>
  <c r="D486"/>
  <c r="E480"/>
  <c r="D480"/>
  <c r="E451"/>
  <c r="D451"/>
  <c r="E447"/>
  <c r="D447"/>
  <c r="E443"/>
  <c r="D443"/>
  <c r="E439"/>
  <c r="D439"/>
  <c r="E431"/>
  <c r="D431"/>
  <c r="E425"/>
  <c r="D425"/>
  <c r="E421"/>
  <c r="D421"/>
  <c r="E413"/>
  <c r="D413"/>
  <c r="E374"/>
  <c r="D374"/>
  <c r="E370"/>
  <c r="D370"/>
  <c r="E366"/>
  <c r="D366"/>
  <c r="E362"/>
  <c r="D362"/>
  <c r="E354"/>
  <c r="D354"/>
  <c r="E345"/>
  <c r="D345"/>
  <c r="E333"/>
  <c r="D333"/>
  <c r="E317"/>
  <c r="D317"/>
  <c r="E308"/>
  <c r="D308"/>
  <c r="E304"/>
  <c r="D304"/>
  <c r="E290"/>
  <c r="D290"/>
  <c r="E286"/>
  <c r="D286"/>
  <c r="E279"/>
  <c r="D279"/>
  <c r="E275"/>
  <c r="D275"/>
  <c r="E260"/>
  <c r="D260"/>
  <c r="E255"/>
  <c r="D255"/>
  <c r="E238"/>
  <c r="D238"/>
  <c r="E217"/>
  <c r="D217"/>
  <c r="E213"/>
  <c r="D213"/>
  <c r="E209"/>
  <c r="D209"/>
  <c r="E205"/>
  <c r="D205"/>
  <c r="E201"/>
  <c r="D201"/>
  <c r="E196"/>
  <c r="D196"/>
  <c r="E192"/>
  <c r="D192"/>
  <c r="E186"/>
  <c r="D186"/>
  <c r="E182"/>
  <c r="D182"/>
  <c r="D1310"/>
  <c r="D1290"/>
  <c r="D1267"/>
  <c r="D1245"/>
  <c r="D1154"/>
  <c r="D1132"/>
  <c r="D1104"/>
  <c r="D1074"/>
  <c r="D1050"/>
  <c r="C2779"/>
  <c r="C2751"/>
  <c r="C2730"/>
  <c r="C2678"/>
  <c r="C2660"/>
  <c r="C2641"/>
  <c r="C2625"/>
  <c r="C2580"/>
  <c r="C2564"/>
  <c r="C2531"/>
  <c r="C2515"/>
  <c r="C2499"/>
  <c r="C2467"/>
  <c r="C2444"/>
  <c r="C2424"/>
  <c r="B491" i="9"/>
  <c r="D491"/>
  <c r="C483"/>
  <c r="D483"/>
  <c r="B483"/>
  <c r="B479"/>
  <c r="C479"/>
  <c r="D479"/>
  <c r="B475"/>
  <c r="D475"/>
  <c r="C475"/>
  <c r="B463"/>
  <c r="D463"/>
  <c r="B459"/>
  <c r="D459"/>
  <c r="C459"/>
  <c r="C455"/>
  <c r="B455"/>
  <c r="D455"/>
  <c r="B443"/>
  <c r="C443"/>
  <c r="C427"/>
  <c r="D427"/>
  <c r="B427"/>
  <c r="C423"/>
  <c r="D423"/>
  <c r="B423"/>
  <c r="C419"/>
  <c r="D419"/>
  <c r="B419"/>
  <c r="C415"/>
  <c r="D415"/>
  <c r="B415"/>
  <c r="C411"/>
  <c r="D411"/>
  <c r="B411"/>
  <c r="C407"/>
  <c r="D407"/>
  <c r="B407"/>
  <c r="C403"/>
  <c r="D403"/>
  <c r="B403"/>
  <c r="B387"/>
  <c r="C387"/>
  <c r="D387"/>
  <c r="B383"/>
  <c r="C383"/>
  <c r="D383"/>
  <c r="B371"/>
  <c r="C371"/>
  <c r="D371"/>
  <c r="B363"/>
  <c r="C363"/>
  <c r="D363"/>
  <c r="B359"/>
  <c r="C359"/>
  <c r="D359"/>
  <c r="B355"/>
  <c r="C355"/>
  <c r="D355"/>
  <c r="B343"/>
  <c r="D343"/>
  <c r="B339"/>
  <c r="D339"/>
  <c r="C339"/>
  <c r="B335"/>
  <c r="C335"/>
  <c r="D335"/>
  <c r="B327"/>
  <c r="C327"/>
  <c r="B319"/>
  <c r="D319"/>
  <c r="C319"/>
  <c r="B315"/>
  <c r="C315"/>
  <c r="D315"/>
  <c r="B311"/>
  <c r="D311"/>
  <c r="C311"/>
  <c r="B307"/>
  <c r="C307"/>
  <c r="D307"/>
  <c r="B303"/>
  <c r="C303"/>
  <c r="D303"/>
  <c r="C299"/>
  <c r="D299"/>
  <c r="B295"/>
  <c r="C295"/>
  <c r="D295"/>
  <c r="C291"/>
  <c r="D291"/>
  <c r="B283"/>
  <c r="C283"/>
  <c r="D283"/>
  <c r="B279"/>
  <c r="C279"/>
  <c r="D279"/>
  <c r="B275"/>
  <c r="C275"/>
  <c r="D275"/>
  <c r="B271"/>
  <c r="C271"/>
  <c r="D271"/>
  <c r="B267"/>
  <c r="C267"/>
  <c r="D267"/>
  <c r="B263"/>
  <c r="C263"/>
  <c r="D263"/>
  <c r="B259"/>
  <c r="C259"/>
  <c r="D259"/>
  <c r="B255"/>
  <c r="C255"/>
  <c r="D255"/>
  <c r="B251"/>
  <c r="C251"/>
  <c r="D251"/>
  <c r="B247"/>
  <c r="C247"/>
  <c r="D247"/>
  <c r="B243"/>
  <c r="C243"/>
  <c r="D243"/>
  <c r="D2296" i="11"/>
  <c r="C2296"/>
  <c r="D2219"/>
  <c r="C2219"/>
  <c r="E713"/>
  <c r="D713"/>
  <c r="E3058"/>
  <c r="E3010"/>
  <c r="D3062"/>
  <c r="D2994"/>
  <c r="D2396"/>
  <c r="D1295"/>
  <c r="D1272"/>
  <c r="D1249"/>
  <c r="D1227"/>
  <c r="D1205"/>
  <c r="D1137"/>
  <c r="D1108"/>
  <c r="D1034"/>
  <c r="D1014"/>
  <c r="D1010"/>
  <c r="D997"/>
  <c r="D992"/>
  <c r="D988"/>
  <c r="D983"/>
  <c r="D979"/>
  <c r="D971"/>
  <c r="D967"/>
  <c r="D963"/>
  <c r="D959"/>
  <c r="D955"/>
  <c r="D947"/>
  <c r="D943"/>
  <c r="D939"/>
  <c r="D935"/>
  <c r="D925"/>
  <c r="D919"/>
  <c r="D915"/>
  <c r="D905"/>
  <c r="D899"/>
  <c r="D895"/>
  <c r="D885"/>
  <c r="D881"/>
  <c r="D875"/>
  <c r="D868"/>
  <c r="D862"/>
  <c r="D853"/>
  <c r="D845"/>
  <c r="D835"/>
  <c r="D828"/>
  <c r="D821"/>
  <c r="D817"/>
  <c r="D811"/>
  <c r="D805"/>
  <c r="D793"/>
  <c r="D789"/>
  <c r="D774"/>
  <c r="D770"/>
  <c r="D766"/>
  <c r="D761"/>
  <c r="D751"/>
  <c r="D744"/>
  <c r="D739"/>
  <c r="D733"/>
  <c r="D727"/>
  <c r="D717"/>
  <c r="C2932"/>
  <c r="C2860"/>
  <c r="C2758"/>
  <c r="C2738"/>
  <c r="C2664"/>
  <c r="C2645"/>
  <c r="C2629"/>
  <c r="C2590"/>
  <c r="C2568"/>
  <c r="C2552"/>
  <c r="C2535"/>
  <c r="C2519"/>
  <c r="C2471"/>
  <c r="C2450"/>
  <c r="C2343"/>
  <c r="C491" i="9"/>
  <c r="C463"/>
  <c r="C2765" i="11"/>
  <c r="C2742"/>
  <c r="C2686"/>
  <c r="C2668"/>
  <c r="C2650"/>
  <c r="C2633"/>
  <c r="C2602"/>
  <c r="C2572"/>
  <c r="C2556"/>
  <c r="C2539"/>
  <c r="C2523"/>
  <c r="C2507"/>
  <c r="C2491"/>
  <c r="C2475"/>
  <c r="C2454"/>
  <c r="C2182"/>
  <c r="E2967"/>
  <c r="C2967"/>
  <c r="E2963"/>
  <c r="C2963"/>
  <c r="E2896"/>
  <c r="C2896"/>
  <c r="E2892"/>
  <c r="C2892"/>
  <c r="E2815"/>
  <c r="C2815"/>
  <c r="D2776"/>
  <c r="C2776"/>
  <c r="D2767"/>
  <c r="C2767"/>
  <c r="D2761"/>
  <c r="C2761"/>
  <c r="D2747"/>
  <c r="C2747"/>
  <c r="D2743"/>
  <c r="C2743"/>
  <c r="D2739"/>
  <c r="C2739"/>
  <c r="D2733"/>
  <c r="C2733"/>
  <c r="D2717"/>
  <c r="C2717"/>
  <c r="D2703"/>
  <c r="C2703"/>
  <c r="D2679"/>
  <c r="C2679"/>
  <c r="D2669"/>
  <c r="C2669"/>
  <c r="D2665"/>
  <c r="C2665"/>
  <c r="D2661"/>
  <c r="C2661"/>
  <c r="D2655"/>
  <c r="C2655"/>
  <c r="D2651"/>
  <c r="C2651"/>
  <c r="D2646"/>
  <c r="C2646"/>
  <c r="D2642"/>
  <c r="C2642"/>
  <c r="D2638"/>
  <c r="C2638"/>
  <c r="D2634"/>
  <c r="C2634"/>
  <c r="D2630"/>
  <c r="C2630"/>
  <c r="D2626"/>
  <c r="C2626"/>
  <c r="D2615"/>
  <c r="C2615"/>
  <c r="D2603"/>
  <c r="C2603"/>
  <c r="D2591"/>
  <c r="C2591"/>
  <c r="D2581"/>
  <c r="C2581"/>
  <c r="D2577"/>
  <c r="C2577"/>
  <c r="D2573"/>
  <c r="C2573"/>
  <c r="D2569"/>
  <c r="C2569"/>
  <c r="D2565"/>
  <c r="C2565"/>
  <c r="D2561"/>
  <c r="C2561"/>
  <c r="D2557"/>
  <c r="C2557"/>
  <c r="D2553"/>
  <c r="C2553"/>
  <c r="D2545"/>
  <c r="C2545"/>
  <c r="D2536"/>
  <c r="C2536"/>
  <c r="D2532"/>
  <c r="C2532"/>
  <c r="D2520"/>
  <c r="C2520"/>
  <c r="D2516"/>
  <c r="C2516"/>
  <c r="D2512"/>
  <c r="C2512"/>
  <c r="D2508"/>
  <c r="C2508"/>
  <c r="D2504"/>
  <c r="C2504"/>
  <c r="D2500"/>
  <c r="C2500"/>
  <c r="D2496"/>
  <c r="C2496"/>
  <c r="D2492"/>
  <c r="C2492"/>
  <c r="D2488"/>
  <c r="C2488"/>
  <c r="D2480"/>
  <c r="C2480"/>
  <c r="D2476"/>
  <c r="C2476"/>
  <c r="D2472"/>
  <c r="C2472"/>
  <c r="D2468"/>
  <c r="C2468"/>
  <c r="D2456"/>
  <c r="C2456"/>
  <c r="D2451"/>
  <c r="C2451"/>
  <c r="D2445"/>
  <c r="C2445"/>
  <c r="D2438"/>
  <c r="C2438"/>
  <c r="D2426"/>
  <c r="C2426"/>
  <c r="D2419"/>
  <c r="C2419"/>
  <c r="C2383"/>
  <c r="D2383"/>
  <c r="D327" i="9"/>
  <c r="B451"/>
  <c r="D1327" i="11"/>
  <c r="D1322"/>
  <c r="D1311"/>
  <c r="D1300"/>
  <c r="D1296"/>
  <c r="D1291"/>
  <c r="D1281"/>
  <c r="D1276"/>
  <c r="D1258"/>
  <c r="D1240"/>
  <c r="D1233"/>
  <c r="D1222"/>
  <c r="D1218"/>
  <c r="D1206"/>
  <c r="D1189"/>
  <c r="D1184"/>
  <c r="D1162"/>
  <c r="D1155"/>
  <c r="D1150"/>
  <c r="D1128"/>
  <c r="D1124"/>
  <c r="D1111"/>
  <c r="D1105"/>
  <c r="D1100"/>
  <c r="D1081"/>
  <c r="D1075"/>
  <c r="D1070"/>
  <c r="D1062"/>
  <c r="D1051"/>
  <c r="D1046"/>
  <c r="D1042"/>
  <c r="D1035"/>
  <c r="D1031"/>
  <c r="D1025"/>
  <c r="D1020"/>
  <c r="D1015"/>
  <c r="B464" i="9"/>
  <c r="C464"/>
  <c r="B460"/>
  <c r="C460"/>
  <c r="B456"/>
  <c r="C456"/>
  <c r="B452"/>
  <c r="C452"/>
  <c r="B448"/>
  <c r="C448"/>
  <c r="B436"/>
  <c r="C436"/>
  <c r="B396"/>
  <c r="C396"/>
  <c r="B392"/>
  <c r="C392"/>
  <c r="B384"/>
  <c r="C384"/>
  <c r="B380"/>
  <c r="C380"/>
  <c r="B376"/>
  <c r="C376"/>
  <c r="B372"/>
  <c r="C372"/>
  <c r="B344"/>
  <c r="C344"/>
  <c r="B340"/>
  <c r="C340"/>
  <c r="B308"/>
  <c r="C308"/>
  <c r="B300"/>
  <c r="C300"/>
  <c r="B288"/>
  <c r="C288"/>
  <c r="C212"/>
  <c r="B212"/>
  <c r="C208"/>
  <c r="B208"/>
  <c r="C204"/>
  <c r="B204"/>
  <c r="C196"/>
  <c r="B196"/>
  <c r="C192"/>
  <c r="B192"/>
  <c r="C184"/>
  <c r="B184"/>
  <c r="C180"/>
  <c r="B180"/>
  <c r="C176"/>
  <c r="B176"/>
  <c r="B160"/>
  <c r="C160"/>
  <c r="C152"/>
  <c r="B152"/>
  <c r="B140"/>
  <c r="C140"/>
  <c r="B132"/>
  <c r="C132"/>
  <c r="B96"/>
  <c r="C96"/>
  <c r="D96"/>
  <c r="B92"/>
  <c r="C92"/>
  <c r="B76"/>
  <c r="C76"/>
  <c r="D76"/>
  <c r="B68"/>
  <c r="C68"/>
  <c r="D68"/>
  <c r="B64"/>
  <c r="C64"/>
  <c r="D64"/>
  <c r="C40"/>
  <c r="B40"/>
  <c r="B36"/>
  <c r="C36"/>
  <c r="D36"/>
  <c r="B32"/>
  <c r="C32"/>
  <c r="D32"/>
  <c r="C24"/>
  <c r="B24"/>
  <c r="B211"/>
  <c r="D211"/>
  <c r="B207"/>
  <c r="D207"/>
  <c r="B203"/>
  <c r="D203"/>
  <c r="B195"/>
  <c r="D195"/>
  <c r="B191"/>
  <c r="D191"/>
  <c r="B187"/>
  <c r="D187"/>
  <c r="B179"/>
  <c r="D179"/>
  <c r="B175"/>
  <c r="D175"/>
  <c r="B167"/>
  <c r="C167"/>
  <c r="C163"/>
  <c r="D163"/>
  <c r="B155"/>
  <c r="C155"/>
  <c r="B147"/>
  <c r="C147"/>
  <c r="B131"/>
  <c r="C131"/>
  <c r="D131"/>
  <c r="B111"/>
  <c r="C111"/>
  <c r="D111"/>
  <c r="B107"/>
  <c r="C107"/>
  <c r="D107"/>
  <c r="B91"/>
  <c r="C91"/>
  <c r="D91"/>
  <c r="B87"/>
  <c r="C87"/>
  <c r="C71"/>
  <c r="B71"/>
  <c r="D71"/>
  <c r="B47"/>
  <c r="C47"/>
  <c r="D47"/>
  <c r="B35"/>
  <c r="C35"/>
  <c r="D35"/>
  <c r="B31"/>
  <c r="C31"/>
  <c r="D31"/>
  <c r="B27"/>
  <c r="C27"/>
  <c r="D27"/>
  <c r="B23"/>
  <c r="C23"/>
  <c r="D23"/>
  <c r="D492"/>
  <c r="D420"/>
  <c r="D416"/>
  <c r="D404"/>
  <c r="D400"/>
  <c r="D324"/>
  <c r="D280"/>
  <c r="D276"/>
  <c r="D272"/>
  <c r="D268"/>
  <c r="D264"/>
  <c r="D260"/>
  <c r="D256"/>
  <c r="D252"/>
  <c r="D248"/>
  <c r="D244"/>
  <c r="D240"/>
  <c r="D236"/>
  <c r="D232"/>
  <c r="D228"/>
  <c r="D224"/>
  <c r="D220"/>
  <c r="D216"/>
  <c r="D212"/>
  <c r="D196"/>
  <c r="D180"/>
  <c r="D152"/>
  <c r="D135"/>
  <c r="D128"/>
  <c r="D40"/>
  <c r="D24"/>
  <c r="D7"/>
  <c r="C364"/>
  <c r="C304"/>
  <c r="C280"/>
  <c r="C276"/>
  <c r="C272"/>
  <c r="C268"/>
  <c r="C264"/>
  <c r="C260"/>
  <c r="C256"/>
  <c r="C252"/>
  <c r="C248"/>
  <c r="C244"/>
  <c r="C240"/>
  <c r="C236"/>
  <c r="C232"/>
  <c r="C228"/>
  <c r="C224"/>
  <c r="C220"/>
  <c r="C216"/>
  <c r="C211"/>
  <c r="C195"/>
  <c r="C179"/>
  <c r="B163"/>
  <c r="D364"/>
  <c r="D360"/>
  <c r="D356"/>
  <c r="D239"/>
  <c r="D235"/>
  <c r="D231"/>
  <c r="D227"/>
  <c r="D223"/>
  <c r="D219"/>
  <c r="D215"/>
  <c r="D184"/>
  <c r="D108"/>
  <c r="D51"/>
  <c r="D44"/>
  <c r="C239"/>
  <c r="C235"/>
  <c r="C231"/>
  <c r="C227"/>
  <c r="C223"/>
  <c r="C219"/>
  <c r="C215"/>
  <c r="B492"/>
  <c r="C2395" i="11"/>
  <c r="D2395"/>
  <c r="C2376"/>
  <c r="D2376"/>
  <c r="C2355"/>
  <c r="D2355"/>
  <c r="C2330"/>
  <c r="D2330"/>
  <c r="C2288"/>
  <c r="D2288"/>
  <c r="C2268"/>
  <c r="D2268"/>
  <c r="C2223"/>
  <c r="D2223"/>
  <c r="C2188"/>
  <c r="D2188"/>
  <c r="C2134"/>
  <c r="D2134"/>
  <c r="C2123"/>
  <c r="D2123"/>
  <c r="C2115"/>
  <c r="D2115"/>
  <c r="C2105"/>
  <c r="D2105"/>
  <c r="C2097"/>
  <c r="D2097"/>
  <c r="C2093"/>
  <c r="D2093"/>
  <c r="C2083"/>
  <c r="D2083"/>
  <c r="C2073"/>
  <c r="D2073"/>
  <c r="C2065"/>
  <c r="D2065"/>
  <c r="C2055"/>
  <c r="D2055"/>
  <c r="C2041"/>
  <c r="D2041"/>
  <c r="C2033"/>
  <c r="D2033"/>
  <c r="C2023"/>
  <c r="D2023"/>
  <c r="C2015"/>
  <c r="D2015"/>
  <c r="C2005"/>
  <c r="D2005"/>
  <c r="C1995"/>
  <c r="D1995"/>
  <c r="C1987"/>
  <c r="D1987"/>
  <c r="C1977"/>
  <c r="D1977"/>
  <c r="C1969"/>
  <c r="D1969"/>
  <c r="C1961"/>
  <c r="D1961"/>
  <c r="C1950"/>
  <c r="D1950"/>
  <c r="C1936"/>
  <c r="D1936"/>
  <c r="C1928"/>
  <c r="D1928"/>
  <c r="C1919"/>
  <c r="D1919"/>
  <c r="C1908"/>
  <c r="D1908"/>
  <c r="C1880"/>
  <c r="D1880"/>
  <c r="C1868"/>
  <c r="D1868"/>
  <c r="C1855"/>
  <c r="D1855"/>
  <c r="C1846"/>
  <c r="D1846"/>
  <c r="C1837"/>
  <c r="D1837"/>
  <c r="C1827"/>
  <c r="D1827"/>
  <c r="C1818"/>
  <c r="D1818"/>
  <c r="C1798"/>
  <c r="D1798"/>
  <c r="C1789"/>
  <c r="D1789"/>
  <c r="C1779"/>
  <c r="D1779"/>
  <c r="C1771"/>
  <c r="D1771"/>
  <c r="C1760"/>
  <c r="D1760"/>
  <c r="C1752"/>
  <c r="D1752"/>
  <c r="C1743"/>
  <c r="D1743"/>
  <c r="C1733"/>
  <c r="D1733"/>
  <c r="C1724"/>
  <c r="D1724"/>
  <c r="C1714"/>
  <c r="D1714"/>
  <c r="C1706"/>
  <c r="D1706"/>
  <c r="C1695"/>
  <c r="D1695"/>
  <c r="C1675"/>
  <c r="D1675"/>
  <c r="C1671"/>
  <c r="D1671"/>
  <c r="C1663"/>
  <c r="D1663"/>
  <c r="C1652"/>
  <c r="D1652"/>
  <c r="C1643"/>
  <c r="D1643"/>
  <c r="C1633"/>
  <c r="D1633"/>
  <c r="C1622"/>
  <c r="D1622"/>
  <c r="C1608"/>
  <c r="D1608"/>
  <c r="C1598"/>
  <c r="D1598"/>
  <c r="C1590"/>
  <c r="D1590"/>
  <c r="C1579"/>
  <c r="D1579"/>
  <c r="C1570"/>
  <c r="D1570"/>
  <c r="C1561"/>
  <c r="D1561"/>
  <c r="C1542"/>
  <c r="D1542"/>
  <c r="C1532"/>
  <c r="D1532"/>
  <c r="C1523"/>
  <c r="D1523"/>
  <c r="C1503"/>
  <c r="D1503"/>
  <c r="C1494"/>
  <c r="D1494"/>
  <c r="C1486"/>
  <c r="D1486"/>
  <c r="C1474"/>
  <c r="D1474"/>
  <c r="C1464"/>
  <c r="D1464"/>
  <c r="C1453"/>
  <c r="D1453"/>
  <c r="C1445"/>
  <c r="D1445"/>
  <c r="C1436"/>
  <c r="D1436"/>
  <c r="C1425"/>
  <c r="D1425"/>
  <c r="C1417"/>
  <c r="D1417"/>
  <c r="C1406"/>
  <c r="D1406"/>
  <c r="C1396"/>
  <c r="D1396"/>
  <c r="C1365"/>
  <c r="D1365"/>
  <c r="C1351"/>
  <c r="D1351"/>
  <c r="C1340"/>
  <c r="D1340"/>
  <c r="C1330"/>
  <c r="D1330"/>
  <c r="C2369"/>
  <c r="D2369"/>
  <c r="C2356"/>
  <c r="D2356"/>
  <c r="C2344"/>
  <c r="D2344"/>
  <c r="C2333"/>
  <c r="D2333"/>
  <c r="C2309"/>
  <c r="D2309"/>
  <c r="C2297"/>
  <c r="D2297"/>
  <c r="C2289"/>
  <c r="D2289"/>
  <c r="C2279"/>
  <c r="D2279"/>
  <c r="C2269"/>
  <c r="D2269"/>
  <c r="C2230"/>
  <c r="D2230"/>
  <c r="C2220"/>
  <c r="D2220"/>
  <c r="C2211"/>
  <c r="D2211"/>
  <c r="C2203"/>
  <c r="D2203"/>
  <c r="C2193"/>
  <c r="D2193"/>
  <c r="C2185"/>
  <c r="D2185"/>
  <c r="C2165"/>
  <c r="D2165"/>
  <c r="C2145"/>
  <c r="D2145"/>
  <c r="C2135"/>
  <c r="D2135"/>
  <c r="C2124"/>
  <c r="D2124"/>
  <c r="C2116"/>
  <c r="D2116"/>
  <c r="C2106"/>
  <c r="D2106"/>
  <c r="C2102"/>
  <c r="D2102"/>
  <c r="C2098"/>
  <c r="D2098"/>
  <c r="C2088"/>
  <c r="D2088"/>
  <c r="C2084"/>
  <c r="D2084"/>
  <c r="C2080"/>
  <c r="D2080"/>
  <c r="C2074"/>
  <c r="D2074"/>
  <c r="C2070"/>
  <c r="D2070"/>
  <c r="C2066"/>
  <c r="D2066"/>
  <c r="C2056"/>
  <c r="D2056"/>
  <c r="C2048"/>
  <c r="D2048"/>
  <c r="C2028"/>
  <c r="D2028"/>
  <c r="C2020"/>
  <c r="D2020"/>
  <c r="C2010"/>
  <c r="D2010"/>
  <c r="C1992"/>
  <c r="D1992"/>
  <c r="C1984"/>
  <c r="D1984"/>
  <c r="C1974"/>
  <c r="D1974"/>
  <c r="C1966"/>
  <c r="D1966"/>
  <c r="C1956"/>
  <c r="D1956"/>
  <c r="C1929"/>
  <c r="D1929"/>
  <c r="C1920"/>
  <c r="D1920"/>
  <c r="C1909"/>
  <c r="D1909"/>
  <c r="C1901"/>
  <c r="D1901"/>
  <c r="C1873"/>
  <c r="D1873"/>
  <c r="E2990"/>
  <c r="D3066"/>
  <c r="D3015"/>
  <c r="D2986"/>
  <c r="D2966"/>
  <c r="D2948"/>
  <c r="D2940"/>
  <c r="D2921"/>
  <c r="D2911"/>
  <c r="D2903"/>
  <c r="D2895"/>
  <c r="D2887"/>
  <c r="D2879"/>
  <c r="D2863"/>
  <c r="D2842"/>
  <c r="D2814"/>
  <c r="D2794"/>
  <c r="D2790"/>
  <c r="D2784"/>
  <c r="C2382"/>
  <c r="C2292"/>
  <c r="C2170"/>
  <c r="E3062"/>
  <c r="E3054"/>
  <c r="E3015"/>
  <c r="E2994"/>
  <c r="E2986"/>
  <c r="E2972"/>
  <c r="E2966"/>
  <c r="E2948"/>
  <c r="E2940"/>
  <c r="E2935"/>
  <c r="E2927"/>
  <c r="E2921"/>
  <c r="E2917"/>
  <c r="E2911"/>
  <c r="E2907"/>
  <c r="E2903"/>
  <c r="E2899"/>
  <c r="E2895"/>
  <c r="E2891"/>
  <c r="E2887"/>
  <c r="E2879"/>
  <c r="E2875"/>
  <c r="E2867"/>
  <c r="E2863"/>
  <c r="E2859"/>
  <c r="E2851"/>
  <c r="E2842"/>
  <c r="E2831"/>
  <c r="E2814"/>
  <c r="E2798"/>
  <c r="E2794"/>
  <c r="E2790"/>
  <c r="E2784"/>
  <c r="E1341"/>
  <c r="E1335"/>
  <c r="E1331"/>
  <c r="E178"/>
  <c r="E174"/>
  <c r="E160"/>
  <c r="E156"/>
  <c r="E152"/>
  <c r="E148"/>
  <c r="E144"/>
  <c r="E140"/>
  <c r="E136"/>
  <c r="E132"/>
  <c r="E124"/>
  <c r="E120"/>
  <c r="E112"/>
  <c r="E107"/>
  <c r="E103"/>
  <c r="E99"/>
  <c r="E93"/>
  <c r="E89"/>
  <c r="E85"/>
  <c r="E81"/>
  <c r="E76"/>
  <c r="E70"/>
  <c r="E66"/>
  <c r="E62"/>
  <c r="E57"/>
  <c r="E53"/>
  <c r="E49"/>
  <c r="E45"/>
  <c r="E41"/>
  <c r="E33"/>
  <c r="E23"/>
  <c r="E9"/>
  <c r="E5"/>
  <c r="D3043"/>
  <c r="D3034"/>
  <c r="D3026"/>
  <c r="D3016"/>
  <c r="D2987"/>
  <c r="D2979"/>
  <c r="D2967"/>
  <c r="D2963"/>
  <c r="D2954"/>
  <c r="D2949"/>
  <c r="D2932"/>
  <c r="D2918"/>
  <c r="D2913"/>
  <c r="D2908"/>
  <c r="D2904"/>
  <c r="D2900"/>
  <c r="D2896"/>
  <c r="D2892"/>
  <c r="D2888"/>
  <c r="D2884"/>
  <c r="D2880"/>
  <c r="D2876"/>
  <c r="D2872"/>
  <c r="D2860"/>
  <c r="D2856"/>
  <c r="D2852"/>
  <c r="D2844"/>
  <c r="D2815"/>
  <c r="D2799"/>
  <c r="D2795"/>
  <c r="D2791"/>
  <c r="D2786"/>
  <c r="D2779"/>
  <c r="D2774"/>
  <c r="D2765"/>
  <c r="D2758"/>
  <c r="D2751"/>
  <c r="D2742"/>
  <c r="D2738"/>
  <c r="D2730"/>
  <c r="D2686"/>
  <c r="D2678"/>
  <c r="D2668"/>
  <c r="D2664"/>
  <c r="D2660"/>
  <c r="D2654"/>
  <c r="D2650"/>
  <c r="D2645"/>
  <c r="D2641"/>
  <c r="D2637"/>
  <c r="D2633"/>
  <c r="D2629"/>
  <c r="D2625"/>
  <c r="D2614"/>
  <c r="D2602"/>
  <c r="D2590"/>
  <c r="D2580"/>
  <c r="D2576"/>
  <c r="D2572"/>
  <c r="D2568"/>
  <c r="D2564"/>
  <c r="D2560"/>
  <c r="D2556"/>
  <c r="D2552"/>
  <c r="D2543"/>
  <c r="D2539"/>
  <c r="D2535"/>
  <c r="D2531"/>
  <c r="D2523"/>
  <c r="D2519"/>
  <c r="D2515"/>
  <c r="D2511"/>
  <c r="D2507"/>
  <c r="D2499"/>
  <c r="D2495"/>
  <c r="D2491"/>
  <c r="D2479"/>
  <c r="D2475"/>
  <c r="D2471"/>
  <c r="D2467"/>
  <c r="D2460"/>
  <c r="D2454"/>
  <c r="D2450"/>
  <c r="D2444"/>
  <c r="D2437"/>
  <c r="D2424"/>
  <c r="D2411"/>
  <c r="D2373"/>
  <c r="D1335"/>
  <c r="D157"/>
  <c r="D125"/>
  <c r="D90"/>
  <c r="D54"/>
  <c r="D16"/>
  <c r="C2987"/>
  <c r="C2949"/>
  <c r="C2913"/>
  <c r="C2880"/>
  <c r="C2844"/>
  <c r="C2799"/>
  <c r="C2405"/>
  <c r="C2366"/>
  <c r="C2319"/>
  <c r="C2278"/>
  <c r="C2238"/>
  <c r="C2200"/>
  <c r="C2414"/>
  <c r="D2414"/>
  <c r="C2410"/>
  <c r="D2410"/>
  <c r="C2372"/>
  <c r="D2372"/>
  <c r="C2347"/>
  <c r="D2347"/>
  <c r="C2324"/>
  <c r="D2324"/>
  <c r="C2302"/>
  <c r="D2302"/>
  <c r="C2284"/>
  <c r="D2284"/>
  <c r="C2247"/>
  <c r="D2247"/>
  <c r="C2229"/>
  <c r="D2229"/>
  <c r="C2210"/>
  <c r="D2210"/>
  <c r="C2192"/>
  <c r="D2192"/>
  <c r="C2164"/>
  <c r="D2164"/>
  <c r="C2149"/>
  <c r="D2149"/>
  <c r="C2138"/>
  <c r="D2138"/>
  <c r="C2129"/>
  <c r="D2129"/>
  <c r="C2119"/>
  <c r="D2119"/>
  <c r="C2101"/>
  <c r="D2101"/>
  <c r="C2087"/>
  <c r="D2087"/>
  <c r="C2079"/>
  <c r="D2079"/>
  <c r="C2069"/>
  <c r="D2069"/>
  <c r="C2059"/>
  <c r="D2059"/>
  <c r="C2051"/>
  <c r="D2051"/>
  <c r="C2047"/>
  <c r="D2047"/>
  <c r="C2037"/>
  <c r="D2037"/>
  <c r="C2027"/>
  <c r="D2027"/>
  <c r="C2009"/>
  <c r="D2009"/>
  <c r="C2001"/>
  <c r="D2001"/>
  <c r="C1983"/>
  <c r="D1983"/>
  <c r="C1973"/>
  <c r="D1973"/>
  <c r="C1965"/>
  <c r="D1965"/>
  <c r="C1955"/>
  <c r="D1955"/>
  <c r="C1942"/>
  <c r="D1942"/>
  <c r="C1932"/>
  <c r="D1932"/>
  <c r="C1924"/>
  <c r="D1924"/>
  <c r="C1913"/>
  <c r="D1913"/>
  <c r="C1904"/>
  <c r="D1904"/>
  <c r="C1895"/>
  <c r="D1895"/>
  <c r="C1885"/>
  <c r="D1885"/>
  <c r="C1876"/>
  <c r="D1876"/>
  <c r="C1861"/>
  <c r="D1861"/>
  <c r="C1851"/>
  <c r="D1851"/>
  <c r="C1842"/>
  <c r="D1842"/>
  <c r="C1831"/>
  <c r="D1831"/>
  <c r="C1813"/>
  <c r="D1813"/>
  <c r="C1794"/>
  <c r="D1794"/>
  <c r="C1783"/>
  <c r="D1783"/>
  <c r="C1766"/>
  <c r="D1766"/>
  <c r="C1756"/>
  <c r="D1756"/>
  <c r="C1748"/>
  <c r="D1748"/>
  <c r="C1737"/>
  <c r="D1737"/>
  <c r="C1718"/>
  <c r="D1718"/>
  <c r="C1701"/>
  <c r="D1701"/>
  <c r="C1690"/>
  <c r="D1690"/>
  <c r="C1681"/>
  <c r="D1681"/>
  <c r="C1667"/>
  <c r="D1667"/>
  <c r="C1658"/>
  <c r="D1658"/>
  <c r="C1647"/>
  <c r="D1647"/>
  <c r="C1638"/>
  <c r="D1638"/>
  <c r="C1627"/>
  <c r="D1627"/>
  <c r="C1614"/>
  <c r="D1614"/>
  <c r="C1602"/>
  <c r="D1602"/>
  <c r="C1594"/>
  <c r="D1594"/>
  <c r="C1574"/>
  <c r="D1574"/>
  <c r="C1566"/>
  <c r="D1566"/>
  <c r="C1555"/>
  <c r="D1555"/>
  <c r="C1547"/>
  <c r="D1547"/>
  <c r="C1536"/>
  <c r="D1536"/>
  <c r="C1527"/>
  <c r="D1527"/>
  <c r="C1518"/>
  <c r="D1518"/>
  <c r="C1508"/>
  <c r="D1508"/>
  <c r="C1498"/>
  <c r="D1498"/>
  <c r="C1480"/>
  <c r="D1480"/>
  <c r="C1469"/>
  <c r="D1469"/>
  <c r="C1458"/>
  <c r="D1458"/>
  <c r="C1449"/>
  <c r="D1449"/>
  <c r="C1421"/>
  <c r="D1421"/>
  <c r="C1412"/>
  <c r="D1412"/>
  <c r="C1392"/>
  <c r="D1392"/>
  <c r="C1381"/>
  <c r="D1381"/>
  <c r="C1359"/>
  <c r="D1359"/>
  <c r="C1334"/>
  <c r="D1334"/>
  <c r="C2350"/>
  <c r="D2350"/>
  <c r="C2338"/>
  <c r="D2338"/>
  <c r="C2327"/>
  <c r="D2327"/>
  <c r="C2303"/>
  <c r="D2303"/>
  <c r="C2293"/>
  <c r="D2293"/>
  <c r="C2285"/>
  <c r="D2285"/>
  <c r="C2275"/>
  <c r="D2275"/>
  <c r="C2216"/>
  <c r="D2216"/>
  <c r="C2197"/>
  <c r="D2197"/>
  <c r="C2151"/>
  <c r="D2151"/>
  <c r="C2139"/>
  <c r="D2139"/>
  <c r="C2130"/>
  <c r="D2130"/>
  <c r="C2120"/>
  <c r="D2120"/>
  <c r="C2112"/>
  <c r="D2112"/>
  <c r="C2052"/>
  <c r="D2052"/>
  <c r="C2042"/>
  <c r="D2042"/>
  <c r="C2034"/>
  <c r="D2034"/>
  <c r="C2024"/>
  <c r="D2024"/>
  <c r="C2016"/>
  <c r="D2016"/>
  <c r="C2006"/>
  <c r="D2006"/>
  <c r="C1998"/>
  <c r="D1998"/>
  <c r="C1988"/>
  <c r="D1988"/>
  <c r="C1962"/>
  <c r="D1962"/>
  <c r="C1952"/>
  <c r="D1952"/>
  <c r="C1943"/>
  <c r="D1943"/>
  <c r="C1933"/>
  <c r="D1933"/>
  <c r="C1925"/>
  <c r="D1925"/>
  <c r="C1914"/>
  <c r="D1914"/>
  <c r="C1905"/>
  <c r="D1905"/>
  <c r="C1896"/>
  <c r="D1896"/>
  <c r="C1892"/>
  <c r="D1892"/>
  <c r="C1886"/>
  <c r="D1886"/>
  <c r="C1881"/>
  <c r="D1881"/>
  <c r="C1877"/>
  <c r="D1877"/>
  <c r="C1869"/>
  <c r="D1869"/>
  <c r="C1862"/>
  <c r="D1862"/>
  <c r="C1856"/>
  <c r="D1856"/>
  <c r="C1852"/>
  <c r="D1852"/>
  <c r="C1847"/>
  <c r="D1847"/>
  <c r="C1843"/>
  <c r="D1843"/>
  <c r="C1838"/>
  <c r="D1838"/>
  <c r="C1832"/>
  <c r="D1832"/>
  <c r="C1824"/>
  <c r="D1824"/>
  <c r="C1820"/>
  <c r="D1820"/>
  <c r="C1814"/>
  <c r="D1814"/>
  <c r="C1808"/>
  <c r="D1808"/>
  <c r="C1804"/>
  <c r="D1804"/>
  <c r="C1799"/>
  <c r="D1799"/>
  <c r="C1795"/>
  <c r="D1795"/>
  <c r="C1790"/>
  <c r="D1790"/>
  <c r="C1776"/>
  <c r="D1776"/>
  <c r="C1772"/>
  <c r="D1772"/>
  <c r="C1767"/>
  <c r="D1767"/>
  <c r="C1761"/>
  <c r="D1761"/>
  <c r="C1753"/>
  <c r="D1753"/>
  <c r="C1749"/>
  <c r="D1749"/>
  <c r="C1744"/>
  <c r="D1744"/>
  <c r="C1738"/>
  <c r="D1738"/>
  <c r="C1734"/>
  <c r="D1734"/>
  <c r="C1730"/>
  <c r="D1730"/>
  <c r="C1725"/>
  <c r="D1725"/>
  <c r="C1719"/>
  <c r="D1719"/>
  <c r="C1715"/>
  <c r="D1715"/>
  <c r="C1707"/>
  <c r="D1707"/>
  <c r="C1702"/>
  <c r="D1702"/>
  <c r="C1696"/>
  <c r="D1696"/>
  <c r="C1691"/>
  <c r="D1691"/>
  <c r="C1683"/>
  <c r="D1683"/>
  <c r="C1678"/>
  <c r="D1678"/>
  <c r="C1672"/>
  <c r="D1672"/>
  <c r="C1668"/>
  <c r="D1668"/>
  <c r="C1653"/>
  <c r="D1653"/>
  <c r="C1649"/>
  <c r="D1649"/>
  <c r="C1644"/>
  <c r="D1644"/>
  <c r="C1634"/>
  <c r="D1634"/>
  <c r="C1628"/>
  <c r="D1628"/>
  <c r="C1623"/>
  <c r="D1623"/>
  <c r="C1615"/>
  <c r="D1615"/>
  <c r="C1609"/>
  <c r="D1609"/>
  <c r="C1603"/>
  <c r="D1603"/>
  <c r="C1599"/>
  <c r="D1599"/>
  <c r="C1595"/>
  <c r="D1595"/>
  <c r="C1586"/>
  <c r="D1586"/>
  <c r="C1580"/>
  <c r="D1580"/>
  <c r="C1575"/>
  <c r="D1575"/>
  <c r="C1571"/>
  <c r="D1571"/>
  <c r="C1567"/>
  <c r="D1567"/>
  <c r="C1562"/>
  <c r="D1562"/>
  <c r="C1556"/>
  <c r="D1556"/>
  <c r="C1552"/>
  <c r="D1552"/>
  <c r="C1548"/>
  <c r="D1548"/>
  <c r="C1544"/>
  <c r="D1544"/>
  <c r="C1539"/>
  <c r="D1539"/>
  <c r="C1533"/>
  <c r="D1533"/>
  <c r="C1528"/>
  <c r="D1528"/>
  <c r="C1524"/>
  <c r="D1524"/>
  <c r="C1519"/>
  <c r="D1519"/>
  <c r="C1515"/>
  <c r="D1515"/>
  <c r="C1509"/>
  <c r="D1509"/>
  <c r="C1505"/>
  <c r="D1505"/>
  <c r="C1499"/>
  <c r="D1499"/>
  <c r="C1491"/>
  <c r="D1491"/>
  <c r="C1487"/>
  <c r="D1487"/>
  <c r="C1481"/>
  <c r="D1481"/>
  <c r="C1475"/>
  <c r="D1475"/>
  <c r="C1471"/>
  <c r="D1471"/>
  <c r="C1455"/>
  <c r="D1455"/>
  <c r="C1450"/>
  <c r="D1450"/>
  <c r="C1446"/>
  <c r="D1446"/>
  <c r="C1437"/>
  <c r="D1437"/>
  <c r="C1431"/>
  <c r="D1431"/>
  <c r="C1422"/>
  <c r="D1422"/>
  <c r="C1418"/>
  <c r="D1418"/>
  <c r="C1413"/>
  <c r="D1413"/>
  <c r="C1401"/>
  <c r="D1401"/>
  <c r="C1397"/>
  <c r="D1397"/>
  <c r="C1393"/>
  <c r="D1393"/>
  <c r="C1382"/>
  <c r="D1382"/>
  <c r="C1376"/>
  <c r="D1376"/>
  <c r="C1372"/>
  <c r="D1372"/>
  <c r="C1367"/>
  <c r="D1367"/>
  <c r="C1362"/>
  <c r="D1362"/>
  <c r="C1347"/>
  <c r="D1347"/>
  <c r="E1340"/>
  <c r="E1330"/>
  <c r="D2972"/>
  <c r="D2935"/>
  <c r="D2927"/>
  <c r="D2917"/>
  <c r="D2907"/>
  <c r="D2899"/>
  <c r="D2891"/>
  <c r="D2875"/>
  <c r="D2867"/>
  <c r="D2859"/>
  <c r="D2851"/>
  <c r="D2831"/>
  <c r="D2798"/>
  <c r="C2337"/>
  <c r="C2253"/>
  <c r="C2215"/>
  <c r="E3034"/>
  <c r="E3016"/>
  <c r="E2979"/>
  <c r="E2954"/>
  <c r="E2918"/>
  <c r="E2908"/>
  <c r="E2904"/>
  <c r="E2900"/>
  <c r="E2888"/>
  <c r="E2884"/>
  <c r="E2876"/>
  <c r="E2872"/>
  <c r="E2856"/>
  <c r="E2852"/>
  <c r="E2795"/>
  <c r="E2791"/>
  <c r="E2786"/>
  <c r="E2418"/>
  <c r="E175"/>
  <c r="E170"/>
  <c r="E149"/>
  <c r="E145"/>
  <c r="E133"/>
  <c r="E121"/>
  <c r="E117"/>
  <c r="E113"/>
  <c r="E100"/>
  <c r="E94"/>
  <c r="E86"/>
  <c r="E82"/>
  <c r="E77"/>
  <c r="E63"/>
  <c r="E58"/>
  <c r="E50"/>
  <c r="E46"/>
  <c r="E24"/>
  <c r="E10"/>
  <c r="E6"/>
  <c r="D1331"/>
  <c r="C2359"/>
  <c r="C2314"/>
  <c r="C2274"/>
  <c r="C2196"/>
  <c r="D3337"/>
  <c r="C3337"/>
  <c r="E3337"/>
  <c r="D3333"/>
  <c r="C3333"/>
  <c r="E3333"/>
  <c r="D3321"/>
  <c r="C3321"/>
  <c r="E3321"/>
  <c r="D3317"/>
  <c r="C3317"/>
  <c r="E3317"/>
  <c r="D3313"/>
  <c r="C3313"/>
  <c r="E3313"/>
  <c r="D3293"/>
  <c r="C3293"/>
  <c r="E3293"/>
  <c r="D3285"/>
  <c r="C3285"/>
  <c r="E3285"/>
  <c r="D3277"/>
  <c r="C3277"/>
  <c r="E3277"/>
  <c r="D3273"/>
  <c r="C3273"/>
  <c r="E3273"/>
  <c r="D3265"/>
  <c r="C3265"/>
  <c r="E3265"/>
  <c r="D3261"/>
  <c r="C3261"/>
  <c r="E3261"/>
  <c r="D3249"/>
  <c r="C3249"/>
  <c r="E3249"/>
  <c r="D3245"/>
  <c r="C3245"/>
  <c r="E3245"/>
  <c r="D3241"/>
  <c r="C3241"/>
  <c r="E3241"/>
  <c r="D3233"/>
  <c r="C3233"/>
  <c r="E3233"/>
  <c r="D3229"/>
  <c r="C3229"/>
  <c r="E3229"/>
  <c r="D3225"/>
  <c r="C3225"/>
  <c r="E3225"/>
  <c r="D3221"/>
  <c r="C3221"/>
  <c r="E3221"/>
  <c r="D3217"/>
  <c r="C3217"/>
  <c r="E3217"/>
  <c r="D3213"/>
  <c r="C3213"/>
  <c r="E3213"/>
  <c r="D3209"/>
  <c r="C3209"/>
  <c r="E3209"/>
  <c r="D3205"/>
  <c r="C3205"/>
  <c r="E3205"/>
  <c r="D3201"/>
  <c r="C3201"/>
  <c r="E3201"/>
  <c r="D3197"/>
  <c r="C3197"/>
  <c r="E3197"/>
  <c r="D3193"/>
  <c r="C3193"/>
  <c r="E3193"/>
  <c r="D3189"/>
  <c r="C3189"/>
  <c r="E3189"/>
  <c r="D3185"/>
  <c r="C3185"/>
  <c r="E3185"/>
  <c r="D3181"/>
  <c r="C3181"/>
  <c r="E3181"/>
  <c r="D3177"/>
  <c r="C3177"/>
  <c r="E3177"/>
  <c r="D3173"/>
  <c r="C3173"/>
  <c r="E3173"/>
  <c r="D3169"/>
  <c r="C3169"/>
  <c r="E3169"/>
  <c r="D3165"/>
  <c r="C3165"/>
  <c r="E3165"/>
  <c r="D3161"/>
  <c r="C3161"/>
  <c r="E3161"/>
  <c r="D3157"/>
  <c r="C3157"/>
  <c r="E3157"/>
  <c r="D3153"/>
  <c r="C3153"/>
  <c r="E3153"/>
  <c r="D3145"/>
  <c r="C3145"/>
  <c r="E3145"/>
  <c r="D3141"/>
  <c r="C3141"/>
  <c r="E3141"/>
  <c r="D3137"/>
  <c r="C3137"/>
  <c r="E3137"/>
  <c r="D3133"/>
  <c r="C3133"/>
  <c r="E3133"/>
  <c r="D3129"/>
  <c r="C3129"/>
  <c r="E3129"/>
  <c r="D3125"/>
  <c r="C3125"/>
  <c r="E3125"/>
  <c r="D3121"/>
  <c r="C3121"/>
  <c r="E3121"/>
  <c r="D3113"/>
  <c r="C3113"/>
  <c r="E3113"/>
  <c r="D3109"/>
  <c r="C3109"/>
  <c r="E3109"/>
  <c r="D3105"/>
  <c r="C3105"/>
  <c r="E3105"/>
  <c r="D3101"/>
  <c r="C3101"/>
  <c r="E3101"/>
  <c r="D3097"/>
  <c r="C3097"/>
  <c r="E3097"/>
  <c r="D3093"/>
  <c r="C3093"/>
  <c r="E3093"/>
  <c r="D3077"/>
  <c r="C3077"/>
  <c r="E3077"/>
  <c r="D3073"/>
  <c r="C3073"/>
  <c r="E3073"/>
  <c r="D3069"/>
  <c r="C3069"/>
  <c r="E3069"/>
  <c r="D3065"/>
  <c r="C3065"/>
  <c r="E3065"/>
  <c r="D3061"/>
  <c r="C3061"/>
  <c r="E3061"/>
  <c r="D3057"/>
  <c r="C3057"/>
  <c r="E3057"/>
  <c r="D3053"/>
  <c r="C3053"/>
  <c r="E3053"/>
  <c r="D3049"/>
  <c r="C3049"/>
  <c r="E3049"/>
  <c r="D3045"/>
  <c r="C3045"/>
  <c r="E3045"/>
  <c r="D3041"/>
  <c r="C3041"/>
  <c r="E3041"/>
  <c r="D3037"/>
  <c r="C3037"/>
  <c r="E3037"/>
  <c r="D3033"/>
  <c r="C3033"/>
  <c r="E3033"/>
  <c r="D3029"/>
  <c r="C3029"/>
  <c r="E3029"/>
  <c r="D3021"/>
  <c r="C3021"/>
  <c r="E3021"/>
  <c r="D3017"/>
  <c r="C3017"/>
  <c r="E3017"/>
  <c r="D2997"/>
  <c r="C2997"/>
  <c r="E2997"/>
  <c r="D2989"/>
  <c r="C2989"/>
  <c r="E2989"/>
  <c r="C3338"/>
  <c r="E3338"/>
  <c r="D3338"/>
  <c r="C3326"/>
  <c r="E3326"/>
  <c r="D3326"/>
  <c r="C3322"/>
  <c r="E3322"/>
  <c r="D3322"/>
  <c r="C3318"/>
  <c r="E3318"/>
  <c r="D3318"/>
  <c r="C3314"/>
  <c r="E3314"/>
  <c r="D3314"/>
  <c r="C3310"/>
  <c r="E3310"/>
  <c r="D3310"/>
  <c r="C3306"/>
  <c r="E3306"/>
  <c r="D3306"/>
  <c r="C3286"/>
  <c r="E3286"/>
  <c r="D3286"/>
  <c r="C3274"/>
  <c r="E3274"/>
  <c r="D3274"/>
  <c r="C3254"/>
  <c r="E3254"/>
  <c r="D3254"/>
  <c r="C3250"/>
  <c r="E3250"/>
  <c r="D3250"/>
  <c r="C3246"/>
  <c r="E3246"/>
  <c r="D3246"/>
  <c r="C3238"/>
  <c r="E3238"/>
  <c r="D3238"/>
  <c r="C3234"/>
  <c r="E3234"/>
  <c r="D3234"/>
  <c r="C3230"/>
  <c r="E3230"/>
  <c r="D3230"/>
  <c r="C3226"/>
  <c r="E3226"/>
  <c r="D3226"/>
  <c r="C3222"/>
  <c r="E3222"/>
  <c r="D3222"/>
  <c r="C3218"/>
  <c r="E3218"/>
  <c r="D3218"/>
  <c r="C3214"/>
  <c r="E3214"/>
  <c r="D3214"/>
  <c r="C3210"/>
  <c r="E3210"/>
  <c r="D3210"/>
  <c r="C3206"/>
  <c r="E3206"/>
  <c r="D3206"/>
  <c r="C3202"/>
  <c r="E3202"/>
  <c r="D3202"/>
  <c r="C3194"/>
  <c r="E3194"/>
  <c r="D3194"/>
  <c r="C3190"/>
  <c r="E3190"/>
  <c r="D3190"/>
  <c r="C3186"/>
  <c r="E3186"/>
  <c r="D3186"/>
  <c r="C3182"/>
  <c r="E3182"/>
  <c r="D3182"/>
  <c r="C3178"/>
  <c r="E3178"/>
  <c r="D3178"/>
  <c r="C3174"/>
  <c r="E3174"/>
  <c r="D3174"/>
  <c r="C3170"/>
  <c r="E3170"/>
  <c r="D3170"/>
  <c r="C3166"/>
  <c r="E3166"/>
  <c r="D3166"/>
  <c r="C3162"/>
  <c r="E3162"/>
  <c r="D3162"/>
  <c r="C3158"/>
  <c r="E3158"/>
  <c r="D3158"/>
  <c r="C3154"/>
  <c r="E3154"/>
  <c r="D3154"/>
  <c r="C3150"/>
  <c r="E3150"/>
  <c r="D3150"/>
  <c r="C3146"/>
  <c r="E3146"/>
  <c r="D3146"/>
  <c r="C3142"/>
  <c r="E3142"/>
  <c r="D3142"/>
  <c r="C3138"/>
  <c r="E3138"/>
  <c r="D3138"/>
  <c r="C3134"/>
  <c r="E3134"/>
  <c r="D3134"/>
  <c r="C3130"/>
  <c r="E3130"/>
  <c r="D3130"/>
  <c r="C3126"/>
  <c r="E3126"/>
  <c r="D3126"/>
  <c r="C3122"/>
  <c r="E3122"/>
  <c r="D3122"/>
  <c r="C3118"/>
  <c r="E3118"/>
  <c r="D3118"/>
  <c r="C3114"/>
  <c r="E3114"/>
  <c r="D3114"/>
  <c r="C3110"/>
  <c r="E3110"/>
  <c r="D3110"/>
  <c r="C3102"/>
  <c r="E3102"/>
  <c r="D3102"/>
  <c r="C3098"/>
  <c r="E3098"/>
  <c r="D3098"/>
  <c r="C3094"/>
  <c r="E3094"/>
  <c r="D3094"/>
  <c r="C3086"/>
  <c r="E3086"/>
  <c r="D3086"/>
  <c r="C3078"/>
  <c r="E3078"/>
  <c r="D3078"/>
  <c r="C3074"/>
  <c r="E3074"/>
  <c r="D3074"/>
  <c r="C3070"/>
  <c r="E3070"/>
  <c r="D3070"/>
  <c r="D3339"/>
  <c r="C3339"/>
  <c r="D3335"/>
  <c r="C3335"/>
  <c r="D3327"/>
  <c r="C3327"/>
  <c r="D3323"/>
  <c r="C3323"/>
  <c r="D3315"/>
  <c r="C3315"/>
  <c r="D3311"/>
  <c r="C3311"/>
  <c r="D3303"/>
  <c r="C3303"/>
  <c r="D3287"/>
  <c r="C3287"/>
  <c r="D3283"/>
  <c r="C3283"/>
  <c r="D3279"/>
  <c r="C3279"/>
  <c r="D3275"/>
  <c r="C3275"/>
  <c r="D3267"/>
  <c r="C3267"/>
  <c r="D3255"/>
  <c r="C3255"/>
  <c r="D3251"/>
  <c r="C3251"/>
  <c r="D3247"/>
  <c r="C3247"/>
  <c r="D3243"/>
  <c r="C3243"/>
  <c r="D3239"/>
  <c r="C3239"/>
  <c r="D3235"/>
  <c r="C3235"/>
  <c r="D3231"/>
  <c r="C3231"/>
  <c r="D3227"/>
  <c r="C3227"/>
  <c r="D3223"/>
  <c r="C3223"/>
  <c r="D3219"/>
  <c r="C3219"/>
  <c r="D3215"/>
  <c r="C3215"/>
  <c r="D3211"/>
  <c r="C3211"/>
  <c r="D3203"/>
  <c r="C3203"/>
  <c r="D3199"/>
  <c r="C3199"/>
  <c r="D3191"/>
  <c r="C3191"/>
  <c r="D3187"/>
  <c r="C3187"/>
  <c r="D3183"/>
  <c r="C3183"/>
  <c r="D3179"/>
  <c r="C3179"/>
  <c r="D3175"/>
  <c r="C3175"/>
  <c r="D3171"/>
  <c r="C3171"/>
  <c r="D3167"/>
  <c r="C3167"/>
  <c r="D3163"/>
  <c r="C3163"/>
  <c r="D3159"/>
  <c r="C3159"/>
  <c r="D3155"/>
  <c r="C3155"/>
  <c r="D3151"/>
  <c r="C3151"/>
  <c r="D3147"/>
  <c r="C3147"/>
  <c r="D3143"/>
  <c r="C3143"/>
  <c r="D3139"/>
  <c r="C3139"/>
  <c r="D3135"/>
  <c r="C3135"/>
  <c r="D3131"/>
  <c r="C3131"/>
  <c r="D3127"/>
  <c r="C3127"/>
  <c r="D3123"/>
  <c r="C3123"/>
  <c r="D3119"/>
  <c r="C3119"/>
  <c r="D3115"/>
  <c r="C3115"/>
  <c r="D3095"/>
  <c r="C3095"/>
  <c r="E3087"/>
  <c r="D3087"/>
  <c r="C3087"/>
  <c r="E3079"/>
  <c r="D3079"/>
  <c r="C3079"/>
  <c r="E3075"/>
  <c r="D3075"/>
  <c r="C3075"/>
  <c r="E3071"/>
  <c r="D3071"/>
  <c r="C3071"/>
  <c r="E3067"/>
  <c r="D3067"/>
  <c r="C3067"/>
  <c r="E3063"/>
  <c r="D3063"/>
  <c r="C3063"/>
  <c r="E3059"/>
  <c r="D3059"/>
  <c r="C3059"/>
  <c r="D3340"/>
  <c r="C3340"/>
  <c r="D3336"/>
  <c r="C3336"/>
  <c r="D3316"/>
  <c r="C3316"/>
  <c r="D3312"/>
  <c r="C3312"/>
  <c r="D3308"/>
  <c r="C3308"/>
  <c r="D3304"/>
  <c r="C3304"/>
  <c r="D3300"/>
  <c r="C3300"/>
  <c r="D3292"/>
  <c r="C3292"/>
  <c r="D3284"/>
  <c r="C3284"/>
  <c r="D3268"/>
  <c r="C3268"/>
  <c r="D3256"/>
  <c r="C3256"/>
  <c r="D3252"/>
  <c r="C3252"/>
  <c r="D3248"/>
  <c r="C3248"/>
  <c r="D3244"/>
  <c r="C3244"/>
  <c r="D3240"/>
  <c r="C3240"/>
  <c r="D3236"/>
  <c r="C3236"/>
  <c r="D3232"/>
  <c r="C3232"/>
  <c r="D3228"/>
  <c r="C3228"/>
  <c r="D3224"/>
  <c r="C3224"/>
  <c r="D3212"/>
  <c r="C3212"/>
  <c r="D3204"/>
  <c r="C3204"/>
  <c r="D3200"/>
  <c r="C3200"/>
  <c r="D3196"/>
  <c r="C3196"/>
  <c r="D3192"/>
  <c r="C3192"/>
  <c r="D3188"/>
  <c r="C3188"/>
  <c r="D3184"/>
  <c r="C3184"/>
  <c r="D3180"/>
  <c r="C3180"/>
  <c r="D3176"/>
  <c r="C3176"/>
  <c r="D3172"/>
  <c r="C3172"/>
  <c r="D3168"/>
  <c r="C3168"/>
  <c r="D3164"/>
  <c r="C3164"/>
  <c r="D3160"/>
  <c r="C3160"/>
  <c r="D3156"/>
  <c r="C3156"/>
  <c r="D3152"/>
  <c r="C3152"/>
  <c r="D3148"/>
  <c r="C3148"/>
  <c r="D3144"/>
  <c r="C3144"/>
  <c r="D3140"/>
  <c r="C3140"/>
  <c r="D3136"/>
  <c r="C3136"/>
  <c r="D3132"/>
  <c r="C3132"/>
  <c r="D3128"/>
  <c r="C3128"/>
  <c r="D3116"/>
  <c r="C3116"/>
  <c r="D3112"/>
  <c r="C3112"/>
  <c r="D3104"/>
  <c r="C3104"/>
  <c r="D3096"/>
  <c r="C3096"/>
  <c r="D3080"/>
  <c r="C3080"/>
  <c r="D3072"/>
  <c r="C3072"/>
  <c r="D3068"/>
  <c r="C3068"/>
  <c r="D3064"/>
  <c r="C3064"/>
  <c r="D3056"/>
  <c r="C3056"/>
  <c r="D3052"/>
  <c r="C3052"/>
  <c r="D3048"/>
  <c r="C3048"/>
  <c r="D3040"/>
  <c r="C3040"/>
  <c r="D3028"/>
  <c r="C3028"/>
  <c r="S80" i="6" l="1"/>
  <c r="R80"/>
  <c r="C87" i="8"/>
  <c r="C86"/>
  <c r="C51" i="16"/>
  <c r="B51"/>
  <c r="C50"/>
  <c r="B50"/>
  <c r="F21" i="8"/>
  <c r="B21"/>
  <c r="D586" i="17" l="1"/>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E4" i="8"/>
  <c r="Q55" i="6"/>
  <c r="P55"/>
  <c r="Q54"/>
  <c r="P54"/>
  <c r="T80" l="1"/>
  <c r="B4" i="11"/>
  <c r="D217" i="22"/>
  <c r="D212"/>
  <c r="D211"/>
  <c r="D205"/>
  <c r="D204"/>
  <c r="D198"/>
  <c r="D191"/>
  <c r="D184"/>
  <c r="D179"/>
  <c r="D173"/>
  <c r="D169"/>
  <c r="D167"/>
  <c r="D155"/>
  <c r="D144"/>
  <c r="D136"/>
  <c r="D131"/>
  <c r="D130"/>
  <c r="D127"/>
  <c r="B99"/>
  <c r="D222" s="1"/>
  <c r="B98"/>
  <c r="D189" s="1"/>
  <c r="B97"/>
  <c r="D188" s="1"/>
  <c r="B96"/>
  <c r="D158" s="1"/>
  <c r="B95"/>
  <c r="D214" s="1"/>
  <c r="B94"/>
  <c r="D197" s="1"/>
  <c r="B93"/>
  <c r="D196" s="1"/>
  <c r="B92"/>
  <c r="D192" s="1"/>
  <c r="B91"/>
  <c r="D159" s="1"/>
  <c r="B90"/>
  <c r="D206" s="1"/>
  <c r="B89"/>
  <c r="D213" s="1"/>
  <c r="B88"/>
  <c r="D221" s="1"/>
  <c r="B87"/>
  <c r="B86"/>
  <c r="D160" s="1"/>
  <c r="B79"/>
  <c r="D166" s="1"/>
  <c r="B78"/>
  <c r="D165" s="1"/>
  <c r="B77"/>
  <c r="D164" s="1"/>
  <c r="B76"/>
  <c r="D132" s="1"/>
  <c r="B75"/>
  <c r="D126" s="1"/>
  <c r="B74"/>
  <c r="D125" s="1"/>
  <c r="B73"/>
  <c r="D163" s="1"/>
  <c r="B72"/>
  <c r="D142" s="1"/>
  <c r="B71"/>
  <c r="D156" s="1"/>
  <c r="B70"/>
  <c r="D137" s="1"/>
  <c r="B69"/>
  <c r="D182" s="1"/>
  <c r="B68"/>
  <c r="D154" s="1"/>
  <c r="B67"/>
  <c r="D174" s="1"/>
  <c r="B66"/>
  <c r="D153" s="1"/>
  <c r="B63"/>
  <c r="C63" s="1"/>
  <c r="B62"/>
  <c r="C62" s="1"/>
  <c r="B61"/>
  <c r="B60"/>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2"/>
  <c r="B35" i="21"/>
  <c r="B81" i="22" s="1"/>
  <c r="D171" s="1"/>
  <c r="B34" i="21"/>
  <c r="B80" i="22" s="1"/>
  <c r="D168" s="1"/>
  <c r="B82" l="1"/>
  <c r="D172" s="1"/>
  <c r="C60"/>
  <c r="D195"/>
  <c r="D210"/>
  <c r="D170"/>
  <c r="D203"/>
  <c r="D138"/>
  <c r="C61"/>
  <c r="D178"/>
  <c r="D146"/>
  <c r="D162"/>
  <c r="D218"/>
  <c r="D135"/>
  <c r="D143"/>
  <c r="D151"/>
  <c r="D175"/>
  <c r="D183"/>
  <c r="D199"/>
  <c r="D207"/>
  <c r="D215"/>
  <c r="D128"/>
  <c r="D152"/>
  <c r="D176"/>
  <c r="D200"/>
  <c r="D208"/>
  <c r="D216"/>
  <c r="D129"/>
  <c r="D145"/>
  <c r="D161"/>
  <c r="D177"/>
  <c r="D185"/>
  <c r="D193"/>
  <c r="D201"/>
  <c r="D209"/>
  <c r="D186"/>
  <c r="D194"/>
  <c r="D202"/>
  <c r="D139"/>
  <c r="D219"/>
  <c r="D140"/>
  <c r="D148"/>
  <c r="D180"/>
  <c r="D220"/>
  <c r="D147"/>
  <c r="D187"/>
  <c r="D133"/>
  <c r="D141"/>
  <c r="D149"/>
  <c r="D157"/>
  <c r="D181"/>
  <c r="D134"/>
  <c r="D150"/>
  <c r="D190"/>
  <c r="B117" l="1" a="1"/>
  <c r="B117" s="1"/>
  <c r="C117" s="1"/>
  <c r="F43" s="1"/>
  <c r="B110" a="1"/>
  <c r="B110" s="1"/>
  <c r="C110" s="1"/>
  <c r="F30" s="1"/>
  <c r="B108" a="1"/>
  <c r="B108" s="1"/>
  <c r="C108" s="1"/>
  <c r="F13" s="1"/>
  <c r="J13" s="1"/>
  <c r="B111" a="1"/>
  <c r="B111" s="1"/>
  <c r="C111" s="1"/>
  <c r="B109" a="1"/>
  <c r="B109" s="1"/>
  <c r="C109" s="1"/>
  <c r="B115" a="1"/>
  <c r="B115" s="1"/>
  <c r="C115" s="1"/>
  <c r="B112" a="1"/>
  <c r="B112" s="1"/>
  <c r="C112" s="1"/>
  <c r="B116" a="1"/>
  <c r="B116" s="1"/>
  <c r="C116" s="1"/>
  <c r="B114" a="1"/>
  <c r="B114" s="1"/>
  <c r="C114" s="1"/>
  <c r="B105" a="1"/>
  <c r="B105" s="1"/>
  <c r="C105" s="1"/>
  <c r="B106" a="1"/>
  <c r="B106" s="1"/>
  <c r="C106" s="1"/>
  <c r="B113" a="1"/>
  <c r="B113" s="1"/>
  <c r="C113" s="1"/>
  <c r="B107" a="1"/>
  <c r="B107" s="1"/>
  <c r="C107" s="1"/>
  <c r="F38" l="1"/>
  <c r="I38" s="1"/>
  <c r="F42"/>
  <c r="J42" s="1"/>
  <c r="I13"/>
  <c r="F11"/>
  <c r="J11" s="1"/>
  <c r="F12"/>
  <c r="I12" s="1"/>
  <c r="F29"/>
  <c r="J29" s="1"/>
  <c r="F31"/>
  <c r="J31" s="1"/>
  <c r="F5"/>
  <c r="F10"/>
  <c r="F9"/>
  <c r="F2"/>
  <c r="F3"/>
  <c r="F4"/>
  <c r="F34"/>
  <c r="F32"/>
  <c r="F33"/>
  <c r="J38"/>
  <c r="F23"/>
  <c r="F21"/>
  <c r="F22"/>
  <c r="F24"/>
  <c r="F40"/>
  <c r="F41"/>
  <c r="F39"/>
  <c r="F26"/>
  <c r="F27"/>
  <c r="F25"/>
  <c r="F28"/>
  <c r="F36"/>
  <c r="F37"/>
  <c r="F35"/>
  <c r="F7"/>
  <c r="F6"/>
  <c r="F8"/>
  <c r="F15"/>
  <c r="F16"/>
  <c r="F14"/>
  <c r="J43"/>
  <c r="I43"/>
  <c r="I11"/>
  <c r="F19"/>
  <c r="F17"/>
  <c r="F20"/>
  <c r="F18"/>
  <c r="J30"/>
  <c r="I30"/>
  <c r="I42" l="1"/>
  <c r="I29"/>
  <c r="J12"/>
  <c r="I31"/>
  <c r="I27"/>
  <c r="J27"/>
  <c r="J32"/>
  <c r="I32"/>
  <c r="J18"/>
  <c r="I18"/>
  <c r="J26"/>
  <c r="I26"/>
  <c r="J24"/>
  <c r="I24"/>
  <c r="J34"/>
  <c r="I34"/>
  <c r="J20"/>
  <c r="I20"/>
  <c r="J22"/>
  <c r="I22"/>
  <c r="J4"/>
  <c r="I4"/>
  <c r="J7"/>
  <c r="I7"/>
  <c r="I21"/>
  <c r="J21"/>
  <c r="I37"/>
  <c r="J37"/>
  <c r="J39"/>
  <c r="I39"/>
  <c r="I23"/>
  <c r="J23"/>
  <c r="J2"/>
  <c r="I2"/>
  <c r="J14"/>
  <c r="I14"/>
  <c r="J3"/>
  <c r="I3"/>
  <c r="I15"/>
  <c r="J15"/>
  <c r="J36"/>
  <c r="I36"/>
  <c r="I41"/>
  <c r="J41"/>
  <c r="I9"/>
  <c r="J9"/>
  <c r="J17"/>
  <c r="I17"/>
  <c r="J16"/>
  <c r="I16"/>
  <c r="J8"/>
  <c r="I8"/>
  <c r="J28"/>
  <c r="I28"/>
  <c r="J40"/>
  <c r="I40"/>
  <c r="J10"/>
  <c r="I10"/>
  <c r="J35"/>
  <c r="I35"/>
  <c r="J19"/>
  <c r="I19"/>
  <c r="J6"/>
  <c r="I6"/>
  <c r="J25"/>
  <c r="I25"/>
  <c r="J33"/>
  <c r="I33"/>
  <c r="J5"/>
  <c r="I5"/>
  <c r="I44" l="1"/>
  <c r="I45" s="1"/>
  <c r="B3" i="21" s="1"/>
  <c r="J44" i="22"/>
  <c r="J45" s="1"/>
  <c r="C3" i="21" s="1"/>
  <c r="B20" i="8" l="1"/>
  <c r="B22"/>
  <c r="B23"/>
  <c r="B24"/>
  <c r="B25"/>
  <c r="G10" i="6"/>
  <c r="F10"/>
  <c r="Q9"/>
  <c r="P9"/>
  <c r="B9"/>
  <c r="Q8"/>
  <c r="P8"/>
  <c r="B8"/>
  <c r="Q7"/>
  <c r="P7"/>
  <c r="Q6"/>
  <c r="P6"/>
  <c r="B6"/>
  <c r="Q5"/>
  <c r="P5"/>
  <c r="B5"/>
  <c r="Q4"/>
  <c r="P4"/>
  <c r="B4"/>
  <c r="Q3"/>
  <c r="P3"/>
  <c r="B3"/>
  <c r="Q2"/>
  <c r="P2"/>
  <c r="B2"/>
  <c r="C38" i="8"/>
  <c r="C8" s="1"/>
  <c r="A6" i="5"/>
  <c r="C586" i="17"/>
  <c r="B586"/>
  <c r="A586"/>
  <c r="C585"/>
  <c r="B585"/>
  <c r="A585"/>
  <c r="C584"/>
  <c r="B584"/>
  <c r="A584"/>
  <c r="C583"/>
  <c r="B583"/>
  <c r="A583"/>
  <c r="C582"/>
  <c r="B582"/>
  <c r="A582"/>
  <c r="C581"/>
  <c r="B581"/>
  <c r="A581"/>
  <c r="C580"/>
  <c r="B580"/>
  <c r="A580"/>
  <c r="C579"/>
  <c r="B579"/>
  <c r="A579"/>
  <c r="C578"/>
  <c r="B578"/>
  <c r="A578"/>
  <c r="C577"/>
  <c r="B577"/>
  <c r="A577"/>
  <c r="C576"/>
  <c r="B576"/>
  <c r="A576"/>
  <c r="C575"/>
  <c r="B575"/>
  <c r="A575"/>
  <c r="C574"/>
  <c r="B574"/>
  <c r="A574"/>
  <c r="C573"/>
  <c r="B573"/>
  <c r="A573"/>
  <c r="C572"/>
  <c r="B572"/>
  <c r="A572"/>
  <c r="C571"/>
  <c r="B571"/>
  <c r="A571"/>
  <c r="C570"/>
  <c r="B570"/>
  <c r="A570"/>
  <c r="C569"/>
  <c r="B569"/>
  <c r="A569"/>
  <c r="C568"/>
  <c r="B568"/>
  <c r="A568"/>
  <c r="C567"/>
  <c r="B567"/>
  <c r="A567"/>
  <c r="C566"/>
  <c r="B566"/>
  <c r="A566"/>
  <c r="C565"/>
  <c r="B565"/>
  <c r="A565"/>
  <c r="C564"/>
  <c r="B564"/>
  <c r="A564"/>
  <c r="C563"/>
  <c r="B563"/>
  <c r="A563"/>
  <c r="C562"/>
  <c r="B562"/>
  <c r="A562"/>
  <c r="C561"/>
  <c r="B561"/>
  <c r="A561"/>
  <c r="C560"/>
  <c r="B560"/>
  <c r="A560"/>
  <c r="C559"/>
  <c r="B559"/>
  <c r="A559"/>
  <c r="C558"/>
  <c r="B558"/>
  <c r="A558"/>
  <c r="C557"/>
  <c r="B557"/>
  <c r="A557"/>
  <c r="C556"/>
  <c r="B556"/>
  <c r="A556"/>
  <c r="C555"/>
  <c r="B555"/>
  <c r="A555"/>
  <c r="C554"/>
  <c r="B554"/>
  <c r="A554"/>
  <c r="C553"/>
  <c r="B553"/>
  <c r="A553"/>
  <c r="C552"/>
  <c r="B552"/>
  <c r="A552"/>
  <c r="C551"/>
  <c r="B551"/>
  <c r="A551"/>
  <c r="C550"/>
  <c r="B550"/>
  <c r="A550"/>
  <c r="C549"/>
  <c r="B549"/>
  <c r="A549"/>
  <c r="C548"/>
  <c r="B548"/>
  <c r="A548"/>
  <c r="C547"/>
  <c r="B547"/>
  <c r="A547"/>
  <c r="C546"/>
  <c r="B546"/>
  <c r="A546"/>
  <c r="C545"/>
  <c r="B545"/>
  <c r="A545"/>
  <c r="C544"/>
  <c r="B544"/>
  <c r="A544"/>
  <c r="C543"/>
  <c r="B543"/>
  <c r="A543"/>
  <c r="C542"/>
  <c r="B542"/>
  <c r="A542"/>
  <c r="C541"/>
  <c r="B541"/>
  <c r="A541"/>
  <c r="C540"/>
  <c r="B540"/>
  <c r="A540"/>
  <c r="C539"/>
  <c r="B539"/>
  <c r="A539"/>
  <c r="C538"/>
  <c r="B538"/>
  <c r="A538"/>
  <c r="C537"/>
  <c r="B537"/>
  <c r="A537"/>
  <c r="C536"/>
  <c r="B536"/>
  <c r="A536"/>
  <c r="C535"/>
  <c r="B535"/>
  <c r="A535"/>
  <c r="C534"/>
  <c r="B534"/>
  <c r="A534"/>
  <c r="C533"/>
  <c r="B533"/>
  <c r="A533"/>
  <c r="C532"/>
  <c r="B532"/>
  <c r="A532"/>
  <c r="C531"/>
  <c r="B531"/>
  <c r="A531"/>
  <c r="C530"/>
  <c r="B530"/>
  <c r="A530"/>
  <c r="C529"/>
  <c r="B529"/>
  <c r="A529"/>
  <c r="C528"/>
  <c r="B528"/>
  <c r="A528"/>
  <c r="C527"/>
  <c r="B527"/>
  <c r="A527"/>
  <c r="C526"/>
  <c r="B526"/>
  <c r="A526"/>
  <c r="C525"/>
  <c r="B525"/>
  <c r="A525"/>
  <c r="C524"/>
  <c r="B524"/>
  <c r="A524"/>
  <c r="C523"/>
  <c r="B523"/>
  <c r="A523"/>
  <c r="C522"/>
  <c r="B522"/>
  <c r="A522"/>
  <c r="C521"/>
  <c r="B521"/>
  <c r="A521"/>
  <c r="C520"/>
  <c r="B520"/>
  <c r="A520"/>
  <c r="C519"/>
  <c r="B519"/>
  <c r="A519"/>
  <c r="C518"/>
  <c r="B518"/>
  <c r="A518"/>
  <c r="C517"/>
  <c r="B517"/>
  <c r="A517"/>
  <c r="C516"/>
  <c r="B516"/>
  <c r="A516"/>
  <c r="C515"/>
  <c r="B515"/>
  <c r="A515"/>
  <c r="C514"/>
  <c r="B514"/>
  <c r="A514"/>
  <c r="C513"/>
  <c r="B513"/>
  <c r="A513"/>
  <c r="C512"/>
  <c r="B512"/>
  <c r="A512"/>
  <c r="C511"/>
  <c r="B511"/>
  <c r="A511"/>
  <c r="C510"/>
  <c r="B510"/>
  <c r="A510"/>
  <c r="C509"/>
  <c r="B509"/>
  <c r="A509"/>
  <c r="C508"/>
  <c r="B508"/>
  <c r="A508"/>
  <c r="C507"/>
  <c r="B507"/>
  <c r="A507"/>
  <c r="C506"/>
  <c r="B506"/>
  <c r="A506"/>
  <c r="C505"/>
  <c r="B505"/>
  <c r="A505"/>
  <c r="C504"/>
  <c r="B504"/>
  <c r="A504"/>
  <c r="C503"/>
  <c r="B503"/>
  <c r="A503"/>
  <c r="C502"/>
  <c r="B502"/>
  <c r="A502"/>
  <c r="C501"/>
  <c r="B501"/>
  <c r="A501"/>
  <c r="C500"/>
  <c r="B500"/>
  <c r="A500"/>
  <c r="C499"/>
  <c r="B499"/>
  <c r="A499"/>
  <c r="C498"/>
  <c r="B498"/>
  <c r="A498"/>
  <c r="C497"/>
  <c r="B497"/>
  <c r="A497"/>
  <c r="C496"/>
  <c r="B496"/>
  <c r="A496"/>
  <c r="C495"/>
  <c r="B495"/>
  <c r="A495"/>
  <c r="C494"/>
  <c r="B494"/>
  <c r="A494"/>
  <c r="C493"/>
  <c r="B493"/>
  <c r="A493"/>
  <c r="C492"/>
  <c r="B492"/>
  <c r="A492"/>
  <c r="C491"/>
  <c r="B491"/>
  <c r="A491"/>
  <c r="C490"/>
  <c r="B490"/>
  <c r="A490"/>
  <c r="C489"/>
  <c r="B489"/>
  <c r="A489"/>
  <c r="C488"/>
  <c r="B488"/>
  <c r="A488"/>
  <c r="C487"/>
  <c r="B487"/>
  <c r="A487"/>
  <c r="C486"/>
  <c r="B486"/>
  <c r="A486"/>
  <c r="C485"/>
  <c r="B485"/>
  <c r="A485"/>
  <c r="C484"/>
  <c r="B484"/>
  <c r="A484"/>
  <c r="C483"/>
  <c r="B483"/>
  <c r="A483"/>
  <c r="C482"/>
  <c r="B482"/>
  <c r="A482"/>
  <c r="C481"/>
  <c r="B481"/>
  <c r="A481"/>
  <c r="C480"/>
  <c r="B480"/>
  <c r="A480"/>
  <c r="C479"/>
  <c r="B479"/>
  <c r="A479"/>
  <c r="C478"/>
  <c r="B478"/>
  <c r="A478"/>
  <c r="C477"/>
  <c r="B477"/>
  <c r="A477"/>
  <c r="C476"/>
  <c r="B476"/>
  <c r="A476"/>
  <c r="C475"/>
  <c r="B475"/>
  <c r="A475"/>
  <c r="C474"/>
  <c r="B474"/>
  <c r="A474"/>
  <c r="C473"/>
  <c r="B473"/>
  <c r="A473"/>
  <c r="C472"/>
  <c r="B472"/>
  <c r="A472"/>
  <c r="C471"/>
  <c r="B471"/>
  <c r="A471"/>
  <c r="C470"/>
  <c r="B470"/>
  <c r="A470"/>
  <c r="C469"/>
  <c r="B469"/>
  <c r="A469"/>
  <c r="C468"/>
  <c r="B468"/>
  <c r="A468"/>
  <c r="C467"/>
  <c r="B467"/>
  <c r="A467"/>
  <c r="C466"/>
  <c r="B466"/>
  <c r="A466"/>
  <c r="C465"/>
  <c r="B465"/>
  <c r="A465"/>
  <c r="C464"/>
  <c r="B464"/>
  <c r="A464"/>
  <c r="C463"/>
  <c r="B463"/>
  <c r="A463"/>
  <c r="C462"/>
  <c r="B462"/>
  <c r="A462"/>
  <c r="C461"/>
  <c r="B461"/>
  <c r="A461"/>
  <c r="C460"/>
  <c r="B460"/>
  <c r="A460"/>
  <c r="C459"/>
  <c r="B459"/>
  <c r="A459"/>
  <c r="C458"/>
  <c r="B458"/>
  <c r="A458"/>
  <c r="C457"/>
  <c r="B457"/>
  <c r="A457"/>
  <c r="C456"/>
  <c r="B456"/>
  <c r="A456"/>
  <c r="C455"/>
  <c r="B455"/>
  <c r="A455"/>
  <c r="C454"/>
  <c r="B454"/>
  <c r="A454"/>
  <c r="C453"/>
  <c r="B453"/>
  <c r="A453"/>
  <c r="C452"/>
  <c r="B452"/>
  <c r="A452"/>
  <c r="C451"/>
  <c r="B451"/>
  <c r="A451"/>
  <c r="C450"/>
  <c r="B450"/>
  <c r="A450"/>
  <c r="C449"/>
  <c r="B449"/>
  <c r="A449"/>
  <c r="C448"/>
  <c r="B448"/>
  <c r="A448"/>
  <c r="C447"/>
  <c r="B447"/>
  <c r="A447"/>
  <c r="C446"/>
  <c r="B446"/>
  <c r="A446"/>
  <c r="C445"/>
  <c r="B445"/>
  <c r="A445"/>
  <c r="C444"/>
  <c r="B444"/>
  <c r="A444"/>
  <c r="C443"/>
  <c r="B443"/>
  <c r="A443"/>
  <c r="C442"/>
  <c r="B442"/>
  <c r="A442"/>
  <c r="C441"/>
  <c r="B441"/>
  <c r="A441"/>
  <c r="C440"/>
  <c r="B440"/>
  <c r="A440"/>
  <c r="C439"/>
  <c r="B439"/>
  <c r="A439"/>
  <c r="C438"/>
  <c r="B438"/>
  <c r="A438"/>
  <c r="C437"/>
  <c r="B437"/>
  <c r="A437"/>
  <c r="C436"/>
  <c r="B436"/>
  <c r="A436"/>
  <c r="C435"/>
  <c r="B435"/>
  <c r="A435"/>
  <c r="C434"/>
  <c r="B434"/>
  <c r="A434"/>
  <c r="C433"/>
  <c r="B433"/>
  <c r="A433"/>
  <c r="C432"/>
  <c r="B432"/>
  <c r="A432"/>
  <c r="C431"/>
  <c r="B431"/>
  <c r="A431"/>
  <c r="C430"/>
  <c r="B430"/>
  <c r="A430"/>
  <c r="C429"/>
  <c r="B429"/>
  <c r="A429"/>
  <c r="C428"/>
  <c r="B428"/>
  <c r="A428"/>
  <c r="C427"/>
  <c r="B427"/>
  <c r="A427"/>
  <c r="C426"/>
  <c r="B426"/>
  <c r="A426"/>
  <c r="C425"/>
  <c r="B425"/>
  <c r="A425"/>
  <c r="C424"/>
  <c r="B424"/>
  <c r="A424"/>
  <c r="C423"/>
  <c r="B423"/>
  <c r="A423"/>
  <c r="C422"/>
  <c r="B422"/>
  <c r="A422"/>
  <c r="C421"/>
  <c r="B421"/>
  <c r="A421"/>
  <c r="C420"/>
  <c r="B420"/>
  <c r="A420"/>
  <c r="C419"/>
  <c r="B419"/>
  <c r="A419"/>
  <c r="C418"/>
  <c r="B418"/>
  <c r="A418"/>
  <c r="C417"/>
  <c r="B417"/>
  <c r="A417"/>
  <c r="C416"/>
  <c r="B416"/>
  <c r="A416"/>
  <c r="C415"/>
  <c r="B415"/>
  <c r="A415"/>
  <c r="C414"/>
  <c r="B414"/>
  <c r="A414"/>
  <c r="C413"/>
  <c r="B413"/>
  <c r="A413"/>
  <c r="C412"/>
  <c r="B412"/>
  <c r="A412"/>
  <c r="C411"/>
  <c r="B411"/>
  <c r="A411"/>
  <c r="C410"/>
  <c r="B410"/>
  <c r="A410"/>
  <c r="C409"/>
  <c r="B409"/>
  <c r="A409"/>
  <c r="C408"/>
  <c r="B408"/>
  <c r="A408"/>
  <c r="C407"/>
  <c r="B407"/>
  <c r="A407"/>
  <c r="C406"/>
  <c r="B406"/>
  <c r="A406"/>
  <c r="C405"/>
  <c r="B405"/>
  <c r="A405"/>
  <c r="C404"/>
  <c r="B404"/>
  <c r="A404"/>
  <c r="C403"/>
  <c r="B403"/>
  <c r="A403"/>
  <c r="C402"/>
  <c r="B402"/>
  <c r="A402"/>
  <c r="C401"/>
  <c r="B401"/>
  <c r="A401"/>
  <c r="C400"/>
  <c r="B400"/>
  <c r="A400"/>
  <c r="C399"/>
  <c r="B399"/>
  <c r="A399"/>
  <c r="C398"/>
  <c r="B398"/>
  <c r="A398"/>
  <c r="C397"/>
  <c r="B397"/>
  <c r="A397"/>
  <c r="C396"/>
  <c r="B396"/>
  <c r="A396"/>
  <c r="C395"/>
  <c r="B395"/>
  <c r="A395"/>
  <c r="C394"/>
  <c r="B394"/>
  <c r="A394"/>
  <c r="C393"/>
  <c r="B393"/>
  <c r="A393"/>
  <c r="C392"/>
  <c r="B392"/>
  <c r="A392"/>
  <c r="C391"/>
  <c r="B391"/>
  <c r="A391"/>
  <c r="C390"/>
  <c r="B390"/>
  <c r="A390"/>
  <c r="C389"/>
  <c r="B389"/>
  <c r="A389"/>
  <c r="C388"/>
  <c r="B388"/>
  <c r="A388"/>
  <c r="C387"/>
  <c r="B387"/>
  <c r="A387"/>
  <c r="C386"/>
  <c r="B386"/>
  <c r="A386"/>
  <c r="C385"/>
  <c r="B385"/>
  <c r="A385"/>
  <c r="C384"/>
  <c r="B384"/>
  <c r="A384"/>
  <c r="C383"/>
  <c r="B383"/>
  <c r="A383"/>
  <c r="C382"/>
  <c r="B382"/>
  <c r="A382"/>
  <c r="C381"/>
  <c r="B381"/>
  <c r="A381"/>
  <c r="C380"/>
  <c r="B380"/>
  <c r="A380"/>
  <c r="C379"/>
  <c r="B379"/>
  <c r="A379"/>
  <c r="C378"/>
  <c r="B378"/>
  <c r="A378"/>
  <c r="C377"/>
  <c r="B377"/>
  <c r="A377"/>
  <c r="C376"/>
  <c r="B376"/>
  <c r="A376"/>
  <c r="C375"/>
  <c r="B375"/>
  <c r="A375"/>
  <c r="C374"/>
  <c r="B374"/>
  <c r="A374"/>
  <c r="C373"/>
  <c r="B373"/>
  <c r="A373"/>
  <c r="C372"/>
  <c r="B372"/>
  <c r="A372"/>
  <c r="C371"/>
  <c r="B371"/>
  <c r="A371"/>
  <c r="C370"/>
  <c r="B370"/>
  <c r="A370"/>
  <c r="C369"/>
  <c r="B369"/>
  <c r="A369"/>
  <c r="C368"/>
  <c r="B368"/>
  <c r="A368"/>
  <c r="C367"/>
  <c r="B367"/>
  <c r="A367"/>
  <c r="C366"/>
  <c r="B366"/>
  <c r="A366"/>
  <c r="C365"/>
  <c r="B365"/>
  <c r="A365"/>
  <c r="C364"/>
  <c r="B364"/>
  <c r="A364"/>
  <c r="C363"/>
  <c r="B363"/>
  <c r="A363"/>
  <c r="C362"/>
  <c r="B362"/>
  <c r="A362"/>
  <c r="C361"/>
  <c r="B361"/>
  <c r="A361"/>
  <c r="C360"/>
  <c r="B360"/>
  <c r="A360"/>
  <c r="C359"/>
  <c r="B359"/>
  <c r="A359"/>
  <c r="C358"/>
  <c r="B358"/>
  <c r="A358"/>
  <c r="C357"/>
  <c r="B357"/>
  <c r="A357"/>
  <c r="C356"/>
  <c r="B356"/>
  <c r="A356"/>
  <c r="C355"/>
  <c r="B355"/>
  <c r="A355"/>
  <c r="C354"/>
  <c r="B354"/>
  <c r="A354"/>
  <c r="C353"/>
  <c r="B353"/>
  <c r="A353"/>
  <c r="C352"/>
  <c r="B352"/>
  <c r="A352"/>
  <c r="C351"/>
  <c r="B351"/>
  <c r="A351"/>
  <c r="C350"/>
  <c r="B350"/>
  <c r="A350"/>
  <c r="C349"/>
  <c r="B349"/>
  <c r="A349"/>
  <c r="C348"/>
  <c r="B348"/>
  <c r="A348"/>
  <c r="C347"/>
  <c r="B347"/>
  <c r="A347"/>
  <c r="C346"/>
  <c r="B346"/>
  <c r="A346"/>
  <c r="C345"/>
  <c r="B345"/>
  <c r="A345"/>
  <c r="C344"/>
  <c r="B344"/>
  <c r="A344"/>
  <c r="C343"/>
  <c r="B343"/>
  <c r="A343"/>
  <c r="C342"/>
  <c r="B342"/>
  <c r="A342"/>
  <c r="C341"/>
  <c r="B341"/>
  <c r="A341"/>
  <c r="C340"/>
  <c r="B340"/>
  <c r="A340"/>
  <c r="C339"/>
  <c r="B339"/>
  <c r="A339"/>
  <c r="C338"/>
  <c r="B338"/>
  <c r="A338"/>
  <c r="C337"/>
  <c r="B337"/>
  <c r="A337"/>
  <c r="C336"/>
  <c r="B336"/>
  <c r="A336"/>
  <c r="C335"/>
  <c r="B335"/>
  <c r="A335"/>
  <c r="C334"/>
  <c r="B334"/>
  <c r="A334"/>
  <c r="C333"/>
  <c r="B333"/>
  <c r="A333"/>
  <c r="C332"/>
  <c r="B332"/>
  <c r="A332"/>
  <c r="C331"/>
  <c r="B331"/>
  <c r="A331"/>
  <c r="C330"/>
  <c r="B330"/>
  <c r="A330"/>
  <c r="C329"/>
  <c r="B329"/>
  <c r="A329"/>
  <c r="C328"/>
  <c r="B328"/>
  <c r="A328"/>
  <c r="C327"/>
  <c r="B327"/>
  <c r="A327"/>
  <c r="C326"/>
  <c r="B326"/>
  <c r="A326"/>
  <c r="C325"/>
  <c r="B325"/>
  <c r="A325"/>
  <c r="C324"/>
  <c r="B324"/>
  <c r="A324"/>
  <c r="C323"/>
  <c r="B323"/>
  <c r="A323"/>
  <c r="C322"/>
  <c r="B322"/>
  <c r="A322"/>
  <c r="C321"/>
  <c r="B321"/>
  <c r="A321"/>
  <c r="C320"/>
  <c r="B320"/>
  <c r="A320"/>
  <c r="C319"/>
  <c r="B319"/>
  <c r="A319"/>
  <c r="C318"/>
  <c r="B318"/>
  <c r="A318"/>
  <c r="C317"/>
  <c r="B317"/>
  <c r="A317"/>
  <c r="C316"/>
  <c r="B316"/>
  <c r="A316"/>
  <c r="C315"/>
  <c r="B315"/>
  <c r="A315"/>
  <c r="C314"/>
  <c r="B314"/>
  <c r="A314"/>
  <c r="C313"/>
  <c r="B313"/>
  <c r="A313"/>
  <c r="C312"/>
  <c r="B312"/>
  <c r="A312"/>
  <c r="C311"/>
  <c r="B311"/>
  <c r="A311"/>
  <c r="C310"/>
  <c r="B310"/>
  <c r="A310"/>
  <c r="C309"/>
  <c r="B309"/>
  <c r="A309"/>
  <c r="C308"/>
  <c r="B308"/>
  <c r="A308"/>
  <c r="C307"/>
  <c r="B307"/>
  <c r="A307"/>
  <c r="C306"/>
  <c r="B306"/>
  <c r="A306"/>
  <c r="C305"/>
  <c r="B305"/>
  <c r="A305"/>
  <c r="C304"/>
  <c r="B304"/>
  <c r="A304"/>
  <c r="C303"/>
  <c r="B303"/>
  <c r="A303"/>
  <c r="C302"/>
  <c r="B302"/>
  <c r="A302"/>
  <c r="C301"/>
  <c r="B301"/>
  <c r="A301"/>
  <c r="C300"/>
  <c r="B300"/>
  <c r="A300"/>
  <c r="C299"/>
  <c r="B299"/>
  <c r="A299"/>
  <c r="C298"/>
  <c r="B298"/>
  <c r="A298"/>
  <c r="C297"/>
  <c r="B297"/>
  <c r="A297"/>
  <c r="C296"/>
  <c r="B296"/>
  <c r="A296"/>
  <c r="C295"/>
  <c r="B295"/>
  <c r="A295"/>
  <c r="C294"/>
  <c r="B294"/>
  <c r="A294"/>
  <c r="C293"/>
  <c r="B293"/>
  <c r="A293"/>
  <c r="C292"/>
  <c r="B292"/>
  <c r="A292"/>
  <c r="C291"/>
  <c r="B291"/>
  <c r="A291"/>
  <c r="C290"/>
  <c r="B290"/>
  <c r="A290"/>
  <c r="C289"/>
  <c r="B289"/>
  <c r="A289"/>
  <c r="C288"/>
  <c r="B288"/>
  <c r="A288"/>
  <c r="C287"/>
  <c r="B287"/>
  <c r="A287"/>
  <c r="C286"/>
  <c r="B286"/>
  <c r="A286"/>
  <c r="C285"/>
  <c r="B285"/>
  <c r="A285"/>
  <c r="C284"/>
  <c r="B284"/>
  <c r="A284"/>
  <c r="C283"/>
  <c r="B283"/>
  <c r="A283"/>
  <c r="C282"/>
  <c r="B282"/>
  <c r="A282"/>
  <c r="C281"/>
  <c r="B281"/>
  <c r="A281"/>
  <c r="C280"/>
  <c r="B280"/>
  <c r="A280"/>
  <c r="C279"/>
  <c r="B279"/>
  <c r="A279"/>
  <c r="C278"/>
  <c r="B278"/>
  <c r="A278"/>
  <c r="C277"/>
  <c r="B277"/>
  <c r="A277"/>
  <c r="C276"/>
  <c r="B276"/>
  <c r="A276"/>
  <c r="C275"/>
  <c r="B275"/>
  <c r="A275"/>
  <c r="C274"/>
  <c r="B274"/>
  <c r="A274"/>
  <c r="C273"/>
  <c r="B273"/>
  <c r="A273"/>
  <c r="C272"/>
  <c r="B272"/>
  <c r="A272"/>
  <c r="C271"/>
  <c r="B271"/>
  <c r="A271"/>
  <c r="C270"/>
  <c r="B270"/>
  <c r="A270"/>
  <c r="C269"/>
  <c r="B269"/>
  <c r="A269"/>
  <c r="C268"/>
  <c r="B268"/>
  <c r="A268"/>
  <c r="C267"/>
  <c r="B267"/>
  <c r="A267"/>
  <c r="C266"/>
  <c r="B266"/>
  <c r="A266"/>
  <c r="C265"/>
  <c r="B265"/>
  <c r="A265"/>
  <c r="C264"/>
  <c r="B264"/>
  <c r="A264"/>
  <c r="C263"/>
  <c r="B263"/>
  <c r="A263"/>
  <c r="C262"/>
  <c r="B262"/>
  <c r="A262"/>
  <c r="C261"/>
  <c r="B261"/>
  <c r="A261"/>
  <c r="C260"/>
  <c r="B260"/>
  <c r="A260"/>
  <c r="C259"/>
  <c r="B259"/>
  <c r="A259"/>
  <c r="C258"/>
  <c r="B258"/>
  <c r="A258"/>
  <c r="C257"/>
  <c r="B257"/>
  <c r="A257"/>
  <c r="C256"/>
  <c r="B256"/>
  <c r="A256"/>
  <c r="C255"/>
  <c r="B255"/>
  <c r="A255"/>
  <c r="C254"/>
  <c r="B254"/>
  <c r="A254"/>
  <c r="C253"/>
  <c r="B253"/>
  <c r="A253"/>
  <c r="C252"/>
  <c r="B252"/>
  <c r="A252"/>
  <c r="C251"/>
  <c r="B251"/>
  <c r="A251"/>
  <c r="C250"/>
  <c r="B250"/>
  <c r="A250"/>
  <c r="C249"/>
  <c r="B249"/>
  <c r="A249"/>
  <c r="C248"/>
  <c r="B248"/>
  <c r="A248"/>
  <c r="C247"/>
  <c r="B247"/>
  <c r="A247"/>
  <c r="C246"/>
  <c r="B246"/>
  <c r="A246"/>
  <c r="C245"/>
  <c r="B245"/>
  <c r="A245"/>
  <c r="C244"/>
  <c r="B244"/>
  <c r="A244"/>
  <c r="C243"/>
  <c r="B243"/>
  <c r="A243"/>
  <c r="C242"/>
  <c r="B242"/>
  <c r="A242"/>
  <c r="C241"/>
  <c r="B241"/>
  <c r="A241"/>
  <c r="C240"/>
  <c r="B240"/>
  <c r="A240"/>
  <c r="C239"/>
  <c r="B239"/>
  <c r="A239"/>
  <c r="C238"/>
  <c r="B238"/>
  <c r="A238"/>
  <c r="C237"/>
  <c r="B237"/>
  <c r="A237"/>
  <c r="C236"/>
  <c r="B236"/>
  <c r="A236"/>
  <c r="C235"/>
  <c r="B235"/>
  <c r="A235"/>
  <c r="C234"/>
  <c r="B234"/>
  <c r="A234"/>
  <c r="C233"/>
  <c r="B233"/>
  <c r="A233"/>
  <c r="C232"/>
  <c r="B232"/>
  <c r="A232"/>
  <c r="C231"/>
  <c r="B231"/>
  <c r="A231"/>
  <c r="C230"/>
  <c r="B230"/>
  <c r="A230"/>
  <c r="C229"/>
  <c r="B229"/>
  <c r="A229"/>
  <c r="C228"/>
  <c r="B228"/>
  <c r="A228"/>
  <c r="C227"/>
  <c r="B227"/>
  <c r="A227"/>
  <c r="C226"/>
  <c r="B226"/>
  <c r="A226"/>
  <c r="C225"/>
  <c r="B225"/>
  <c r="A225"/>
  <c r="C224"/>
  <c r="B224"/>
  <c r="A224"/>
  <c r="C223"/>
  <c r="B223"/>
  <c r="A223"/>
  <c r="C222"/>
  <c r="B222"/>
  <c r="A222"/>
  <c r="C221"/>
  <c r="B221"/>
  <c r="A221"/>
  <c r="C220"/>
  <c r="B220"/>
  <c r="A220"/>
  <c r="C219"/>
  <c r="B219"/>
  <c r="A219"/>
  <c r="C218"/>
  <c r="B218"/>
  <c r="A218"/>
  <c r="C217"/>
  <c r="B217"/>
  <c r="A217"/>
  <c r="C216"/>
  <c r="B216"/>
  <c r="A216"/>
  <c r="C215"/>
  <c r="B215"/>
  <c r="A215"/>
  <c r="C214"/>
  <c r="B214"/>
  <c r="A214"/>
  <c r="C213"/>
  <c r="B213"/>
  <c r="A213"/>
  <c r="C212"/>
  <c r="B212"/>
  <c r="A212"/>
  <c r="C211"/>
  <c r="B211"/>
  <c r="A211"/>
  <c r="C210"/>
  <c r="B210"/>
  <c r="A210"/>
  <c r="C209"/>
  <c r="B209"/>
  <c r="A209"/>
  <c r="C208"/>
  <c r="B208"/>
  <c r="A208"/>
  <c r="C207"/>
  <c r="B207"/>
  <c r="A207"/>
  <c r="C206"/>
  <c r="B206"/>
  <c r="A206"/>
  <c r="C205"/>
  <c r="B205"/>
  <c r="A205"/>
  <c r="C204"/>
  <c r="B204"/>
  <c r="A204"/>
  <c r="C203"/>
  <c r="B203"/>
  <c r="A203"/>
  <c r="C202"/>
  <c r="B202"/>
  <c r="A202"/>
  <c r="C201"/>
  <c r="B201"/>
  <c r="A201"/>
  <c r="C200"/>
  <c r="B200"/>
  <c r="A200"/>
  <c r="C199"/>
  <c r="B199"/>
  <c r="A199"/>
  <c r="C198"/>
  <c r="B198"/>
  <c r="A198"/>
  <c r="C197"/>
  <c r="B197"/>
  <c r="A197"/>
  <c r="C196"/>
  <c r="B196"/>
  <c r="A196"/>
  <c r="C195"/>
  <c r="B195"/>
  <c r="A195"/>
  <c r="C194"/>
  <c r="B194"/>
  <c r="A194"/>
  <c r="C193"/>
  <c r="B193"/>
  <c r="A193"/>
  <c r="C192"/>
  <c r="B192"/>
  <c r="A192"/>
  <c r="C191"/>
  <c r="B191"/>
  <c r="A191"/>
  <c r="C190"/>
  <c r="B190"/>
  <c r="A190"/>
  <c r="C189"/>
  <c r="B189"/>
  <c r="A189"/>
  <c r="C188"/>
  <c r="B188"/>
  <c r="A188"/>
  <c r="C187"/>
  <c r="B187"/>
  <c r="A187"/>
  <c r="C186"/>
  <c r="B186"/>
  <c r="A186"/>
  <c r="C185"/>
  <c r="B185"/>
  <c r="A185"/>
  <c r="C184"/>
  <c r="B184"/>
  <c r="A184"/>
  <c r="C183"/>
  <c r="B183"/>
  <c r="A183"/>
  <c r="C182"/>
  <c r="B182"/>
  <c r="A182"/>
  <c r="C181"/>
  <c r="B181"/>
  <c r="A181"/>
  <c r="C180"/>
  <c r="B180"/>
  <c r="A180"/>
  <c r="C179"/>
  <c r="B179"/>
  <c r="A179"/>
  <c r="C178"/>
  <c r="B178"/>
  <c r="A178"/>
  <c r="C177"/>
  <c r="B177"/>
  <c r="A177"/>
  <c r="C176"/>
  <c r="B176"/>
  <c r="A176"/>
  <c r="C175"/>
  <c r="B175"/>
  <c r="A175"/>
  <c r="C174"/>
  <c r="B174"/>
  <c r="A174"/>
  <c r="C173"/>
  <c r="B173"/>
  <c r="A173"/>
  <c r="C172"/>
  <c r="B172"/>
  <c r="A172"/>
  <c r="C171"/>
  <c r="B171"/>
  <c r="A171"/>
  <c r="C170"/>
  <c r="B170"/>
  <c r="A170"/>
  <c r="C169"/>
  <c r="B169"/>
  <c r="A169"/>
  <c r="C168"/>
  <c r="B168"/>
  <c r="A168"/>
  <c r="C167"/>
  <c r="B167"/>
  <c r="A167"/>
  <c r="C166"/>
  <c r="B166"/>
  <c r="A166"/>
  <c r="C165"/>
  <c r="B165"/>
  <c r="A165"/>
  <c r="C164"/>
  <c r="B164"/>
  <c r="A164"/>
  <c r="C163"/>
  <c r="B163"/>
  <c r="A163"/>
  <c r="C162"/>
  <c r="B162"/>
  <c r="A162"/>
  <c r="C161"/>
  <c r="B161"/>
  <c r="A161"/>
  <c r="C160"/>
  <c r="B160"/>
  <c r="A160"/>
  <c r="C159"/>
  <c r="B159"/>
  <c r="A159"/>
  <c r="C158"/>
  <c r="B158"/>
  <c r="A158"/>
  <c r="C157"/>
  <c r="B157"/>
  <c r="A157"/>
  <c r="C156"/>
  <c r="B156"/>
  <c r="A156"/>
  <c r="C155"/>
  <c r="B155"/>
  <c r="A155"/>
  <c r="C154"/>
  <c r="B154"/>
  <c r="A154"/>
  <c r="C153"/>
  <c r="B153"/>
  <c r="A153"/>
  <c r="C152"/>
  <c r="B152"/>
  <c r="A152"/>
  <c r="C151"/>
  <c r="B151"/>
  <c r="A151"/>
  <c r="C150"/>
  <c r="B150"/>
  <c r="A150"/>
  <c r="C149"/>
  <c r="B149"/>
  <c r="A149"/>
  <c r="C148"/>
  <c r="B148"/>
  <c r="A148"/>
  <c r="C147"/>
  <c r="B147"/>
  <c r="A147"/>
  <c r="C146"/>
  <c r="B146"/>
  <c r="A146"/>
  <c r="C145"/>
  <c r="B145"/>
  <c r="A145"/>
  <c r="C144"/>
  <c r="B144"/>
  <c r="A144"/>
  <c r="C143"/>
  <c r="B143"/>
  <c r="A143"/>
  <c r="C142"/>
  <c r="B142"/>
  <c r="A142"/>
  <c r="C141"/>
  <c r="B141"/>
  <c r="A141"/>
  <c r="C140"/>
  <c r="B140"/>
  <c r="A140"/>
  <c r="C139"/>
  <c r="B139"/>
  <c r="A139"/>
  <c r="C138"/>
  <c r="B138"/>
  <c r="A138"/>
  <c r="C137"/>
  <c r="B137"/>
  <c r="A137"/>
  <c r="C136"/>
  <c r="B136"/>
  <c r="A136"/>
  <c r="C135"/>
  <c r="B135"/>
  <c r="A135"/>
  <c r="C134"/>
  <c r="B134"/>
  <c r="A134"/>
  <c r="C133"/>
  <c r="B133"/>
  <c r="A133"/>
  <c r="C132"/>
  <c r="B132"/>
  <c r="A132"/>
  <c r="C131"/>
  <c r="B131"/>
  <c r="A131"/>
  <c r="C130"/>
  <c r="B130"/>
  <c r="A130"/>
  <c r="C129"/>
  <c r="B129"/>
  <c r="A129"/>
  <c r="C128"/>
  <c r="B128"/>
  <c r="A128"/>
  <c r="C127"/>
  <c r="B127"/>
  <c r="A127"/>
  <c r="C126"/>
  <c r="B126"/>
  <c r="A126"/>
  <c r="C125"/>
  <c r="B125"/>
  <c r="A125"/>
  <c r="C124"/>
  <c r="B124"/>
  <c r="A124"/>
  <c r="C123"/>
  <c r="B123"/>
  <c r="A123"/>
  <c r="C122"/>
  <c r="B122"/>
  <c r="A122"/>
  <c r="C121"/>
  <c r="B121"/>
  <c r="A121"/>
  <c r="C120"/>
  <c r="B120"/>
  <c r="A120"/>
  <c r="C119"/>
  <c r="B119"/>
  <c r="A119"/>
  <c r="C118"/>
  <c r="B118"/>
  <c r="A118"/>
  <c r="C117"/>
  <c r="B117"/>
  <c r="A117"/>
  <c r="C116"/>
  <c r="B116"/>
  <c r="A116"/>
  <c r="C115"/>
  <c r="B115"/>
  <c r="A115"/>
  <c r="C114"/>
  <c r="B114"/>
  <c r="A114"/>
  <c r="C113"/>
  <c r="B113"/>
  <c r="A113"/>
  <c r="C112"/>
  <c r="B112"/>
  <c r="A112"/>
  <c r="C111"/>
  <c r="B111"/>
  <c r="A111"/>
  <c r="C110"/>
  <c r="B110"/>
  <c r="A110"/>
  <c r="C109"/>
  <c r="B109"/>
  <c r="A109"/>
  <c r="C108"/>
  <c r="B108"/>
  <c r="A108"/>
  <c r="C107"/>
  <c r="B107"/>
  <c r="A107"/>
  <c r="C106"/>
  <c r="B106"/>
  <c r="A106"/>
  <c r="C105"/>
  <c r="B105"/>
  <c r="A105"/>
  <c r="C104"/>
  <c r="B104"/>
  <c r="A104"/>
  <c r="C103"/>
  <c r="B103"/>
  <c r="A103"/>
  <c r="C102"/>
  <c r="B102"/>
  <c r="A102"/>
  <c r="C101"/>
  <c r="B101"/>
  <c r="A101"/>
  <c r="C100"/>
  <c r="B100"/>
  <c r="A100"/>
  <c r="C99"/>
  <c r="B99"/>
  <c r="A99"/>
  <c r="C98"/>
  <c r="B98"/>
  <c r="A98"/>
  <c r="C97"/>
  <c r="B97"/>
  <c r="A97"/>
  <c r="C96"/>
  <c r="B96"/>
  <c r="A96"/>
  <c r="C95"/>
  <c r="B95"/>
  <c r="A95"/>
  <c r="C94"/>
  <c r="B94"/>
  <c r="A94"/>
  <c r="C93"/>
  <c r="B93"/>
  <c r="A93"/>
  <c r="C92"/>
  <c r="B92"/>
  <c r="A92"/>
  <c r="C91"/>
  <c r="B91"/>
  <c r="A91"/>
  <c r="C90"/>
  <c r="B90"/>
  <c r="A90"/>
  <c r="C89"/>
  <c r="B89"/>
  <c r="A89"/>
  <c r="C88"/>
  <c r="B88"/>
  <c r="A88"/>
  <c r="C87"/>
  <c r="B87"/>
  <c r="A87"/>
  <c r="C86"/>
  <c r="B86"/>
  <c r="A86"/>
  <c r="C85"/>
  <c r="B85"/>
  <c r="A85"/>
  <c r="C84"/>
  <c r="B84"/>
  <c r="A84"/>
  <c r="C83"/>
  <c r="B83"/>
  <c r="A83"/>
  <c r="C82"/>
  <c r="B82"/>
  <c r="A82"/>
  <c r="C81"/>
  <c r="B81"/>
  <c r="A81"/>
  <c r="C80"/>
  <c r="B80"/>
  <c r="A80"/>
  <c r="C79"/>
  <c r="B79"/>
  <c r="A79"/>
  <c r="C78"/>
  <c r="B78"/>
  <c r="A78"/>
  <c r="C77"/>
  <c r="B77"/>
  <c r="A77"/>
  <c r="C76"/>
  <c r="B76"/>
  <c r="A76"/>
  <c r="C75"/>
  <c r="B75"/>
  <c r="A75"/>
  <c r="C74"/>
  <c r="B74"/>
  <c r="A74"/>
  <c r="C73"/>
  <c r="B73"/>
  <c r="A73"/>
  <c r="C72"/>
  <c r="B72"/>
  <c r="A72"/>
  <c r="C71"/>
  <c r="B71"/>
  <c r="A71"/>
  <c r="C70"/>
  <c r="B70"/>
  <c r="A70"/>
  <c r="C69"/>
  <c r="B69"/>
  <c r="A69"/>
  <c r="C68"/>
  <c r="B68"/>
  <c r="A68"/>
  <c r="C67"/>
  <c r="B67"/>
  <c r="A67"/>
  <c r="C66"/>
  <c r="B66"/>
  <c r="A66"/>
  <c r="C65"/>
  <c r="B65"/>
  <c r="A65"/>
  <c r="C64"/>
  <c r="B64"/>
  <c r="A64"/>
  <c r="C63"/>
  <c r="B63"/>
  <c r="A63"/>
  <c r="C62"/>
  <c r="B62"/>
  <c r="A62"/>
  <c r="C61"/>
  <c r="B61"/>
  <c r="A61"/>
  <c r="C60"/>
  <c r="B60"/>
  <c r="A60"/>
  <c r="C59"/>
  <c r="B59"/>
  <c r="A59"/>
  <c r="C58"/>
  <c r="B58"/>
  <c r="A58"/>
  <c r="C57"/>
  <c r="B57"/>
  <c r="A57"/>
  <c r="C56"/>
  <c r="B56"/>
  <c r="A56"/>
  <c r="C55"/>
  <c r="B55"/>
  <c r="A55"/>
  <c r="C54"/>
  <c r="B54"/>
  <c r="A54"/>
  <c r="C53"/>
  <c r="B53"/>
  <c r="A53"/>
  <c r="C52"/>
  <c r="B52"/>
  <c r="A52"/>
  <c r="C51"/>
  <c r="B51"/>
  <c r="A51"/>
  <c r="C50"/>
  <c r="B50"/>
  <c r="A50"/>
  <c r="C49"/>
  <c r="B49"/>
  <c r="A49"/>
  <c r="C48"/>
  <c r="B48"/>
  <c r="A48"/>
  <c r="C47"/>
  <c r="B47"/>
  <c r="A47"/>
  <c r="C46"/>
  <c r="B46"/>
  <c r="A46"/>
  <c r="C45"/>
  <c r="B45"/>
  <c r="A45"/>
  <c r="C44"/>
  <c r="B44"/>
  <c r="A44"/>
  <c r="C43"/>
  <c r="B43"/>
  <c r="A43"/>
  <c r="C42"/>
  <c r="B42"/>
  <c r="A42"/>
  <c r="C41"/>
  <c r="B41"/>
  <c r="A41"/>
  <c r="C40"/>
  <c r="B40"/>
  <c r="A40"/>
  <c r="C39"/>
  <c r="B39"/>
  <c r="A39"/>
  <c r="C38"/>
  <c r="B38"/>
  <c r="A38"/>
  <c r="C37"/>
  <c r="B37"/>
  <c r="A37"/>
  <c r="C36"/>
  <c r="B36"/>
  <c r="A36"/>
  <c r="C35"/>
  <c r="B35"/>
  <c r="A35"/>
  <c r="C34"/>
  <c r="B34"/>
  <c r="A34"/>
  <c r="C33"/>
  <c r="B33"/>
  <c r="A33"/>
  <c r="C32"/>
  <c r="B32"/>
  <c r="A32"/>
  <c r="C31"/>
  <c r="B31"/>
  <c r="A31"/>
  <c r="C30"/>
  <c r="B30"/>
  <c r="A30"/>
  <c r="C29"/>
  <c r="B29"/>
  <c r="A29"/>
  <c r="C28"/>
  <c r="B28"/>
  <c r="A28"/>
  <c r="C27"/>
  <c r="B27"/>
  <c r="A27"/>
  <c r="C26"/>
  <c r="B26"/>
  <c r="A26"/>
  <c r="C25"/>
  <c r="B25"/>
  <c r="A25"/>
  <c r="C24"/>
  <c r="B24"/>
  <c r="A24"/>
  <c r="C23"/>
  <c r="B23"/>
  <c r="A23"/>
  <c r="C22"/>
  <c r="B22"/>
  <c r="A22"/>
  <c r="C21"/>
  <c r="B21"/>
  <c r="A21"/>
  <c r="C20"/>
  <c r="B20"/>
  <c r="A20"/>
  <c r="C19"/>
  <c r="B19"/>
  <c r="A19"/>
  <c r="C18"/>
  <c r="B18"/>
  <c r="A18"/>
  <c r="C17"/>
  <c r="B17"/>
  <c r="A17"/>
  <c r="C16"/>
  <c r="B16"/>
  <c r="A16"/>
  <c r="C15"/>
  <c r="B15"/>
  <c r="A15"/>
  <c r="C14"/>
  <c r="B14"/>
  <c r="A14"/>
  <c r="C13"/>
  <c r="B13"/>
  <c r="A13"/>
  <c r="B65" i="16"/>
  <c r="B66"/>
  <c r="B67"/>
  <c r="B68"/>
  <c r="B69"/>
  <c r="B70"/>
  <c r="B71"/>
  <c r="B72"/>
  <c r="B73"/>
  <c r="B74"/>
  <c r="C65"/>
  <c r="C66"/>
  <c r="C67"/>
  <c r="C68"/>
  <c r="C69"/>
  <c r="C70"/>
  <c r="C71"/>
  <c r="C72"/>
  <c r="C73"/>
  <c r="C74"/>
  <c r="B55"/>
  <c r="B56"/>
  <c r="B57"/>
  <c r="B58"/>
  <c r="B59"/>
  <c r="B60"/>
  <c r="B61"/>
  <c r="B62"/>
  <c r="B63"/>
  <c r="B64"/>
  <c r="C55"/>
  <c r="C56"/>
  <c r="C57"/>
  <c r="C58"/>
  <c r="C59"/>
  <c r="C60"/>
  <c r="C61"/>
  <c r="C62"/>
  <c r="C63"/>
  <c r="C64"/>
  <c r="B54"/>
  <c r="C54"/>
  <c r="B52"/>
  <c r="B53"/>
  <c r="C52"/>
  <c r="C53"/>
  <c r="B34"/>
  <c r="B35"/>
  <c r="B36"/>
  <c r="B37"/>
  <c r="B38"/>
  <c r="B39"/>
  <c r="B40"/>
  <c r="B41"/>
  <c r="B42"/>
  <c r="B43"/>
  <c r="B44"/>
  <c r="B45"/>
  <c r="B46"/>
  <c r="B47"/>
  <c r="B48"/>
  <c r="B49"/>
  <c r="C34"/>
  <c r="C35"/>
  <c r="C36"/>
  <c r="C37"/>
  <c r="C38"/>
  <c r="C39"/>
  <c r="C40"/>
  <c r="C41"/>
  <c r="C42"/>
  <c r="C43"/>
  <c r="C44"/>
  <c r="C45"/>
  <c r="C46"/>
  <c r="C47"/>
  <c r="C48"/>
  <c r="C49"/>
  <c r="B33"/>
  <c r="C33"/>
  <c r="B28"/>
  <c r="B29"/>
  <c r="B30"/>
  <c r="B31"/>
  <c r="B32"/>
  <c r="C28"/>
  <c r="C29"/>
  <c r="C30"/>
  <c r="C31"/>
  <c r="C32"/>
  <c r="B22"/>
  <c r="B23"/>
  <c r="B24"/>
  <c r="B25"/>
  <c r="B26"/>
  <c r="B27"/>
  <c r="C22"/>
  <c r="C23"/>
  <c r="C24"/>
  <c r="C25"/>
  <c r="C26"/>
  <c r="C27"/>
  <c r="B19"/>
  <c r="B20"/>
  <c r="B21"/>
  <c r="C19"/>
  <c r="C20"/>
  <c r="C21"/>
  <c r="B18"/>
  <c r="C18"/>
  <c r="B17"/>
  <c r="C17"/>
  <c r="B16"/>
  <c r="C16"/>
  <c r="B15"/>
  <c r="C15"/>
  <c r="B14"/>
  <c r="C14"/>
  <c r="B13"/>
  <c r="C13"/>
  <c r="C3"/>
  <c r="C4"/>
  <c r="C5"/>
  <c r="C6"/>
  <c r="C7"/>
  <c r="C8"/>
  <c r="C9"/>
  <c r="C10"/>
  <c r="C11"/>
  <c r="C12"/>
  <c r="B12"/>
  <c r="B4"/>
  <c r="B5"/>
  <c r="B6"/>
  <c r="B7"/>
  <c r="B8"/>
  <c r="B9"/>
  <c r="B10"/>
  <c r="B11"/>
  <c r="B3"/>
  <c r="C82" i="8"/>
  <c r="C47" i="6" s="1"/>
  <c r="C81" i="8"/>
  <c r="C46" i="6" s="1"/>
  <c r="C71"/>
  <c r="C70"/>
  <c r="C69"/>
  <c r="Q72"/>
  <c r="P72"/>
  <c r="C72"/>
  <c r="Q70"/>
  <c r="P70"/>
  <c r="Q69"/>
  <c r="P69"/>
  <c r="Q68"/>
  <c r="P68"/>
  <c r="C68"/>
  <c r="C29"/>
  <c r="C28"/>
  <c r="C89" i="8"/>
  <c r="C88"/>
  <c r="C69"/>
  <c r="C71"/>
  <c r="C79" s="1"/>
  <c r="C61" i="6"/>
  <c r="C62"/>
  <c r="Q61"/>
  <c r="P61"/>
  <c r="C66"/>
  <c r="C65"/>
  <c r="Q66"/>
  <c r="P66"/>
  <c r="C40"/>
  <c r="Q62"/>
  <c r="P62"/>
  <c r="Q64"/>
  <c r="P64"/>
  <c r="C64"/>
  <c r="C38"/>
  <c r="Q39"/>
  <c r="P39"/>
  <c r="C39"/>
  <c r="Q38"/>
  <c r="P38"/>
  <c r="C41"/>
  <c r="Q41"/>
  <c r="P41"/>
  <c r="Q40"/>
  <c r="P40"/>
  <c r="Q43"/>
  <c r="P43"/>
  <c r="C43"/>
  <c r="Q42"/>
  <c r="P42"/>
  <c r="C42"/>
  <c r="Q53"/>
  <c r="P53"/>
  <c r="Q52"/>
  <c r="P52"/>
  <c r="C51"/>
  <c r="C50"/>
  <c r="Q51"/>
  <c r="P51"/>
  <c r="Q50"/>
  <c r="P50"/>
  <c r="C49"/>
  <c r="C48"/>
  <c r="Q49"/>
  <c r="P49"/>
  <c r="Q48"/>
  <c r="P48"/>
  <c r="Q71"/>
  <c r="P71"/>
  <c r="Q65"/>
  <c r="P65"/>
  <c r="Q18"/>
  <c r="P18"/>
  <c r="C32"/>
  <c r="Q33"/>
  <c r="P33"/>
  <c r="C33"/>
  <c r="C59"/>
  <c r="C58"/>
  <c r="Q31"/>
  <c r="P31"/>
  <c r="C31"/>
  <c r="C57"/>
  <c r="P57"/>
  <c r="P58"/>
  <c r="P59"/>
  <c r="Q57"/>
  <c r="Q58"/>
  <c r="Q59"/>
  <c r="Q29"/>
  <c r="P29"/>
  <c r="C27"/>
  <c r="C36"/>
  <c r="C21"/>
  <c r="C75" i="8"/>
  <c r="C76"/>
  <c r="C35" i="6"/>
  <c r="C64" i="8"/>
  <c r="C83"/>
  <c r="C85"/>
  <c r="P36" i="6"/>
  <c r="Q36"/>
  <c r="P25"/>
  <c r="Q25"/>
  <c r="P13"/>
  <c r="Q13"/>
  <c r="P17"/>
  <c r="Q17"/>
  <c r="P32"/>
  <c r="P35"/>
  <c r="Q32"/>
  <c r="Q35"/>
  <c r="P28"/>
  <c r="Q28"/>
  <c r="P27"/>
  <c r="Q27"/>
  <c r="D27" i="8"/>
  <c r="F25"/>
  <c r="F24"/>
  <c r="C23" i="6"/>
  <c r="P46"/>
  <c r="Q46"/>
  <c r="P19"/>
  <c r="Q19"/>
  <c r="P63"/>
  <c r="Q63"/>
  <c r="P47"/>
  <c r="Q47"/>
  <c r="P45"/>
  <c r="Q45"/>
  <c r="P44"/>
  <c r="Q44"/>
  <c r="P21"/>
  <c r="Q21"/>
  <c r="P20"/>
  <c r="Q20"/>
  <c r="P15"/>
  <c r="Q15"/>
  <c r="F22" i="8"/>
  <c r="F23"/>
  <c r="P24" i="6"/>
  <c r="Q24"/>
  <c r="C74" i="8"/>
  <c r="C63" i="6" s="1"/>
  <c r="C16" i="8"/>
  <c r="P23" i="6"/>
  <c r="Q23"/>
  <c r="Q16"/>
  <c r="P16"/>
  <c r="A4" i="9"/>
  <c r="D4" s="1"/>
  <c r="B223" i="11" l="1"/>
  <c r="A223" s="1"/>
  <c r="B1278"/>
  <c r="A1278" s="1"/>
  <c r="B2233"/>
  <c r="A2233" s="1"/>
  <c r="E2233" s="1"/>
  <c r="B2244"/>
  <c r="A2244" s="1"/>
  <c r="C2244" s="1"/>
  <c r="B2258"/>
  <c r="A2258" s="1"/>
  <c r="B2254"/>
  <c r="A2254" s="1"/>
  <c r="B2702"/>
  <c r="A2702" s="1"/>
  <c r="C2702" s="1"/>
  <c r="B2698"/>
  <c r="A2698" s="1"/>
  <c r="E2698" s="1"/>
  <c r="B2694"/>
  <c r="A2694" s="1"/>
  <c r="B2690"/>
  <c r="A2690" s="1"/>
  <c r="B2714"/>
  <c r="A2714" s="1"/>
  <c r="E2714" s="1"/>
  <c r="B2716"/>
  <c r="A2716" s="1"/>
  <c r="C2716" s="1"/>
  <c r="B2809"/>
  <c r="A2809" s="1"/>
  <c r="B2805"/>
  <c r="A2805" s="1"/>
  <c r="B2823"/>
  <c r="A2823" s="1"/>
  <c r="E2823" s="1"/>
  <c r="B2819"/>
  <c r="A2819" s="1"/>
  <c r="E2819" s="1"/>
  <c r="B226"/>
  <c r="A226" s="1"/>
  <c r="B222"/>
  <c r="A222" s="1"/>
  <c r="B2243"/>
  <c r="A2243" s="1"/>
  <c r="E2243" s="1"/>
  <c r="B2239"/>
  <c r="A2239" s="1"/>
  <c r="D2239" s="1"/>
  <c r="B2257"/>
  <c r="A2257" s="1"/>
  <c r="B2701"/>
  <c r="A2701" s="1"/>
  <c r="B2697"/>
  <c r="A2697" s="1"/>
  <c r="C2697" s="1"/>
  <c r="B2693"/>
  <c r="A2693" s="1"/>
  <c r="D2693" s="1"/>
  <c r="B2689"/>
  <c r="A2689" s="1"/>
  <c r="B2808"/>
  <c r="A2808" s="1"/>
  <c r="B2804"/>
  <c r="A2804" s="1"/>
  <c r="D2804" s="1"/>
  <c r="B2822"/>
  <c r="A2822" s="1"/>
  <c r="E2822" s="1"/>
  <c r="B2818"/>
  <c r="A2818" s="1"/>
  <c r="B3383"/>
  <c r="A3383" s="1"/>
  <c r="B3547"/>
  <c r="A3547" s="1"/>
  <c r="B3555"/>
  <c r="A3555" s="1"/>
  <c r="B3579"/>
  <c r="A3579" s="1"/>
  <c r="B3583"/>
  <c r="A3583" s="1"/>
  <c r="B3615"/>
  <c r="A3615" s="1"/>
  <c r="B3623"/>
  <c r="A3623" s="1"/>
  <c r="B3344"/>
  <c r="A3344" s="1"/>
  <c r="B3360"/>
  <c r="A3360" s="1"/>
  <c r="B3500"/>
  <c r="A3500" s="1"/>
  <c r="B3544"/>
  <c r="A3544" s="1"/>
  <c r="B3548"/>
  <c r="A3548" s="1"/>
  <c r="B3556"/>
  <c r="A3556" s="1"/>
  <c r="B3560"/>
  <c r="A3560" s="1"/>
  <c r="B3564"/>
  <c r="A3564" s="1"/>
  <c r="B3572"/>
  <c r="A3572" s="1"/>
  <c r="B3580"/>
  <c r="A3580" s="1"/>
  <c r="B3608"/>
  <c r="A3608" s="1"/>
  <c r="B3612"/>
  <c r="A3612" s="1"/>
  <c r="B3616"/>
  <c r="A3616" s="1"/>
  <c r="B3620"/>
  <c r="A3620" s="1"/>
  <c r="B3624"/>
  <c r="A3624" s="1"/>
  <c r="B3433"/>
  <c r="A3433" s="1"/>
  <c r="B3565"/>
  <c r="A3565" s="1"/>
  <c r="B3573"/>
  <c r="A3573" s="1"/>
  <c r="B3581"/>
  <c r="A3581" s="1"/>
  <c r="B3585"/>
  <c r="A3585" s="1"/>
  <c r="B3589"/>
  <c r="A3589" s="1"/>
  <c r="B3609"/>
  <c r="A3609" s="1"/>
  <c r="B3613"/>
  <c r="A3613" s="1"/>
  <c r="B3621"/>
  <c r="A3621" s="1"/>
  <c r="B3633"/>
  <c r="A3633" s="1"/>
  <c r="B3546"/>
  <c r="A3546" s="1"/>
  <c r="B3550"/>
  <c r="A3550" s="1"/>
  <c r="B3554"/>
  <c r="A3554" s="1"/>
  <c r="B3566"/>
  <c r="A3566" s="1"/>
  <c r="B3574"/>
  <c r="A3574" s="1"/>
  <c r="B3578"/>
  <c r="A3578" s="1"/>
  <c r="B3582"/>
  <c r="A3582" s="1"/>
  <c r="B3586"/>
  <c r="A3586" s="1"/>
  <c r="B3614"/>
  <c r="A3614" s="1"/>
  <c r="B3622"/>
  <c r="A3622" s="1"/>
  <c r="B22"/>
  <c r="A22" s="1"/>
  <c r="B32"/>
  <c r="A32" s="1"/>
  <c r="B40"/>
  <c r="A40" s="1"/>
  <c r="B61"/>
  <c r="A61" s="1"/>
  <c r="B155"/>
  <c r="A155" s="1"/>
  <c r="B230"/>
  <c r="A230" s="1"/>
  <c r="B234"/>
  <c r="A234" s="1"/>
  <c r="B241"/>
  <c r="A241" s="1"/>
  <c r="B247"/>
  <c r="A247" s="1"/>
  <c r="B296"/>
  <c r="A296" s="1"/>
  <c r="B312"/>
  <c r="A312" s="1"/>
  <c r="B329"/>
  <c r="A329" s="1"/>
  <c r="B348"/>
  <c r="A348" s="1"/>
  <c r="B357"/>
  <c r="A357" s="1"/>
  <c r="B369"/>
  <c r="A369" s="1"/>
  <c r="B402"/>
  <c r="A402" s="1"/>
  <c r="B419"/>
  <c r="A419" s="1"/>
  <c r="B456"/>
  <c r="A456" s="1"/>
  <c r="B464"/>
  <c r="A464" s="1"/>
  <c r="B469"/>
  <c r="A469" s="1"/>
  <c r="B475"/>
  <c r="A475" s="1"/>
  <c r="B489"/>
  <c r="A489" s="1"/>
  <c r="B493"/>
  <c r="A493" s="1"/>
  <c r="B497"/>
  <c r="A497" s="1"/>
  <c r="B538"/>
  <c r="A538" s="1"/>
  <c r="B559"/>
  <c r="A559" s="1"/>
  <c r="B576"/>
  <c r="A576" s="1"/>
  <c r="B591"/>
  <c r="A591" s="1"/>
  <c r="B614"/>
  <c r="A614" s="1"/>
  <c r="B637"/>
  <c r="A637" s="1"/>
  <c r="B660"/>
  <c r="A660" s="1"/>
  <c r="B672"/>
  <c r="A672" s="1"/>
  <c r="B676"/>
  <c r="A676" s="1"/>
  <c r="B698"/>
  <c r="A698" s="1"/>
  <c r="B704"/>
  <c r="A704" s="1"/>
  <c r="B716"/>
  <c r="A716" s="1"/>
  <c r="B754"/>
  <c r="A754" s="1"/>
  <c r="B769"/>
  <c r="A769" s="1"/>
  <c r="B779"/>
  <c r="A779" s="1"/>
  <c r="B788"/>
  <c r="A788" s="1"/>
  <c r="B816"/>
  <c r="A816" s="1"/>
  <c r="B838"/>
  <c r="A838" s="1"/>
  <c r="B856"/>
  <c r="A856" s="1"/>
  <c r="B861"/>
  <c r="A861" s="1"/>
  <c r="B874"/>
  <c r="A874" s="1"/>
  <c r="B922"/>
  <c r="A922" s="1"/>
  <c r="B928"/>
  <c r="A928" s="1"/>
  <c r="B938"/>
  <c r="A938" s="1"/>
  <c r="B952"/>
  <c r="A952" s="1"/>
  <c r="B958"/>
  <c r="A958" s="1"/>
  <c r="B966"/>
  <c r="A966" s="1"/>
  <c r="B986"/>
  <c r="A986" s="1"/>
  <c r="B1002"/>
  <c r="A1002" s="1"/>
  <c r="B1033"/>
  <c r="A1033" s="1"/>
  <c r="B1085"/>
  <c r="A1085" s="1"/>
  <c r="B1103"/>
  <c r="A1103" s="1"/>
  <c r="B1148"/>
  <c r="A1148" s="1"/>
  <c r="B1164"/>
  <c r="A1164" s="1"/>
  <c r="B1170"/>
  <c r="A1170" s="1"/>
  <c r="B1191"/>
  <c r="A1191" s="1"/>
  <c r="B1198"/>
  <c r="A1198" s="1"/>
  <c r="B1202"/>
  <c r="A1202" s="1"/>
  <c r="B15"/>
  <c r="A15" s="1"/>
  <c r="B29"/>
  <c r="A29" s="1"/>
  <c r="B37"/>
  <c r="A37" s="1"/>
  <c r="B116"/>
  <c r="A116" s="1"/>
  <c r="B128"/>
  <c r="A128" s="1"/>
  <c r="B231"/>
  <c r="A231" s="1"/>
  <c r="B244"/>
  <c r="A244" s="1"/>
  <c r="B248"/>
  <c r="A248" s="1"/>
  <c r="B267"/>
  <c r="A267" s="1"/>
  <c r="B297"/>
  <c r="A297" s="1"/>
  <c r="B313"/>
  <c r="A313" s="1"/>
  <c r="B340"/>
  <c r="A340" s="1"/>
  <c r="B349"/>
  <c r="A349" s="1"/>
  <c r="B358"/>
  <c r="A358" s="1"/>
  <c r="B403"/>
  <c r="A403" s="1"/>
  <c r="B407"/>
  <c r="A407" s="1"/>
  <c r="B458"/>
  <c r="A458" s="1"/>
  <c r="B465"/>
  <c r="A465" s="1"/>
  <c r="B470"/>
  <c r="A470" s="1"/>
  <c r="B476"/>
  <c r="A476" s="1"/>
  <c r="B494"/>
  <c r="A494" s="1"/>
  <c r="B505"/>
  <c r="A505" s="1"/>
  <c r="B510"/>
  <c r="A510" s="1"/>
  <c r="B515"/>
  <c r="A515" s="1"/>
  <c r="B539"/>
  <c r="A539" s="1"/>
  <c r="B577"/>
  <c r="A577" s="1"/>
  <c r="B581"/>
  <c r="A581" s="1"/>
  <c r="B661"/>
  <c r="A661" s="1"/>
  <c r="B665"/>
  <c r="A665" s="1"/>
  <c r="B669"/>
  <c r="A669" s="1"/>
  <c r="B687"/>
  <c r="A687" s="1"/>
  <c r="B699"/>
  <c r="A699" s="1"/>
  <c r="B705"/>
  <c r="A705" s="1"/>
  <c r="B721"/>
  <c r="A721" s="1"/>
  <c r="B755"/>
  <c r="A755" s="1"/>
  <c r="B780"/>
  <c r="A780" s="1"/>
  <c r="B785"/>
  <c r="A785" s="1"/>
  <c r="B801"/>
  <c r="A801" s="1"/>
  <c r="B839"/>
  <c r="A839" s="1"/>
  <c r="B857"/>
  <c r="A857" s="1"/>
  <c r="B891"/>
  <c r="A891" s="1"/>
  <c r="B911"/>
  <c r="A911" s="1"/>
  <c r="B930"/>
  <c r="A930" s="1"/>
  <c r="B1003"/>
  <c r="A1003" s="1"/>
  <c r="B1028"/>
  <c r="A1028" s="1"/>
  <c r="B1056"/>
  <c r="A1056" s="1"/>
  <c r="B1078"/>
  <c r="A1078" s="1"/>
  <c r="B1144"/>
  <c r="A1144" s="1"/>
  <c r="B1160"/>
  <c r="A1160" s="1"/>
  <c r="B1171"/>
  <c r="A1171" s="1"/>
  <c r="B1177"/>
  <c r="A1177" s="1"/>
  <c r="B1182"/>
  <c r="A1182" s="1"/>
  <c r="B1199"/>
  <c r="A1199" s="1"/>
  <c r="B30"/>
  <c r="A30" s="1"/>
  <c r="B38"/>
  <c r="A38" s="1"/>
  <c r="B42"/>
  <c r="A42" s="1"/>
  <c r="B129"/>
  <c r="A129" s="1"/>
  <c r="B137"/>
  <c r="A137" s="1"/>
  <c r="B153"/>
  <c r="A153" s="1"/>
  <c r="B232"/>
  <c r="A232" s="1"/>
  <c r="B239"/>
  <c r="A239" s="1"/>
  <c r="B245"/>
  <c r="A245" s="1"/>
  <c r="B268"/>
  <c r="A268" s="1"/>
  <c r="B298"/>
  <c r="A298" s="1"/>
  <c r="B305"/>
  <c r="A305" s="1"/>
  <c r="B314"/>
  <c r="A314" s="1"/>
  <c r="B320"/>
  <c r="A320" s="1"/>
  <c r="B341"/>
  <c r="A341" s="1"/>
  <c r="B350"/>
  <c r="A350" s="1"/>
  <c r="B359"/>
  <c r="A359" s="1"/>
  <c r="B371"/>
  <c r="A371" s="1"/>
  <c r="B404"/>
  <c r="A404" s="1"/>
  <c r="B408"/>
  <c r="A408" s="1"/>
  <c r="B414"/>
  <c r="A414" s="1"/>
  <c r="B454"/>
  <c r="A454" s="1"/>
  <c r="B460"/>
  <c r="A460" s="1"/>
  <c r="B466"/>
  <c r="A466" s="1"/>
  <c r="B471"/>
  <c r="A471" s="1"/>
  <c r="B477"/>
  <c r="A477" s="1"/>
  <c r="B495"/>
  <c r="A495" s="1"/>
  <c r="B534"/>
  <c r="A534" s="1"/>
  <c r="B544"/>
  <c r="A544" s="1"/>
  <c r="B549"/>
  <c r="A549" s="1"/>
  <c r="B649"/>
  <c r="A649" s="1"/>
  <c r="B684"/>
  <c r="A684" s="1"/>
  <c r="B707"/>
  <c r="A707" s="1"/>
  <c r="B723"/>
  <c r="A723" s="1"/>
  <c r="B767"/>
  <c r="A767" s="1"/>
  <c r="B771"/>
  <c r="A771" s="1"/>
  <c r="B19"/>
  <c r="A19" s="1"/>
  <c r="B27"/>
  <c r="A27" s="1"/>
  <c r="B31"/>
  <c r="A31" s="1"/>
  <c r="B35"/>
  <c r="A35" s="1"/>
  <c r="B43"/>
  <c r="A43" s="1"/>
  <c r="B78"/>
  <c r="A78" s="1"/>
  <c r="B229"/>
  <c r="A229" s="1"/>
  <c r="B233"/>
  <c r="A233" s="1"/>
  <c r="B240"/>
  <c r="A240" s="1"/>
  <c r="B246"/>
  <c r="A246" s="1"/>
  <c r="B277"/>
  <c r="A277" s="1"/>
  <c r="B328"/>
  <c r="A328" s="1"/>
  <c r="B335"/>
  <c r="A335" s="1"/>
  <c r="B347"/>
  <c r="A347" s="1"/>
  <c r="B372"/>
  <c r="A372" s="1"/>
  <c r="B401"/>
  <c r="A401" s="1"/>
  <c r="B409"/>
  <c r="A409" s="1"/>
  <c r="B415"/>
  <c r="A415" s="1"/>
  <c r="B455"/>
  <c r="A455" s="1"/>
  <c r="B463"/>
  <c r="A463" s="1"/>
  <c r="B468"/>
  <c r="A468" s="1"/>
  <c r="B474"/>
  <c r="A474" s="1"/>
  <c r="B488"/>
  <c r="A488" s="1"/>
  <c r="B512"/>
  <c r="A512" s="1"/>
  <c r="B529"/>
  <c r="A529" s="1"/>
  <c r="B536"/>
  <c r="A536" s="1"/>
  <c r="B550"/>
  <c r="A550" s="1"/>
  <c r="B612"/>
  <c r="A612" s="1"/>
  <c r="B685"/>
  <c r="A685" s="1"/>
  <c r="B701"/>
  <c r="A701" s="1"/>
  <c r="B715"/>
  <c r="A715" s="1"/>
  <c r="B719"/>
  <c r="A719" s="1"/>
  <c r="B731"/>
  <c r="A731" s="1"/>
  <c r="B768"/>
  <c r="A768" s="1"/>
  <c r="B783"/>
  <c r="A783" s="1"/>
  <c r="B787"/>
  <c r="A787" s="1"/>
  <c r="B807"/>
  <c r="A807" s="1"/>
  <c r="B825"/>
  <c r="A825" s="1"/>
  <c r="B877"/>
  <c r="A877" s="1"/>
  <c r="B888"/>
  <c r="A888" s="1"/>
  <c r="B908"/>
  <c r="A908" s="1"/>
  <c r="B921"/>
  <c r="A921" s="1"/>
  <c r="B945"/>
  <c r="A945" s="1"/>
  <c r="B957"/>
  <c r="A957" s="1"/>
  <c r="B981"/>
  <c r="A981" s="1"/>
  <c r="B1032"/>
  <c r="A1032" s="1"/>
  <c r="B1052"/>
  <c r="A1052" s="1"/>
  <c r="B1072"/>
  <c r="A1072" s="1"/>
  <c r="B1125"/>
  <c r="A1125" s="1"/>
  <c r="B1135"/>
  <c r="A1135" s="1"/>
  <c r="B1152"/>
  <c r="A1152" s="1"/>
  <c r="B1168"/>
  <c r="A1168" s="1"/>
  <c r="B1190"/>
  <c r="A1190" s="1"/>
  <c r="B1201"/>
  <c r="A1201" s="1"/>
  <c r="B1057"/>
  <c r="A1057" s="1"/>
  <c r="B1200"/>
  <c r="A1200" s="1"/>
  <c r="B1214"/>
  <c r="A1214" s="1"/>
  <c r="B1285"/>
  <c r="A1285" s="1"/>
  <c r="B1304"/>
  <c r="A1304" s="1"/>
  <c r="B1317"/>
  <c r="A1317" s="1"/>
  <c r="B1352"/>
  <c r="A1352" s="1"/>
  <c r="B1356"/>
  <c r="A1356" s="1"/>
  <c r="B1388"/>
  <c r="A1388" s="1"/>
  <c r="B1407"/>
  <c r="A1407" s="1"/>
  <c r="B1442"/>
  <c r="A1442" s="1"/>
  <c r="B1461"/>
  <c r="A1461" s="1"/>
  <c r="B1466"/>
  <c r="A1466" s="1"/>
  <c r="B1495"/>
  <c r="A1495" s="1"/>
  <c r="B1591"/>
  <c r="A1591" s="1"/>
  <c r="B1619"/>
  <c r="A1619" s="1"/>
  <c r="B1639"/>
  <c r="A1639" s="1"/>
  <c r="B1659"/>
  <c r="A1659" s="1"/>
  <c r="B1664"/>
  <c r="A1664" s="1"/>
  <c r="B1687"/>
  <c r="A1687" s="1"/>
  <c r="B1711"/>
  <c r="A1711" s="1"/>
  <c r="B1757"/>
  <c r="A1757" s="1"/>
  <c r="B1780"/>
  <c r="A1780" s="1"/>
  <c r="B1786"/>
  <c r="A1786" s="1"/>
  <c r="B1828"/>
  <c r="A1828" s="1"/>
  <c r="B1939"/>
  <c r="A1939" s="1"/>
  <c r="B1947"/>
  <c r="A1947" s="1"/>
  <c r="B1970"/>
  <c r="A1970" s="1"/>
  <c r="B1978"/>
  <c r="A1978" s="1"/>
  <c r="B2002"/>
  <c r="A2002" s="1"/>
  <c r="B2038"/>
  <c r="A2038" s="1"/>
  <c r="B2062"/>
  <c r="A2062" s="1"/>
  <c r="B2094"/>
  <c r="A2094" s="1"/>
  <c r="B2172"/>
  <c r="A2172" s="1"/>
  <c r="B2189"/>
  <c r="A2189" s="1"/>
  <c r="B2207"/>
  <c r="A2207" s="1"/>
  <c r="B2224"/>
  <c r="A2224" s="1"/>
  <c r="B2265"/>
  <c r="A2265" s="1"/>
  <c r="B2315"/>
  <c r="A2315" s="1"/>
  <c r="B2321"/>
  <c r="A2321" s="1"/>
  <c r="B2363"/>
  <c r="A2363" s="1"/>
  <c r="B2388"/>
  <c r="A2388" s="1"/>
  <c r="B2392"/>
  <c r="A2392" s="1"/>
  <c r="B2407"/>
  <c r="A2407" s="1"/>
  <c r="B2415"/>
  <c r="A2415" s="1"/>
  <c r="B2430"/>
  <c r="A2430" s="1"/>
  <c r="B2434"/>
  <c r="A2434" s="1"/>
  <c r="B2462"/>
  <c r="A2462" s="1"/>
  <c r="B2484"/>
  <c r="A2484" s="1"/>
  <c r="B2524"/>
  <c r="A2524" s="1"/>
  <c r="B2528"/>
  <c r="A2528" s="1"/>
  <c r="B2540"/>
  <c r="A2540" s="1"/>
  <c r="B2549"/>
  <c r="A2549" s="1"/>
  <c r="B2675"/>
  <c r="A2675" s="1"/>
  <c r="B2683"/>
  <c r="A2683" s="1"/>
  <c r="B892"/>
  <c r="A892" s="1"/>
  <c r="B906"/>
  <c r="A906" s="1"/>
  <c r="B926"/>
  <c r="A926" s="1"/>
  <c r="B948"/>
  <c r="A948" s="1"/>
  <c r="B968"/>
  <c r="A968" s="1"/>
  <c r="B980"/>
  <c r="A980" s="1"/>
  <c r="B1011"/>
  <c r="A1011" s="1"/>
  <c r="B1094"/>
  <c r="A1094" s="1"/>
  <c r="B1145"/>
  <c r="A1145" s="1"/>
  <c r="B1167"/>
  <c r="A1167" s="1"/>
  <c r="B1178"/>
  <c r="A1178" s="1"/>
  <c r="B1221"/>
  <c r="A1221" s="1"/>
  <c r="B1239"/>
  <c r="A1239" s="1"/>
  <c r="B1257"/>
  <c r="A1257" s="1"/>
  <c r="B1264"/>
  <c r="A1264" s="1"/>
  <c r="B1268"/>
  <c r="A1268" s="1"/>
  <c r="B1297"/>
  <c r="A1297" s="1"/>
  <c r="B1305"/>
  <c r="A1305" s="1"/>
  <c r="B1323"/>
  <c r="A1323" s="1"/>
  <c r="B1332"/>
  <c r="A1332" s="1"/>
  <c r="B1336"/>
  <c r="A1336" s="1"/>
  <c r="B1343"/>
  <c r="A1343" s="1"/>
  <c r="B1389"/>
  <c r="A1389" s="1"/>
  <c r="B1394"/>
  <c r="A1394" s="1"/>
  <c r="B1419"/>
  <c r="A1419" s="1"/>
  <c r="B1423"/>
  <c r="A1423" s="1"/>
  <c r="B1447"/>
  <c r="A1447" s="1"/>
  <c r="B1467"/>
  <c r="A1467" s="1"/>
  <c r="B1472"/>
  <c r="A1472" s="1"/>
  <c r="B1521"/>
  <c r="A1521" s="1"/>
  <c r="B1540"/>
  <c r="A1540" s="1"/>
  <c r="B1592"/>
  <c r="A1592" s="1"/>
  <c r="B1640"/>
  <c r="A1640" s="1"/>
  <c r="B1645"/>
  <c r="A1645" s="1"/>
  <c r="B1665"/>
  <c r="A1665" s="1"/>
  <c r="B1692"/>
  <c r="A1692" s="1"/>
  <c r="B1716"/>
  <c r="A1716" s="1"/>
  <c r="B1722"/>
  <c r="A1722" s="1"/>
  <c r="B1735"/>
  <c r="A1735" s="1"/>
  <c r="B1758"/>
  <c r="A1758" s="1"/>
  <c r="B1781"/>
  <c r="A1781" s="1"/>
  <c r="B1844"/>
  <c r="A1844" s="1"/>
  <c r="B1971"/>
  <c r="A1971" s="1"/>
  <c r="B2039"/>
  <c r="A2039" s="1"/>
  <c r="B2095"/>
  <c r="A2095" s="1"/>
  <c r="B2127"/>
  <c r="A2127" s="1"/>
  <c r="B2190"/>
  <c r="A2190" s="1"/>
  <c r="B2225"/>
  <c r="A2225" s="1"/>
  <c r="B2231"/>
  <c r="A2231" s="1"/>
  <c r="B2248"/>
  <c r="A2248" s="1"/>
  <c r="B2294"/>
  <c r="A2294" s="1"/>
  <c r="B2351"/>
  <c r="A2351" s="1"/>
  <c r="B2364"/>
  <c r="A2364" s="1"/>
  <c r="B2401"/>
  <c r="A2401" s="1"/>
  <c r="B2412"/>
  <c r="A2412" s="1"/>
  <c r="B2448"/>
  <c r="A2448" s="1"/>
  <c r="B2521"/>
  <c r="A2521" s="1"/>
  <c r="B2631"/>
  <c r="A2631" s="1"/>
  <c r="B2676"/>
  <c r="A2676" s="1"/>
  <c r="B2680"/>
  <c r="A2680" s="1"/>
  <c r="B2715"/>
  <c r="A2715" s="1"/>
  <c r="B2746"/>
  <c r="A2746" s="1"/>
  <c r="B2857"/>
  <c r="A2857" s="1"/>
  <c r="B2861"/>
  <c r="A2861" s="1"/>
  <c r="B2869"/>
  <c r="A2869" s="1"/>
  <c r="B2873"/>
  <c r="A2873" s="1"/>
  <c r="B2881"/>
  <c r="A2881" s="1"/>
  <c r="B2923"/>
  <c r="A2923" s="1"/>
  <c r="B2933"/>
  <c r="A2933" s="1"/>
  <c r="B2938"/>
  <c r="A2938" s="1"/>
  <c r="B2946"/>
  <c r="A2946" s="1"/>
  <c r="B2950"/>
  <c r="A2950" s="1"/>
  <c r="B3027"/>
  <c r="A3027" s="1"/>
  <c r="B3031"/>
  <c r="A3031" s="1"/>
  <c r="B3081"/>
  <c r="A3081" s="1"/>
  <c r="B3085"/>
  <c r="A3085" s="1"/>
  <c r="B3089"/>
  <c r="A3089" s="1"/>
  <c r="B3106"/>
  <c r="A3106" s="1"/>
  <c r="B944"/>
  <c r="A944" s="1"/>
  <c r="B1139"/>
  <c r="A1139" s="1"/>
  <c r="B1172"/>
  <c r="A1172" s="1"/>
  <c r="B1195"/>
  <c r="A1195" s="1"/>
  <c r="B1210"/>
  <c r="A1210" s="1"/>
  <c r="B1228"/>
  <c r="A1228" s="1"/>
  <c r="B1246"/>
  <c r="A1246" s="1"/>
  <c r="B1250"/>
  <c r="A1250" s="1"/>
  <c r="B1293"/>
  <c r="A1293" s="1"/>
  <c r="B1298"/>
  <c r="A1298" s="1"/>
  <c r="B1315"/>
  <c r="A1315" s="1"/>
  <c r="B1324"/>
  <c r="A1324" s="1"/>
  <c r="B1333"/>
  <c r="A1333" s="1"/>
  <c r="B1337"/>
  <c r="A1337" s="1"/>
  <c r="B1344"/>
  <c r="A1344" s="1"/>
  <c r="B1354"/>
  <c r="A1354" s="1"/>
  <c r="B1358"/>
  <c r="A1358" s="1"/>
  <c r="B1369"/>
  <c r="A1369" s="1"/>
  <c r="B1395"/>
  <c r="A1395" s="1"/>
  <c r="B1420"/>
  <c r="A1420" s="1"/>
  <c r="B1452"/>
  <c r="A1452" s="1"/>
  <c r="B1489"/>
  <c r="A1489" s="1"/>
  <c r="B1507"/>
  <c r="A1507" s="1"/>
  <c r="B1513"/>
  <c r="A1513" s="1"/>
  <c r="B1535"/>
  <c r="A1535" s="1"/>
  <c r="B1541"/>
  <c r="A1541" s="1"/>
  <c r="B1546"/>
  <c r="A1546" s="1"/>
  <c r="B1565"/>
  <c r="A1565" s="1"/>
  <c r="B1582"/>
  <c r="A1582" s="1"/>
  <c r="B1601"/>
  <c r="A1601" s="1"/>
  <c r="B1670"/>
  <c r="A1670" s="1"/>
  <c r="B1693"/>
  <c r="A1693" s="1"/>
  <c r="B1736"/>
  <c r="A1736" s="1"/>
  <c r="B1801"/>
  <c r="A1801" s="1"/>
  <c r="B1822"/>
  <c r="A1822" s="1"/>
  <c r="B1845"/>
  <c r="A1845" s="1"/>
  <c r="B1884"/>
  <c r="A1884" s="1"/>
  <c r="B1931"/>
  <c r="A1931" s="1"/>
  <c r="B1945"/>
  <c r="A1945" s="1"/>
  <c r="B1964"/>
  <c r="A1964" s="1"/>
  <c r="B2018"/>
  <c r="A2018" s="1"/>
  <c r="B2032"/>
  <c r="A2032" s="1"/>
  <c r="B2110"/>
  <c r="A2110" s="1"/>
  <c r="B2141"/>
  <c r="A2141" s="1"/>
  <c r="B2214"/>
  <c r="A2214" s="1"/>
  <c r="B2228"/>
  <c r="A2228" s="1"/>
  <c r="B2249"/>
  <c r="A2249" s="1"/>
  <c r="B2336"/>
  <c r="A2336" s="1"/>
  <c r="B2342"/>
  <c r="A2342" s="1"/>
  <c r="B2354"/>
  <c r="A2354" s="1"/>
  <c r="B2379"/>
  <c r="A2379" s="1"/>
  <c r="B2413"/>
  <c r="A2413" s="1"/>
  <c r="B2442"/>
  <c r="A2442" s="1"/>
  <c r="B2449"/>
  <c r="A2449" s="1"/>
  <c r="B2502"/>
  <c r="A2502" s="1"/>
  <c r="B2506"/>
  <c r="A2506" s="1"/>
  <c r="B2522"/>
  <c r="A2522" s="1"/>
  <c r="B2538"/>
  <c r="A2538" s="1"/>
  <c r="B2663"/>
  <c r="A2663" s="1"/>
  <c r="B2672"/>
  <c r="A2672" s="1"/>
  <c r="B2681"/>
  <c r="A2681" s="1"/>
  <c r="B2753"/>
  <c r="A2753" s="1"/>
  <c r="B2829"/>
  <c r="A2829" s="1"/>
  <c r="B2850"/>
  <c r="A2850" s="1"/>
  <c r="B2854"/>
  <c r="A2854" s="1"/>
  <c r="B2858"/>
  <c r="A2858" s="1"/>
  <c r="B2870"/>
  <c r="A2870" s="1"/>
  <c r="B2886"/>
  <c r="A2886" s="1"/>
  <c r="B2930"/>
  <c r="A2930" s="1"/>
  <c r="B2934"/>
  <c r="A2934" s="1"/>
  <c r="B2939"/>
  <c r="A2939" s="1"/>
  <c r="B2947"/>
  <c r="A2947" s="1"/>
  <c r="B2951"/>
  <c r="A2951" s="1"/>
  <c r="B2956"/>
  <c r="A2956" s="1"/>
  <c r="B2965"/>
  <c r="A2965" s="1"/>
  <c r="B2971"/>
  <c r="A2971" s="1"/>
  <c r="B2981"/>
  <c r="A2981" s="1"/>
  <c r="B3001"/>
  <c r="A3001" s="1"/>
  <c r="B3013"/>
  <c r="A3013" s="1"/>
  <c r="B3018"/>
  <c r="A3018" s="1"/>
  <c r="B3032"/>
  <c r="A3032" s="1"/>
  <c r="B3082"/>
  <c r="A3082" s="1"/>
  <c r="B3090"/>
  <c r="A3090" s="1"/>
  <c r="B3103"/>
  <c r="A3103" s="1"/>
  <c r="B3107"/>
  <c r="A3107" s="1"/>
  <c r="B818"/>
  <c r="A818" s="1"/>
  <c r="B824"/>
  <c r="A824" s="1"/>
  <c r="B931"/>
  <c r="A931" s="1"/>
  <c r="B989"/>
  <c r="A989" s="1"/>
  <c r="B1134"/>
  <c r="A1134" s="1"/>
  <c r="B1219"/>
  <c r="A1219" s="1"/>
  <c r="B1237"/>
  <c r="A1237" s="1"/>
  <c r="B1284"/>
  <c r="A1284" s="1"/>
  <c r="B1316"/>
  <c r="A1316" s="1"/>
  <c r="B1355"/>
  <c r="A1355" s="1"/>
  <c r="B1370"/>
  <c r="A1370" s="1"/>
  <c r="B1375"/>
  <c r="A1375" s="1"/>
  <c r="B1387"/>
  <c r="A1387" s="1"/>
  <c r="B1400"/>
  <c r="A1400" s="1"/>
  <c r="B1430"/>
  <c r="A1430" s="1"/>
  <c r="B1441"/>
  <c r="A1441" s="1"/>
  <c r="B1490"/>
  <c r="A1490" s="1"/>
  <c r="B1514"/>
  <c r="A1514" s="1"/>
  <c r="B1551"/>
  <c r="A1551" s="1"/>
  <c r="B1585"/>
  <c r="A1585" s="1"/>
  <c r="B1618"/>
  <c r="A1618" s="1"/>
  <c r="B1686"/>
  <c r="A1686" s="1"/>
  <c r="B1710"/>
  <c r="A1710" s="1"/>
  <c r="B1729"/>
  <c r="A1729" s="1"/>
  <c r="B1775"/>
  <c r="A1775" s="1"/>
  <c r="B1802"/>
  <c r="A1802" s="1"/>
  <c r="B1807"/>
  <c r="A1807" s="1"/>
  <c r="B1823"/>
  <c r="A1823" s="1"/>
  <c r="B1872"/>
  <c r="A1872" s="1"/>
  <c r="B1891"/>
  <c r="A1891" s="1"/>
  <c r="B1900"/>
  <c r="A1900" s="1"/>
  <c r="B1946"/>
  <c r="A1946" s="1"/>
  <c r="B1991"/>
  <c r="A1991" s="1"/>
  <c r="B2019"/>
  <c r="A2019" s="1"/>
  <c r="B2111"/>
  <c r="A2111" s="1"/>
  <c r="B2142"/>
  <c r="A2142" s="1"/>
  <c r="B2206"/>
  <c r="A2206" s="1"/>
  <c r="B2236"/>
  <c r="A2236" s="1"/>
  <c r="B2252"/>
  <c r="A2252" s="1"/>
  <c r="B2264"/>
  <c r="A2264" s="1"/>
  <c r="B2308"/>
  <c r="A2308" s="1"/>
  <c r="B2387"/>
  <c r="A2387" s="1"/>
  <c r="B2391"/>
  <c r="A2391" s="1"/>
  <c r="B2399"/>
  <c r="A2399" s="1"/>
  <c r="B2429"/>
  <c r="A2429" s="1"/>
  <c r="B2433"/>
  <c r="A2433" s="1"/>
  <c r="B2483"/>
  <c r="A2483" s="1"/>
  <c r="B2487"/>
  <c r="A2487" s="1"/>
  <c r="B2503"/>
  <c r="A2503" s="1"/>
  <c r="B2527"/>
  <c r="A2527" s="1"/>
  <c r="B2548"/>
  <c r="A2548" s="1"/>
  <c r="B2673"/>
  <c r="A2673" s="1"/>
  <c r="B2682"/>
  <c r="A2682" s="1"/>
  <c r="B2754"/>
  <c r="A2754" s="1"/>
  <c r="B2768"/>
  <c r="A2768" s="1"/>
  <c r="B2864"/>
  <c r="A2864" s="1"/>
  <c r="B2868"/>
  <c r="A2868" s="1"/>
  <c r="B2931"/>
  <c r="A2931" s="1"/>
  <c r="B2944"/>
  <c r="A2944" s="1"/>
  <c r="B2952"/>
  <c r="A2952" s="1"/>
  <c r="B2959"/>
  <c r="A2959" s="1"/>
  <c r="B2982"/>
  <c r="A2982" s="1"/>
  <c r="B2998"/>
  <c r="A2998" s="1"/>
  <c r="B3004"/>
  <c r="A3004" s="1"/>
  <c r="B3083"/>
  <c r="A3083" s="1"/>
  <c r="B3088"/>
  <c r="A3088" s="1"/>
  <c r="B3195"/>
  <c r="A3195" s="1"/>
  <c r="B3207"/>
  <c r="A3207" s="1"/>
  <c r="B3220"/>
  <c r="A3220" s="1"/>
  <c r="B3269"/>
  <c r="A3269" s="1"/>
  <c r="B3291"/>
  <c r="A3291" s="1"/>
  <c r="B3320"/>
  <c r="A3320" s="1"/>
  <c r="B2834"/>
  <c r="A2834" s="1"/>
  <c r="B2871"/>
  <c r="A2871" s="1"/>
  <c r="B2941"/>
  <c r="A2941" s="1"/>
  <c r="B2945"/>
  <c r="A2945" s="1"/>
  <c r="B2978"/>
  <c r="A2978" s="1"/>
  <c r="B2983"/>
  <c r="A2983" s="1"/>
  <c r="B3019"/>
  <c r="A3019" s="1"/>
  <c r="B3024"/>
  <c r="A3024" s="1"/>
  <c r="B3030"/>
  <c r="A3030" s="1"/>
  <c r="B3084"/>
  <c r="A3084" s="1"/>
  <c r="B3091"/>
  <c r="A3091" s="1"/>
  <c r="B3100"/>
  <c r="A3100" s="1"/>
  <c r="B3111"/>
  <c r="A3111" s="1"/>
  <c r="B3208"/>
  <c r="A3208" s="1"/>
  <c r="B3237"/>
  <c r="A3237" s="1"/>
  <c r="B3253"/>
  <c r="A3253" s="1"/>
  <c r="B3257"/>
  <c r="A3257" s="1"/>
  <c r="B3278"/>
  <c r="A3278" s="1"/>
  <c r="B3309"/>
  <c r="A3309" s="1"/>
  <c r="B2855"/>
  <c r="A2855" s="1"/>
  <c r="B2928"/>
  <c r="A2928" s="1"/>
  <c r="B2973"/>
  <c r="A2973" s="1"/>
  <c r="B3020"/>
  <c r="A3020" s="1"/>
  <c r="B3039"/>
  <c r="A3039" s="1"/>
  <c r="B3092"/>
  <c r="A3092" s="1"/>
  <c r="B3108"/>
  <c r="A3108" s="1"/>
  <c r="B3120"/>
  <c r="A3120" s="1"/>
  <c r="B3124"/>
  <c r="A3124" s="1"/>
  <c r="B3242"/>
  <c r="A3242" s="1"/>
  <c r="B3258"/>
  <c r="A3258" s="1"/>
  <c r="B2883"/>
  <c r="A2883" s="1"/>
  <c r="B2922"/>
  <c r="A2922" s="1"/>
  <c r="B2937"/>
  <c r="A2937" s="1"/>
  <c r="B2957"/>
  <c r="A2957" s="1"/>
  <c r="B2962"/>
  <c r="A2962" s="1"/>
  <c r="B3003"/>
  <c r="A3003" s="1"/>
  <c r="B3008"/>
  <c r="A3008" s="1"/>
  <c r="B3044"/>
  <c r="A3044" s="1"/>
  <c r="B3117"/>
  <c r="A3117" s="1"/>
  <c r="B3198"/>
  <c r="A3198" s="1"/>
  <c r="B3259"/>
  <c r="A3259" s="1"/>
  <c r="B3307"/>
  <c r="A3307" s="1"/>
  <c r="B3319"/>
  <c r="A3319" s="1"/>
  <c r="B3334"/>
  <c r="A3334" s="1"/>
  <c r="B1260"/>
  <c r="A1260" s="1"/>
  <c r="D1260" s="1"/>
  <c r="B2235"/>
  <c r="A2235" s="1"/>
  <c r="C2235" s="1"/>
  <c r="B2242"/>
  <c r="A2242" s="1"/>
  <c r="B2256"/>
  <c r="A2256" s="1"/>
  <c r="B2260"/>
  <c r="A2260" s="1"/>
  <c r="D2260" s="1"/>
  <c r="B2700"/>
  <c r="A2700" s="1"/>
  <c r="D2700" s="1"/>
  <c r="B2696"/>
  <c r="A2696" s="1"/>
  <c r="B2692"/>
  <c r="A2692" s="1"/>
  <c r="B2688"/>
  <c r="A2688" s="1"/>
  <c r="D2688" s="1"/>
  <c r="B2811"/>
  <c r="A2811" s="1"/>
  <c r="E2811" s="1"/>
  <c r="B2807"/>
  <c r="A2807" s="1"/>
  <c r="B2803"/>
  <c r="A2803" s="1"/>
  <c r="B2821"/>
  <c r="A2821" s="1"/>
  <c r="C2821" s="1"/>
  <c r="B2817"/>
  <c r="A2817" s="1"/>
  <c r="E2817" s="1"/>
  <c r="B503" i="9"/>
  <c r="B543"/>
  <c r="B559"/>
  <c r="B639"/>
  <c r="C499"/>
  <c r="C503"/>
  <c r="C515"/>
  <c r="C523"/>
  <c r="C543"/>
  <c r="C547"/>
  <c r="C559"/>
  <c r="C635"/>
  <c r="C639"/>
  <c r="C643"/>
  <c r="D503"/>
  <c r="D543"/>
  <c r="D559"/>
  <c r="D639"/>
  <c r="B569"/>
  <c r="C508"/>
  <c r="C544"/>
  <c r="C592"/>
  <c r="C636"/>
  <c r="C644"/>
  <c r="D513"/>
  <c r="B497"/>
  <c r="B505"/>
  <c r="B513"/>
  <c r="B561"/>
  <c r="B593"/>
  <c r="C504"/>
  <c r="C520"/>
  <c r="C540"/>
  <c r="C548"/>
  <c r="C588"/>
  <c r="D505"/>
  <c r="D561"/>
  <c r="D593"/>
  <c r="B499"/>
  <c r="B515"/>
  <c r="B523"/>
  <c r="B547"/>
  <c r="B635"/>
  <c r="B643"/>
  <c r="C497"/>
  <c r="C501"/>
  <c r="C505"/>
  <c r="C509"/>
  <c r="C513"/>
  <c r="C517"/>
  <c r="C541"/>
  <c r="C549"/>
  <c r="C561"/>
  <c r="C565"/>
  <c r="S75" i="6" s="1"/>
  <c r="C569" i="9"/>
  <c r="C593"/>
  <c r="C597"/>
  <c r="C637"/>
  <c r="C645"/>
  <c r="D499"/>
  <c r="D515"/>
  <c r="D523"/>
  <c r="D547"/>
  <c r="D635"/>
  <c r="D643"/>
  <c r="B645"/>
  <c r="C518"/>
  <c r="C526"/>
  <c r="S74" i="6" s="1"/>
  <c r="C542" i="9"/>
  <c r="C550"/>
  <c r="C558"/>
  <c r="C642"/>
  <c r="D509"/>
  <c r="D549"/>
  <c r="D565"/>
  <c r="T75" i="6" s="1"/>
  <c r="D597" i="9"/>
  <c r="D645"/>
  <c r="D569"/>
  <c r="B501"/>
  <c r="B509"/>
  <c r="B517"/>
  <c r="B541"/>
  <c r="B549"/>
  <c r="B565"/>
  <c r="R75" i="6" s="1"/>
  <c r="K75" s="1"/>
  <c r="B597" i="9"/>
  <c r="B637"/>
  <c r="C494"/>
  <c r="C506"/>
  <c r="C514"/>
  <c r="C522"/>
  <c r="C546"/>
  <c r="C638"/>
  <c r="C646"/>
  <c r="D501"/>
  <c r="D517"/>
  <c r="D541"/>
  <c r="D637"/>
  <c r="D497"/>
  <c r="D646"/>
  <c r="D550"/>
  <c r="D522"/>
  <c r="D494"/>
  <c r="B592"/>
  <c r="B540"/>
  <c r="B522"/>
  <c r="B518"/>
  <c r="D642"/>
  <c r="D546"/>
  <c r="D518"/>
  <c r="B588"/>
  <c r="B520"/>
  <c r="D588"/>
  <c r="D540"/>
  <c r="B646"/>
  <c r="D638"/>
  <c r="D542"/>
  <c r="D514"/>
  <c r="B644"/>
  <c r="B548"/>
  <c r="B508"/>
  <c r="D520"/>
  <c r="D504"/>
  <c r="B642"/>
  <c r="B546"/>
  <c r="B514"/>
  <c r="D592"/>
  <c r="D544"/>
  <c r="D558"/>
  <c r="D526"/>
  <c r="T74" i="6" s="1"/>
  <c r="D506" i="9"/>
  <c r="B636"/>
  <c r="B544"/>
  <c r="B504"/>
  <c r="D644"/>
  <c r="D548"/>
  <c r="B638"/>
  <c r="B558"/>
  <c r="B542"/>
  <c r="B526"/>
  <c r="R74" i="6" s="1"/>
  <c r="K74" s="1"/>
  <c r="B494" i="9"/>
  <c r="B506"/>
  <c r="D636"/>
  <c r="D508"/>
  <c r="B550"/>
  <c r="B8"/>
  <c r="B16"/>
  <c r="B77"/>
  <c r="B143"/>
  <c r="B169"/>
  <c r="C13"/>
  <c r="C73"/>
  <c r="C141"/>
  <c r="C169"/>
  <c r="C349"/>
  <c r="C469"/>
  <c r="D67"/>
  <c r="D77"/>
  <c r="D113"/>
  <c r="D320"/>
  <c r="D484"/>
  <c r="B9"/>
  <c r="B13"/>
  <c r="B67"/>
  <c r="B113"/>
  <c r="B177"/>
  <c r="B357"/>
  <c r="B373"/>
  <c r="B389"/>
  <c r="B469"/>
  <c r="C77"/>
  <c r="C113"/>
  <c r="D9"/>
  <c r="D79"/>
  <c r="D99"/>
  <c r="D169"/>
  <c r="D357"/>
  <c r="D373"/>
  <c r="D444"/>
  <c r="D476"/>
  <c r="B10"/>
  <c r="B14"/>
  <c r="B18"/>
  <c r="B341"/>
  <c r="C8"/>
  <c r="C37"/>
  <c r="C115"/>
  <c r="C177"/>
  <c r="C357"/>
  <c r="C373"/>
  <c r="C389"/>
  <c r="D13"/>
  <c r="D37"/>
  <c r="D73"/>
  <c r="D103"/>
  <c r="D141"/>
  <c r="D177"/>
  <c r="D188"/>
  <c r="D341"/>
  <c r="D388"/>
  <c r="D468"/>
  <c r="B11"/>
  <c r="B15"/>
  <c r="B37"/>
  <c r="B73"/>
  <c r="B103"/>
  <c r="B141"/>
  <c r="B165"/>
  <c r="B349"/>
  <c r="C9"/>
  <c r="C165"/>
  <c r="C341"/>
  <c r="D15"/>
  <c r="D75"/>
  <c r="D165"/>
  <c r="D349"/>
  <c r="D389"/>
  <c r="D469"/>
  <c r="C2878" i="11"/>
  <c r="C2498"/>
  <c r="D2498"/>
  <c r="D2878"/>
  <c r="E2498"/>
  <c r="E2878"/>
  <c r="B115" i="9"/>
  <c r="C67"/>
  <c r="B490"/>
  <c r="B378"/>
  <c r="B350"/>
  <c r="B154"/>
  <c r="D18"/>
  <c r="D480"/>
  <c r="D16"/>
  <c r="C190"/>
  <c r="C18"/>
  <c r="C158"/>
  <c r="B118"/>
  <c r="D490"/>
  <c r="D378"/>
  <c r="B482"/>
  <c r="D190"/>
  <c r="B198"/>
  <c r="D412"/>
  <c r="D70"/>
  <c r="C350"/>
  <c r="C471"/>
  <c r="C467"/>
  <c r="B439"/>
  <c r="B435"/>
  <c r="D391"/>
  <c r="B379"/>
  <c r="C375"/>
  <c r="B323"/>
  <c r="C484"/>
  <c r="C476"/>
  <c r="C468"/>
  <c r="C444"/>
  <c r="C388"/>
  <c r="C320"/>
  <c r="B188"/>
  <c r="B168"/>
  <c r="R55" i="6" s="1"/>
  <c r="D120" i="9"/>
  <c r="C72"/>
  <c r="B56"/>
  <c r="D199"/>
  <c r="D183"/>
  <c r="D127"/>
  <c r="B99"/>
  <c r="B79"/>
  <c r="E1427" i="11"/>
  <c r="C103" i="9"/>
  <c r="C15"/>
  <c r="C482"/>
  <c r="D374"/>
  <c r="B342"/>
  <c r="B78"/>
  <c r="C14"/>
  <c r="D472"/>
  <c r="D8"/>
  <c r="C10"/>
  <c r="B352"/>
  <c r="D158"/>
  <c r="C118"/>
  <c r="C46"/>
  <c r="D474"/>
  <c r="D342"/>
  <c r="C342"/>
  <c r="C78"/>
  <c r="B474"/>
  <c r="D78"/>
  <c r="C490"/>
  <c r="B438"/>
  <c r="B412"/>
  <c r="C124"/>
  <c r="D350"/>
  <c r="C338"/>
  <c r="B46"/>
  <c r="D471"/>
  <c r="D467"/>
  <c r="C439"/>
  <c r="C435"/>
  <c r="C391"/>
  <c r="C379"/>
  <c r="D375"/>
  <c r="B367"/>
  <c r="C323"/>
  <c r="B480"/>
  <c r="B472"/>
  <c r="B328"/>
  <c r="C200"/>
  <c r="D168"/>
  <c r="B104"/>
  <c r="B80"/>
  <c r="D72"/>
  <c r="C56"/>
  <c r="B171"/>
  <c r="D352"/>
  <c r="D143"/>
  <c r="C75"/>
  <c r="D115"/>
  <c r="D11"/>
  <c r="C199"/>
  <c r="C79"/>
  <c r="C11"/>
  <c r="C474"/>
  <c r="B362"/>
  <c r="C198"/>
  <c r="B70"/>
  <c r="D10"/>
  <c r="C352"/>
  <c r="D358"/>
  <c r="D14"/>
  <c r="B374"/>
  <c r="B338"/>
  <c r="D118"/>
  <c r="D46"/>
  <c r="C70"/>
  <c r="D362"/>
  <c r="D154"/>
  <c r="D66"/>
  <c r="C412"/>
  <c r="B124"/>
  <c r="D482"/>
  <c r="D124"/>
  <c r="C378"/>
  <c r="C66"/>
  <c r="B471"/>
  <c r="D439"/>
  <c r="D379"/>
  <c r="C367"/>
  <c r="C480"/>
  <c r="C472"/>
  <c r="C328"/>
  <c r="S49" i="6" s="1"/>
  <c r="B200" i="9"/>
  <c r="B120"/>
  <c r="C104"/>
  <c r="C80"/>
  <c r="D56"/>
  <c r="C171"/>
  <c r="B127"/>
  <c r="C16"/>
  <c r="C183"/>
  <c r="C143"/>
  <c r="B75"/>
  <c r="D438"/>
  <c r="B358"/>
  <c r="B190"/>
  <c r="B66"/>
  <c r="D328"/>
  <c r="C374"/>
  <c r="D338"/>
  <c r="B158"/>
  <c r="C438"/>
  <c r="C362"/>
  <c r="D198"/>
  <c r="C154"/>
  <c r="C358"/>
  <c r="B467"/>
  <c r="D435"/>
  <c r="B391"/>
  <c r="B375"/>
  <c r="D367"/>
  <c r="D323"/>
  <c r="B484"/>
  <c r="B476"/>
  <c r="B468"/>
  <c r="B444"/>
  <c r="B388"/>
  <c r="B320"/>
  <c r="C188"/>
  <c r="C168"/>
  <c r="C120"/>
  <c r="D104"/>
  <c r="D80"/>
  <c r="B72"/>
  <c r="B199"/>
  <c r="B183"/>
  <c r="C127"/>
  <c r="C99"/>
  <c r="D171"/>
  <c r="D200"/>
  <c r="C1427" i="11"/>
  <c r="D1427"/>
  <c r="B2241"/>
  <c r="A2241" s="1"/>
  <c r="C2241" s="1"/>
  <c r="B2699"/>
  <c r="A2699" s="1"/>
  <c r="C2699" s="1"/>
  <c r="B2695"/>
  <c r="A2695" s="1"/>
  <c r="B2691"/>
  <c r="A2691" s="1"/>
  <c r="B2687"/>
  <c r="A2687" s="1"/>
  <c r="E2687" s="1"/>
  <c r="B2810"/>
  <c r="A2810" s="1"/>
  <c r="C2810" s="1"/>
  <c r="B2806"/>
  <c r="A2806" s="1"/>
  <c r="B2802"/>
  <c r="A2802" s="1"/>
  <c r="B2820"/>
  <c r="A2820" s="1"/>
  <c r="D2820" s="1"/>
  <c r="B2816"/>
  <c r="A2816" s="1"/>
  <c r="C2816" s="1"/>
  <c r="K80" i="6"/>
  <c r="D223" i="11"/>
  <c r="E223"/>
  <c r="C223"/>
  <c r="D1278"/>
  <c r="C1278"/>
  <c r="E1278"/>
  <c r="E2244"/>
  <c r="E2258"/>
  <c r="D2258"/>
  <c r="C2258"/>
  <c r="E2254"/>
  <c r="C2254"/>
  <c r="D2254"/>
  <c r="E2694"/>
  <c r="C2694"/>
  <c r="D2694"/>
  <c r="E2690"/>
  <c r="C2690"/>
  <c r="D2690"/>
  <c r="E2716"/>
  <c r="C2809"/>
  <c r="E2809"/>
  <c r="D2809"/>
  <c r="D2805"/>
  <c r="C2805"/>
  <c r="E2805"/>
  <c r="D2819"/>
  <c r="C226"/>
  <c r="D226"/>
  <c r="E226"/>
  <c r="C222"/>
  <c r="D222"/>
  <c r="E222"/>
  <c r="B161"/>
  <c r="A161" s="1"/>
  <c r="E161" s="1"/>
  <c r="B218"/>
  <c r="A218" s="1"/>
  <c r="C2243"/>
  <c r="C2239"/>
  <c r="C2257"/>
  <c r="E2257"/>
  <c r="D2257"/>
  <c r="D2701"/>
  <c r="E2701"/>
  <c r="C2701"/>
  <c r="E2697"/>
  <c r="C2689"/>
  <c r="E2689"/>
  <c r="D2689"/>
  <c r="C2808"/>
  <c r="D2808"/>
  <c r="E2808"/>
  <c r="C2804"/>
  <c r="D2822"/>
  <c r="C2818"/>
  <c r="E2818"/>
  <c r="D2818"/>
  <c r="C1260"/>
  <c r="D2242"/>
  <c r="C2242"/>
  <c r="E2242"/>
  <c r="D2256"/>
  <c r="C2256"/>
  <c r="E2256"/>
  <c r="C2696"/>
  <c r="E2696"/>
  <c r="D2696"/>
  <c r="D2692"/>
  <c r="C2692"/>
  <c r="E2692"/>
  <c r="C2807"/>
  <c r="D2807"/>
  <c r="E2807"/>
  <c r="C2803"/>
  <c r="D2803"/>
  <c r="E2803"/>
  <c r="E2695"/>
  <c r="C2695"/>
  <c r="D2695"/>
  <c r="E2691"/>
  <c r="D2691"/>
  <c r="C2691"/>
  <c r="C2806"/>
  <c r="E2806"/>
  <c r="D2806"/>
  <c r="C2802"/>
  <c r="E2802"/>
  <c r="D2802"/>
  <c r="E2816"/>
  <c r="B162"/>
  <c r="A162" s="1"/>
  <c r="D162" s="1"/>
  <c r="B171"/>
  <c r="A171" s="1"/>
  <c r="E171" s="1"/>
  <c r="B166"/>
  <c r="A166" s="1"/>
  <c r="C166" s="1"/>
  <c r="B750"/>
  <c r="A750" s="1"/>
  <c r="C750" s="1"/>
  <c r="B1161"/>
  <c r="A1161" s="1"/>
  <c r="D1161" s="1"/>
  <c r="B1197"/>
  <c r="A1197" s="1"/>
  <c r="D1197" s="1"/>
  <c r="B2152"/>
  <c r="A2152" s="1"/>
  <c r="C2152" s="1"/>
  <c r="B2163"/>
  <c r="A2163" s="1"/>
  <c r="D2163" s="1"/>
  <c r="B2159"/>
  <c r="A2159" s="1"/>
  <c r="C2159" s="1"/>
  <c r="B2177"/>
  <c r="A2177" s="1"/>
  <c r="D2177" s="1"/>
  <c r="B2173"/>
  <c r="A2173" s="1"/>
  <c r="C2173" s="1"/>
  <c r="B2613"/>
  <c r="A2613" s="1"/>
  <c r="E2613" s="1"/>
  <c r="B2609"/>
  <c r="A2609" s="1"/>
  <c r="C2609" s="1"/>
  <c r="B2601"/>
  <c r="A2601" s="1"/>
  <c r="D2601" s="1"/>
  <c r="B2623"/>
  <c r="A2623" s="1"/>
  <c r="C2623" s="1"/>
  <c r="B2624"/>
  <c r="A2624" s="1"/>
  <c r="D2624" s="1"/>
  <c r="B2711"/>
  <c r="A2711" s="1"/>
  <c r="E2711" s="1"/>
  <c r="B2707"/>
  <c r="A2707" s="1"/>
  <c r="D2707" s="1"/>
  <c r="B2725"/>
  <c r="A2725" s="1"/>
  <c r="C2725" s="1"/>
  <c r="B2721"/>
  <c r="A2721" s="1"/>
  <c r="C2721" s="1"/>
  <c r="B167"/>
  <c r="A167" s="1"/>
  <c r="E167" s="1"/>
  <c r="B163"/>
  <c r="A163" s="1"/>
  <c r="D163" s="1"/>
  <c r="B2153"/>
  <c r="A2153" s="1"/>
  <c r="E2153" s="1"/>
  <c r="B2160"/>
  <c r="A2160" s="1"/>
  <c r="D2160" s="1"/>
  <c r="B2174"/>
  <c r="A2174" s="1"/>
  <c r="D2174" s="1"/>
  <c r="B2610"/>
  <c r="A2610" s="1"/>
  <c r="C2610" s="1"/>
  <c r="B2606"/>
  <c r="A2606" s="1"/>
  <c r="D2606" s="1"/>
  <c r="B2598"/>
  <c r="A2598" s="1"/>
  <c r="C2598" s="1"/>
  <c r="B2712"/>
  <c r="A2712" s="1"/>
  <c r="E2712" s="1"/>
  <c r="B2708"/>
  <c r="A2708" s="1"/>
  <c r="D2708" s="1"/>
  <c r="B2704"/>
  <c r="A2704" s="1"/>
  <c r="E2704" s="1"/>
  <c r="B2726"/>
  <c r="A2726" s="1"/>
  <c r="C2726" s="1"/>
  <c r="B2722"/>
  <c r="A2722" s="1"/>
  <c r="E2722" s="1"/>
  <c r="B2718"/>
  <c r="A2718" s="1"/>
  <c r="D2718" s="1"/>
  <c r="B20"/>
  <c r="A20" s="1"/>
  <c r="B72"/>
  <c r="A72" s="1"/>
  <c r="B80"/>
  <c r="A80" s="1"/>
  <c r="B96"/>
  <c r="A96" s="1"/>
  <c r="B190"/>
  <c r="A190" s="1"/>
  <c r="B242"/>
  <c r="A242" s="1"/>
  <c r="B250"/>
  <c r="A250" s="1"/>
  <c r="B258"/>
  <c r="A258" s="1"/>
  <c r="B270"/>
  <c r="A270" s="1"/>
  <c r="B282"/>
  <c r="A282" s="1"/>
  <c r="B294"/>
  <c r="A294" s="1"/>
  <c r="B302"/>
  <c r="A302" s="1"/>
  <c r="B318"/>
  <c r="A318" s="1"/>
  <c r="B322"/>
  <c r="A322" s="1"/>
  <c r="B326"/>
  <c r="A326" s="1"/>
  <c r="B330"/>
  <c r="A330" s="1"/>
  <c r="B338"/>
  <c r="A338" s="1"/>
  <c r="B342"/>
  <c r="A342" s="1"/>
  <c r="B378"/>
  <c r="A378" s="1"/>
  <c r="B382"/>
  <c r="A382" s="1"/>
  <c r="B386"/>
  <c r="A386" s="1"/>
  <c r="B390"/>
  <c r="A390" s="1"/>
  <c r="B394"/>
  <c r="A394" s="1"/>
  <c r="B398"/>
  <c r="A398" s="1"/>
  <c r="B418"/>
  <c r="A418" s="1"/>
  <c r="B438"/>
  <c r="A438" s="1"/>
  <c r="B462"/>
  <c r="A462" s="1"/>
  <c r="B482"/>
  <c r="A482" s="1"/>
  <c r="B506"/>
  <c r="A506" s="1"/>
  <c r="B514"/>
  <c r="A514" s="1"/>
  <c r="B530"/>
  <c r="A530" s="1"/>
  <c r="B610"/>
  <c r="A610" s="1"/>
  <c r="B622"/>
  <c r="A622" s="1"/>
  <c r="B626"/>
  <c r="A626" s="1"/>
  <c r="B630"/>
  <c r="A630" s="1"/>
  <c r="B638"/>
  <c r="A638" s="1"/>
  <c r="B642"/>
  <c r="A642" s="1"/>
  <c r="B646"/>
  <c r="A646" s="1"/>
  <c r="B654"/>
  <c r="A654" s="1"/>
  <c r="B678"/>
  <c r="A678" s="1"/>
  <c r="B690"/>
  <c r="A690" s="1"/>
  <c r="B694"/>
  <c r="A694" s="1"/>
  <c r="B702"/>
  <c r="A702" s="1"/>
  <c r="B706"/>
  <c r="A706" s="1"/>
  <c r="B710"/>
  <c r="A710" s="1"/>
  <c r="B722"/>
  <c r="A722" s="1"/>
  <c r="B730"/>
  <c r="A730" s="1"/>
  <c r="B760"/>
  <c r="A760" s="1"/>
  <c r="B764"/>
  <c r="A764" s="1"/>
  <c r="B808"/>
  <c r="A808" s="1"/>
  <c r="B812"/>
  <c r="A812" s="1"/>
  <c r="B832"/>
  <c r="A832" s="1"/>
  <c r="B852"/>
  <c r="A852" s="1"/>
  <c r="B924"/>
  <c r="A924" s="1"/>
  <c r="B932"/>
  <c r="A932" s="1"/>
  <c r="B1000"/>
  <c r="A1000" s="1"/>
  <c r="B1008"/>
  <c r="A1008" s="1"/>
  <c r="B1036"/>
  <c r="A1036" s="1"/>
  <c r="B1048"/>
  <c r="A1048" s="1"/>
  <c r="B1064"/>
  <c r="A1064" s="1"/>
  <c r="B1080"/>
  <c r="A1080" s="1"/>
  <c r="B1084"/>
  <c r="A1084" s="1"/>
  <c r="B1088"/>
  <c r="A1088" s="1"/>
  <c r="B1096"/>
  <c r="A1096" s="1"/>
  <c r="B1116"/>
  <c r="A1116" s="1"/>
  <c r="B1120"/>
  <c r="A1120" s="1"/>
  <c r="B1140"/>
  <c r="A1140" s="1"/>
  <c r="B1174"/>
  <c r="A1174" s="1"/>
  <c r="B1183"/>
  <c r="A1183" s="1"/>
  <c r="B1187"/>
  <c r="A1187" s="1"/>
  <c r="B1204"/>
  <c r="A1204" s="1"/>
  <c r="B1212"/>
  <c r="A1212" s="1"/>
  <c r="B1216"/>
  <c r="A1216" s="1"/>
  <c r="B1224"/>
  <c r="A1224" s="1"/>
  <c r="B1232"/>
  <c r="A1232" s="1"/>
  <c r="B1236"/>
  <c r="A1236" s="1"/>
  <c r="B1252"/>
  <c r="A1252" s="1"/>
  <c r="B1256"/>
  <c r="A1256" s="1"/>
  <c r="B1288"/>
  <c r="A1288" s="1"/>
  <c r="B1308"/>
  <c r="A1308" s="1"/>
  <c r="B1360"/>
  <c r="A1360" s="1"/>
  <c r="B1380"/>
  <c r="A1380" s="1"/>
  <c r="B1408"/>
  <c r="A1408" s="1"/>
  <c r="B1432"/>
  <c r="A1432" s="1"/>
  <c r="B1440"/>
  <c r="A1440" s="1"/>
  <c r="B1460"/>
  <c r="A1460" s="1"/>
  <c r="B1484"/>
  <c r="A1484" s="1"/>
  <c r="B1504"/>
  <c r="A1504" s="1"/>
  <c r="B1520"/>
  <c r="A1520" s="1"/>
  <c r="B1564"/>
  <c r="A1564" s="1"/>
  <c r="B1584"/>
  <c r="A1584" s="1"/>
  <c r="B1612"/>
  <c r="A1612" s="1"/>
  <c r="B1624"/>
  <c r="A1624" s="1"/>
  <c r="B1648"/>
  <c r="A1648" s="1"/>
  <c r="B1676"/>
  <c r="A1676" s="1"/>
  <c r="B1700"/>
  <c r="A1700" s="1"/>
  <c r="B1720"/>
  <c r="A1720" s="1"/>
  <c r="B1764"/>
  <c r="A1764" s="1"/>
  <c r="B1784"/>
  <c r="A1784" s="1"/>
  <c r="B1816"/>
  <c r="A1816" s="1"/>
  <c r="B1840"/>
  <c r="A1840" s="1"/>
  <c r="B1864"/>
  <c r="A1864" s="1"/>
  <c r="B1916"/>
  <c r="A1916" s="1"/>
  <c r="B1980"/>
  <c r="A1980" s="1"/>
  <c r="B1996"/>
  <c r="A1996" s="1"/>
  <c r="B2060"/>
  <c r="A2060" s="1"/>
  <c r="B2092"/>
  <c r="A2092" s="1"/>
  <c r="B2108"/>
  <c r="A2108" s="1"/>
  <c r="B2144"/>
  <c r="A2144" s="1"/>
  <c r="B2155"/>
  <c r="A2155" s="1"/>
  <c r="B2178"/>
  <c r="A2178" s="1"/>
  <c r="B2183"/>
  <c r="A2183" s="1"/>
  <c r="B2227"/>
  <c r="A2227" s="1"/>
  <c r="B2251"/>
  <c r="A2251" s="1"/>
  <c r="B2255"/>
  <c r="A2255" s="1"/>
  <c r="B2259"/>
  <c r="A2259" s="1"/>
  <c r="B2283"/>
  <c r="A2283" s="1"/>
  <c r="B2299"/>
  <c r="A2299" s="1"/>
  <c r="B2307"/>
  <c r="A2307" s="1"/>
  <c r="B2311"/>
  <c r="A2311" s="1"/>
  <c r="B2331"/>
  <c r="A2331" s="1"/>
  <c r="B2367"/>
  <c r="A2367" s="1"/>
  <c r="B2403"/>
  <c r="A2403" s="1"/>
  <c r="B2443"/>
  <c r="A2443" s="1"/>
  <c r="B2447"/>
  <c r="A2447" s="1"/>
  <c r="B2455"/>
  <c r="A2455" s="1"/>
  <c r="B2583"/>
  <c r="A2583" s="1"/>
  <c r="B2587"/>
  <c r="A2587" s="1"/>
  <c r="B2595"/>
  <c r="A2595" s="1"/>
  <c r="B2621"/>
  <c r="A2621" s="1"/>
  <c r="B2656"/>
  <c r="A2656" s="1"/>
  <c r="B2732"/>
  <c r="A2732" s="1"/>
  <c r="B2736"/>
  <c r="A2736" s="1"/>
  <c r="B2752"/>
  <c r="A2752" s="1"/>
  <c r="B2756"/>
  <c r="A2756" s="1"/>
  <c r="B2760"/>
  <c r="A2760" s="1"/>
  <c r="B2772"/>
  <c r="A2772" s="1"/>
  <c r="B2788"/>
  <c r="A2788" s="1"/>
  <c r="B2824"/>
  <c r="A2824" s="1"/>
  <c r="B2832"/>
  <c r="A2832" s="1"/>
  <c r="B2836"/>
  <c r="A2836" s="1"/>
  <c r="B2840"/>
  <c r="A2840" s="1"/>
  <c r="B2848"/>
  <c r="A2848" s="1"/>
  <c r="B2912"/>
  <c r="A2912" s="1"/>
  <c r="B2924"/>
  <c r="A2924" s="1"/>
  <c r="B2936"/>
  <c r="A2936" s="1"/>
  <c r="B2968"/>
  <c r="A2968" s="1"/>
  <c r="B2992"/>
  <c r="A2992" s="1"/>
  <c r="B3012"/>
  <c r="A3012" s="1"/>
  <c r="B3036"/>
  <c r="A3036" s="1"/>
  <c r="B3060"/>
  <c r="A3060" s="1"/>
  <c r="B3076"/>
  <c r="A3076" s="1"/>
  <c r="B3216"/>
  <c r="A3216" s="1"/>
  <c r="B3260"/>
  <c r="A3260" s="1"/>
  <c r="B3264"/>
  <c r="A3264" s="1"/>
  <c r="B3272"/>
  <c r="A3272" s="1"/>
  <c r="B3276"/>
  <c r="A3276" s="1"/>
  <c r="B3280"/>
  <c r="A3280" s="1"/>
  <c r="B3288"/>
  <c r="A3288" s="1"/>
  <c r="B3296"/>
  <c r="A3296" s="1"/>
  <c r="B3324"/>
  <c r="A3324" s="1"/>
  <c r="B3328"/>
  <c r="A3328" s="1"/>
  <c r="B3332"/>
  <c r="A3332" s="1"/>
  <c r="B59"/>
  <c r="A59" s="1"/>
  <c r="B71"/>
  <c r="A71" s="1"/>
  <c r="B221"/>
  <c r="A221" s="1"/>
  <c r="B225"/>
  <c r="A225" s="1"/>
  <c r="B237"/>
  <c r="A237" s="1"/>
  <c r="B261"/>
  <c r="A261" s="1"/>
  <c r="B273"/>
  <c r="A273" s="1"/>
  <c r="B281"/>
  <c r="A281" s="1"/>
  <c r="B301"/>
  <c r="A301" s="1"/>
  <c r="B321"/>
  <c r="A321" s="1"/>
  <c r="B325"/>
  <c r="A325" s="1"/>
  <c r="B337"/>
  <c r="A337" s="1"/>
  <c r="B377"/>
  <c r="A377" s="1"/>
  <c r="B381"/>
  <c r="A381" s="1"/>
  <c r="B385"/>
  <c r="A385" s="1"/>
  <c r="B389"/>
  <c r="A389" s="1"/>
  <c r="B393"/>
  <c r="A393" s="1"/>
  <c r="B397"/>
  <c r="A397" s="1"/>
  <c r="B417"/>
  <c r="A417" s="1"/>
  <c r="B429"/>
  <c r="A429" s="1"/>
  <c r="B433"/>
  <c r="A433" s="1"/>
  <c r="B437"/>
  <c r="A437" s="1"/>
  <c r="B453"/>
  <c r="A453" s="1"/>
  <c r="B457"/>
  <c r="A457" s="1"/>
  <c r="B461"/>
  <c r="A461" s="1"/>
  <c r="B473"/>
  <c r="A473" s="1"/>
  <c r="B537"/>
  <c r="A537" s="1"/>
  <c r="B545"/>
  <c r="A545" s="1"/>
  <c r="B561"/>
  <c r="A561" s="1"/>
  <c r="B565"/>
  <c r="A565" s="1"/>
  <c r="B569"/>
  <c r="A569" s="1"/>
  <c r="B613"/>
  <c r="A613" s="1"/>
  <c r="B621"/>
  <c r="A621" s="1"/>
  <c r="B677"/>
  <c r="A677" s="1"/>
  <c r="B729"/>
  <c r="A729" s="1"/>
  <c r="B738"/>
  <c r="A738" s="1"/>
  <c r="B746"/>
  <c r="A746" s="1"/>
  <c r="B759"/>
  <c r="A759" s="1"/>
  <c r="B795"/>
  <c r="A795" s="1"/>
  <c r="B799"/>
  <c r="A799" s="1"/>
  <c r="B823"/>
  <c r="A823" s="1"/>
  <c r="B827"/>
  <c r="A827" s="1"/>
  <c r="B831"/>
  <c r="A831" s="1"/>
  <c r="B843"/>
  <c r="A843" s="1"/>
  <c r="B847"/>
  <c r="A847" s="1"/>
  <c r="B851"/>
  <c r="A851" s="1"/>
  <c r="B859"/>
  <c r="A859" s="1"/>
  <c r="B879"/>
  <c r="A879" s="1"/>
  <c r="B887"/>
  <c r="A887" s="1"/>
  <c r="B907"/>
  <c r="A907" s="1"/>
  <c r="B923"/>
  <c r="A923" s="1"/>
  <c r="B987"/>
  <c r="A987" s="1"/>
  <c r="B999"/>
  <c r="A999" s="1"/>
  <c r="B1023"/>
  <c r="A1023" s="1"/>
  <c r="B1039"/>
  <c r="A1039" s="1"/>
  <c r="B1063"/>
  <c r="A1063" s="1"/>
  <c r="B1067"/>
  <c r="A1067" s="1"/>
  <c r="B1071"/>
  <c r="A1071" s="1"/>
  <c r="B1079"/>
  <c r="A1079" s="1"/>
  <c r="B1083"/>
  <c r="A1083" s="1"/>
  <c r="B1087"/>
  <c r="A1087" s="1"/>
  <c r="B1091"/>
  <c r="A1091" s="1"/>
  <c r="B1119"/>
  <c r="A1119" s="1"/>
  <c r="B1123"/>
  <c r="A1123" s="1"/>
  <c r="B1156"/>
  <c r="A1156" s="1"/>
  <c r="B1165"/>
  <c r="A1165" s="1"/>
  <c r="B1169"/>
  <c r="A1169" s="1"/>
  <c r="B1194"/>
  <c r="A1194" s="1"/>
  <c r="B1203"/>
  <c r="A1203" s="1"/>
  <c r="B1223"/>
  <c r="A1223" s="1"/>
  <c r="B1235"/>
  <c r="A1235" s="1"/>
  <c r="B1243"/>
  <c r="A1243" s="1"/>
  <c r="B1251"/>
  <c r="A1251" s="1"/>
  <c r="B1255"/>
  <c r="A1255" s="1"/>
  <c r="B1263"/>
  <c r="A1263" s="1"/>
  <c r="B1271"/>
  <c r="A1271" s="1"/>
  <c r="B1275"/>
  <c r="A1275" s="1"/>
  <c r="B1307"/>
  <c r="A1307" s="1"/>
  <c r="B1319"/>
  <c r="A1319" s="1"/>
  <c r="B1339"/>
  <c r="A1339" s="1"/>
  <c r="B1371"/>
  <c r="A1371" s="1"/>
  <c r="B1379"/>
  <c r="A1379" s="1"/>
  <c r="B1391"/>
  <c r="A1391" s="1"/>
  <c r="B1403"/>
  <c r="A1403" s="1"/>
  <c r="B1459"/>
  <c r="A1459" s="1"/>
  <c r="B1483"/>
  <c r="A1483" s="1"/>
  <c r="B1511"/>
  <c r="A1511" s="1"/>
  <c r="B1531"/>
  <c r="A1531" s="1"/>
  <c r="B1543"/>
  <c r="A1543" s="1"/>
  <c r="B1559"/>
  <c r="A1559" s="1"/>
  <c r="B1583"/>
  <c r="A1583" s="1"/>
  <c r="B1611"/>
  <c r="A1611" s="1"/>
  <c r="B1635"/>
  <c r="A1635" s="1"/>
  <c r="B1655"/>
  <c r="A1655" s="1"/>
  <c r="B1699"/>
  <c r="A1699" s="1"/>
  <c r="B1747"/>
  <c r="A1747" s="1"/>
  <c r="B1763"/>
  <c r="A1763" s="1"/>
  <c r="B1791"/>
  <c r="A1791" s="1"/>
  <c r="B1803"/>
  <c r="A1803" s="1"/>
  <c r="B1819"/>
  <c r="A1819" s="1"/>
  <c r="B1835"/>
  <c r="A1835" s="1"/>
  <c r="B1883"/>
  <c r="A1883" s="1"/>
  <c r="B1915"/>
  <c r="A1915" s="1"/>
  <c r="B1951"/>
  <c r="A1951" s="1"/>
  <c r="B2091"/>
  <c r="A2091" s="1"/>
  <c r="B2143"/>
  <c r="A2143" s="1"/>
  <c r="B2147"/>
  <c r="A2147" s="1"/>
  <c r="B2168"/>
  <c r="A2168" s="1"/>
  <c r="B2202"/>
  <c r="A2202" s="1"/>
  <c r="B2226"/>
  <c r="A2226" s="1"/>
  <c r="B2234"/>
  <c r="A2234" s="1"/>
  <c r="B2250"/>
  <c r="A2250" s="1"/>
  <c r="B2270"/>
  <c r="A2270" s="1"/>
  <c r="B2282"/>
  <c r="A2282" s="1"/>
  <c r="B2298"/>
  <c r="A2298" s="1"/>
  <c r="B2306"/>
  <c r="A2306" s="1"/>
  <c r="B2310"/>
  <c r="A2310" s="1"/>
  <c r="B2318"/>
  <c r="A2318" s="1"/>
  <c r="B2326"/>
  <c r="A2326" s="1"/>
  <c r="B2334"/>
  <c r="A2334" s="1"/>
  <c r="B2362"/>
  <c r="A2362" s="1"/>
  <c r="B2402"/>
  <c r="A2402" s="1"/>
  <c r="B2406"/>
  <c r="A2406" s="1"/>
  <c r="B2422"/>
  <c r="A2422" s="1"/>
  <c r="B2446"/>
  <c r="A2446" s="1"/>
  <c r="B2466"/>
  <c r="A2466" s="1"/>
  <c r="B2586"/>
  <c r="A2586" s="1"/>
  <c r="B2594"/>
  <c r="A2594" s="1"/>
  <c r="B2671"/>
  <c r="A2671" s="1"/>
  <c r="B2731"/>
  <c r="A2731" s="1"/>
  <c r="B2759"/>
  <c r="A2759" s="1"/>
  <c r="B2763"/>
  <c r="A2763" s="1"/>
  <c r="B2771"/>
  <c r="A2771" s="1"/>
  <c r="B2775"/>
  <c r="A2775" s="1"/>
  <c r="B2783"/>
  <c r="A2783" s="1"/>
  <c r="B2827"/>
  <c r="A2827" s="1"/>
  <c r="B2835"/>
  <c r="A2835" s="1"/>
  <c r="B2839"/>
  <c r="A2839" s="1"/>
  <c r="B2843"/>
  <c r="A2843" s="1"/>
  <c r="B2847"/>
  <c r="A2847" s="1"/>
  <c r="B2915"/>
  <c r="A2915" s="1"/>
  <c r="B2975"/>
  <c r="A2975" s="1"/>
  <c r="B2991"/>
  <c r="A2991" s="1"/>
  <c r="B2995"/>
  <c r="A2995" s="1"/>
  <c r="B3023"/>
  <c r="A3023" s="1"/>
  <c r="B3035"/>
  <c r="A3035" s="1"/>
  <c r="B3047"/>
  <c r="A3047" s="1"/>
  <c r="B3099"/>
  <c r="A3099" s="1"/>
  <c r="B3263"/>
  <c r="A3263" s="1"/>
  <c r="B3271"/>
  <c r="A3271" s="1"/>
  <c r="B3295"/>
  <c r="A3295" s="1"/>
  <c r="B3299"/>
  <c r="A3299" s="1"/>
  <c r="B3331"/>
  <c r="A3331" s="1"/>
  <c r="B14"/>
  <c r="A14" s="1"/>
  <c r="B18"/>
  <c r="A18" s="1"/>
  <c r="B26"/>
  <c r="A26" s="1"/>
  <c r="B98"/>
  <c r="A98" s="1"/>
  <c r="B110"/>
  <c r="A110" s="1"/>
  <c r="B200"/>
  <c r="A200" s="1"/>
  <c r="B220"/>
  <c r="A220" s="1"/>
  <c r="B224"/>
  <c r="A224" s="1"/>
  <c r="B228"/>
  <c r="A228" s="1"/>
  <c r="B236"/>
  <c r="A236" s="1"/>
  <c r="B252"/>
  <c r="A252" s="1"/>
  <c r="B264"/>
  <c r="A264" s="1"/>
  <c r="B272"/>
  <c r="A272" s="1"/>
  <c r="B280"/>
  <c r="A280" s="1"/>
  <c r="B292"/>
  <c r="A292" s="1"/>
  <c r="B324"/>
  <c r="A324" s="1"/>
  <c r="B332"/>
  <c r="A332" s="1"/>
  <c r="B352"/>
  <c r="A352" s="1"/>
  <c r="B376"/>
  <c r="A376" s="1"/>
  <c r="B380"/>
  <c r="A380" s="1"/>
  <c r="B384"/>
  <c r="A384" s="1"/>
  <c r="B388"/>
  <c r="A388" s="1"/>
  <c r="B392"/>
  <c r="A392" s="1"/>
  <c r="B396"/>
  <c r="A396" s="1"/>
  <c r="B400"/>
  <c r="A400" s="1"/>
  <c r="B412"/>
  <c r="A412" s="1"/>
  <c r="B416"/>
  <c r="A416" s="1"/>
  <c r="B420"/>
  <c r="A420" s="1"/>
  <c r="B428"/>
  <c r="A428" s="1"/>
  <c r="B452"/>
  <c r="A452" s="1"/>
  <c r="B472"/>
  <c r="A472" s="1"/>
  <c r="B484"/>
  <c r="A484" s="1"/>
  <c r="B500"/>
  <c r="A500" s="1"/>
  <c r="B504"/>
  <c r="A504" s="1"/>
  <c r="B560"/>
  <c r="A560" s="1"/>
  <c r="B572"/>
  <c r="A572" s="1"/>
  <c r="B584"/>
  <c r="A584" s="1"/>
  <c r="B588"/>
  <c r="A588" s="1"/>
  <c r="B592"/>
  <c r="A592" s="1"/>
  <c r="B608"/>
  <c r="A608" s="1"/>
  <c r="B624"/>
  <c r="A624" s="1"/>
  <c r="B628"/>
  <c r="A628" s="1"/>
  <c r="B644"/>
  <c r="A644" s="1"/>
  <c r="B692"/>
  <c r="A692" s="1"/>
  <c r="B708"/>
  <c r="A708" s="1"/>
  <c r="B724"/>
  <c r="A724" s="1"/>
  <c r="B745"/>
  <c r="A745" s="1"/>
  <c r="B778"/>
  <c r="A778" s="1"/>
  <c r="B782"/>
  <c r="A782" s="1"/>
  <c r="B794"/>
  <c r="A794" s="1"/>
  <c r="B798"/>
  <c r="A798" s="1"/>
  <c r="B822"/>
  <c r="A822" s="1"/>
  <c r="B842"/>
  <c r="A842" s="1"/>
  <c r="B866"/>
  <c r="A866" s="1"/>
  <c r="B870"/>
  <c r="A870" s="1"/>
  <c r="B878"/>
  <c r="A878" s="1"/>
  <c r="B902"/>
  <c r="A902" s="1"/>
  <c r="B910"/>
  <c r="A910" s="1"/>
  <c r="B950"/>
  <c r="A950" s="1"/>
  <c r="B954"/>
  <c r="A954" s="1"/>
  <c r="B974"/>
  <c r="A974" s="1"/>
  <c r="B978"/>
  <c r="A978" s="1"/>
  <c r="B1006"/>
  <c r="A1006" s="1"/>
  <c r="B1030"/>
  <c r="A1030" s="1"/>
  <c r="B1038"/>
  <c r="A1038" s="1"/>
  <c r="B1054"/>
  <c r="A1054" s="1"/>
  <c r="B1058"/>
  <c r="A1058" s="1"/>
  <c r="B1066"/>
  <c r="A1066" s="1"/>
  <c r="B1086"/>
  <c r="A1086" s="1"/>
  <c r="B1090"/>
  <c r="A1090" s="1"/>
  <c r="B1110"/>
  <c r="A1110" s="1"/>
  <c r="B1114"/>
  <c r="A1114" s="1"/>
  <c r="B1118"/>
  <c r="A1118" s="1"/>
  <c r="B1138"/>
  <c r="A1138" s="1"/>
  <c r="B1147"/>
  <c r="A1147" s="1"/>
  <c r="B1151"/>
  <c r="A1151" s="1"/>
  <c r="B1176"/>
  <c r="A1176" s="1"/>
  <c r="B1234"/>
  <c r="A1234" s="1"/>
  <c r="B1242"/>
  <c r="A1242" s="1"/>
  <c r="B1262"/>
  <c r="A1262" s="1"/>
  <c r="B1274"/>
  <c r="A1274" s="1"/>
  <c r="B1294"/>
  <c r="A1294" s="1"/>
  <c r="B1306"/>
  <c r="A1306" s="1"/>
  <c r="B1314"/>
  <c r="A1314" s="1"/>
  <c r="B1326"/>
  <c r="A1326" s="1"/>
  <c r="B1338"/>
  <c r="A1338" s="1"/>
  <c r="B1342"/>
  <c r="A1342" s="1"/>
  <c r="B1366"/>
  <c r="A1366" s="1"/>
  <c r="B1386"/>
  <c r="A1386" s="1"/>
  <c r="B1402"/>
  <c r="A1402" s="1"/>
  <c r="B1414"/>
  <c r="A1414" s="1"/>
  <c r="B1426"/>
  <c r="A1426" s="1"/>
  <c r="B1454"/>
  <c r="A1454" s="1"/>
  <c r="B1470"/>
  <c r="A1470" s="1"/>
  <c r="B1478"/>
  <c r="A1478" s="1"/>
  <c r="B1510"/>
  <c r="A1510" s="1"/>
  <c r="B1538"/>
  <c r="A1538" s="1"/>
  <c r="B1558"/>
  <c r="A1558" s="1"/>
  <c r="B1578"/>
  <c r="A1578" s="1"/>
  <c r="B1606"/>
  <c r="A1606" s="1"/>
  <c r="B1630"/>
  <c r="A1630" s="1"/>
  <c r="B1654"/>
  <c r="A1654" s="1"/>
  <c r="B1682"/>
  <c r="A1682" s="1"/>
  <c r="B1694"/>
  <c r="A1694" s="1"/>
  <c r="B1726"/>
  <c r="A1726" s="1"/>
  <c r="B1742"/>
  <c r="A1742" s="1"/>
  <c r="B1810"/>
  <c r="A1810" s="1"/>
  <c r="B1834"/>
  <c r="A1834" s="1"/>
  <c r="B1850"/>
  <c r="A1850" s="1"/>
  <c r="B1858"/>
  <c r="A1858" s="1"/>
  <c r="B1866"/>
  <c r="A1866" s="1"/>
  <c r="B1890"/>
  <c r="A1890" s="1"/>
  <c r="B1910"/>
  <c r="A1910" s="1"/>
  <c r="B1938"/>
  <c r="A1938" s="1"/>
  <c r="B1958"/>
  <c r="A1958" s="1"/>
  <c r="B2014"/>
  <c r="A2014" s="1"/>
  <c r="B2030"/>
  <c r="A2030" s="1"/>
  <c r="B2046"/>
  <c r="A2046" s="1"/>
  <c r="B2078"/>
  <c r="A2078" s="1"/>
  <c r="B2126"/>
  <c r="A2126" s="1"/>
  <c r="B2150"/>
  <c r="A2150" s="1"/>
  <c r="B2167"/>
  <c r="A2167" s="1"/>
  <c r="B2171"/>
  <c r="A2171" s="1"/>
  <c r="B2201"/>
  <c r="A2201" s="1"/>
  <c r="B2213"/>
  <c r="A2213" s="1"/>
  <c r="B2261"/>
  <c r="A2261" s="1"/>
  <c r="B2273"/>
  <c r="A2273" s="1"/>
  <c r="B2325"/>
  <c r="A2325" s="1"/>
  <c r="B2341"/>
  <c r="A2341" s="1"/>
  <c r="B2349"/>
  <c r="A2349" s="1"/>
  <c r="B2353"/>
  <c r="A2353" s="1"/>
  <c r="B2361"/>
  <c r="A2361" s="1"/>
  <c r="B2381"/>
  <c r="A2381" s="1"/>
  <c r="B2421"/>
  <c r="A2421" s="1"/>
  <c r="B2425"/>
  <c r="A2425" s="1"/>
  <c r="B2441"/>
  <c r="A2441" s="1"/>
  <c r="B2457"/>
  <c r="A2457" s="1"/>
  <c r="B2461"/>
  <c r="A2461" s="1"/>
  <c r="B2465"/>
  <c r="A2465" s="1"/>
  <c r="B2585"/>
  <c r="A2585" s="1"/>
  <c r="B2593"/>
  <c r="A2593" s="1"/>
  <c r="B2619"/>
  <c r="A2619" s="1"/>
  <c r="B2674"/>
  <c r="A2674" s="1"/>
  <c r="B2750"/>
  <c r="A2750" s="1"/>
  <c r="B2766"/>
  <c r="A2766" s="1"/>
  <c r="B2770"/>
  <c r="A2770" s="1"/>
  <c r="B2826"/>
  <c r="A2826" s="1"/>
  <c r="B2830"/>
  <c r="A2830" s="1"/>
  <c r="B2846"/>
  <c r="A2846" s="1"/>
  <c r="B2958"/>
  <c r="A2958" s="1"/>
  <c r="B2974"/>
  <c r="A2974" s="1"/>
  <c r="B3002"/>
  <c r="A3002" s="1"/>
  <c r="B3014"/>
  <c r="A3014" s="1"/>
  <c r="B3050"/>
  <c r="A3050" s="1"/>
  <c r="B3262"/>
  <c r="A3262" s="1"/>
  <c r="B3266"/>
  <c r="A3266" s="1"/>
  <c r="B3270"/>
  <c r="A3270" s="1"/>
  <c r="B13"/>
  <c r="A13" s="1"/>
  <c r="B17"/>
  <c r="A17" s="1"/>
  <c r="B21"/>
  <c r="A21" s="1"/>
  <c r="B25"/>
  <c r="A25" s="1"/>
  <c r="B191"/>
  <c r="A191" s="1"/>
  <c r="B219"/>
  <c r="A219" s="1"/>
  <c r="B235"/>
  <c r="A235" s="1"/>
  <c r="B243"/>
  <c r="A243" s="1"/>
  <c r="B251"/>
  <c r="A251" s="1"/>
  <c r="B263"/>
  <c r="A263" s="1"/>
  <c r="B271"/>
  <c r="A271" s="1"/>
  <c r="B295"/>
  <c r="A295" s="1"/>
  <c r="B299"/>
  <c r="A299" s="1"/>
  <c r="B311"/>
  <c r="A311" s="1"/>
  <c r="B319"/>
  <c r="A319" s="1"/>
  <c r="B323"/>
  <c r="A323" s="1"/>
  <c r="B327"/>
  <c r="A327" s="1"/>
  <c r="B331"/>
  <c r="A331" s="1"/>
  <c r="B339"/>
  <c r="A339" s="1"/>
  <c r="B379"/>
  <c r="A379" s="1"/>
  <c r="B383"/>
  <c r="A383" s="1"/>
  <c r="B387"/>
  <c r="A387" s="1"/>
  <c r="B391"/>
  <c r="A391" s="1"/>
  <c r="B395"/>
  <c r="A395" s="1"/>
  <c r="B399"/>
  <c r="A399" s="1"/>
  <c r="B411"/>
  <c r="A411" s="1"/>
  <c r="B435"/>
  <c r="A435" s="1"/>
  <c r="B459"/>
  <c r="A459" s="1"/>
  <c r="B467"/>
  <c r="A467" s="1"/>
  <c r="B499"/>
  <c r="A499" s="1"/>
  <c r="B531"/>
  <c r="A531" s="1"/>
  <c r="B535"/>
  <c r="A535" s="1"/>
  <c r="B583"/>
  <c r="A583" s="1"/>
  <c r="B595"/>
  <c r="A595" s="1"/>
  <c r="B599"/>
  <c r="A599" s="1"/>
  <c r="B607"/>
  <c r="A607" s="1"/>
  <c r="B627"/>
  <c r="A627" s="1"/>
  <c r="B639"/>
  <c r="A639" s="1"/>
  <c r="B647"/>
  <c r="A647" s="1"/>
  <c r="B691"/>
  <c r="A691" s="1"/>
  <c r="B703"/>
  <c r="A703" s="1"/>
  <c r="B711"/>
  <c r="A711" s="1"/>
  <c r="B740"/>
  <c r="A740" s="1"/>
  <c r="B777"/>
  <c r="A777" s="1"/>
  <c r="B809"/>
  <c r="A809" s="1"/>
  <c r="B813"/>
  <c r="A813" s="1"/>
  <c r="B829"/>
  <c r="A829" s="1"/>
  <c r="B849"/>
  <c r="A849" s="1"/>
  <c r="B865"/>
  <c r="A865" s="1"/>
  <c r="B869"/>
  <c r="A869" s="1"/>
  <c r="B873"/>
  <c r="A873" s="1"/>
  <c r="B889"/>
  <c r="A889" s="1"/>
  <c r="B901"/>
  <c r="A901" s="1"/>
  <c r="B929"/>
  <c r="A929" s="1"/>
  <c r="B949"/>
  <c r="A949" s="1"/>
  <c r="B953"/>
  <c r="A953" s="1"/>
  <c r="B973"/>
  <c r="A973" s="1"/>
  <c r="B977"/>
  <c r="A977" s="1"/>
  <c r="B993"/>
  <c r="A993" s="1"/>
  <c r="B1009"/>
  <c r="A1009" s="1"/>
  <c r="B1017"/>
  <c r="A1017" s="1"/>
  <c r="B1029"/>
  <c r="A1029" s="1"/>
  <c r="B1053"/>
  <c r="A1053" s="1"/>
  <c r="B1089"/>
  <c r="A1089" s="1"/>
  <c r="B1093"/>
  <c r="A1093" s="1"/>
  <c r="B1097"/>
  <c r="A1097" s="1"/>
  <c r="B1101"/>
  <c r="A1101" s="1"/>
  <c r="B1109"/>
  <c r="A1109" s="1"/>
  <c r="B1113"/>
  <c r="A1113" s="1"/>
  <c r="B1117"/>
  <c r="A1117" s="1"/>
  <c r="B1121"/>
  <c r="A1121" s="1"/>
  <c r="B1129"/>
  <c r="A1129" s="1"/>
  <c r="B1133"/>
  <c r="A1133" s="1"/>
  <c r="B1158"/>
  <c r="A1158" s="1"/>
  <c r="B1192"/>
  <c r="A1192" s="1"/>
  <c r="B1213"/>
  <c r="A1213" s="1"/>
  <c r="B1217"/>
  <c r="A1217" s="1"/>
  <c r="B1273"/>
  <c r="A1273" s="1"/>
  <c r="B1277"/>
  <c r="A1277" s="1"/>
  <c r="B1289"/>
  <c r="A1289" s="1"/>
  <c r="B1313"/>
  <c r="A1313" s="1"/>
  <c r="B1345"/>
  <c r="A1345" s="1"/>
  <c r="B1349"/>
  <c r="A1349" s="1"/>
  <c r="B1361"/>
  <c r="A1361" s="1"/>
  <c r="B1385"/>
  <c r="A1385" s="1"/>
  <c r="B1409"/>
  <c r="A1409" s="1"/>
  <c r="B1433"/>
  <c r="A1433" s="1"/>
  <c r="B1465"/>
  <c r="A1465" s="1"/>
  <c r="B1477"/>
  <c r="A1477" s="1"/>
  <c r="B1501"/>
  <c r="A1501" s="1"/>
  <c r="B1537"/>
  <c r="A1537" s="1"/>
  <c r="B1589"/>
  <c r="A1589" s="1"/>
  <c r="B1605"/>
  <c r="A1605" s="1"/>
  <c r="B1629"/>
  <c r="A1629" s="1"/>
  <c r="B1641"/>
  <c r="A1641" s="1"/>
  <c r="B1661"/>
  <c r="A1661" s="1"/>
  <c r="B1677"/>
  <c r="A1677" s="1"/>
  <c r="B1705"/>
  <c r="A1705" s="1"/>
  <c r="B1721"/>
  <c r="A1721" s="1"/>
  <c r="B1741"/>
  <c r="A1741" s="1"/>
  <c r="B1769"/>
  <c r="A1769" s="1"/>
  <c r="B1785"/>
  <c r="A1785" s="1"/>
  <c r="B1809"/>
  <c r="A1809" s="1"/>
  <c r="B1857"/>
  <c r="A1857" s="1"/>
  <c r="B1865"/>
  <c r="A1865" s="1"/>
  <c r="B1889"/>
  <c r="A1889" s="1"/>
  <c r="B1897"/>
  <c r="A1897" s="1"/>
  <c r="B1921"/>
  <c r="A1921" s="1"/>
  <c r="B1937"/>
  <c r="A1937" s="1"/>
  <c r="B1957"/>
  <c r="A1957" s="1"/>
  <c r="B1981"/>
  <c r="A1981" s="1"/>
  <c r="B1997"/>
  <c r="A1997" s="1"/>
  <c r="B2013"/>
  <c r="A2013" s="1"/>
  <c r="B2029"/>
  <c r="A2029" s="1"/>
  <c r="B2045"/>
  <c r="A2045" s="1"/>
  <c r="B2061"/>
  <c r="A2061" s="1"/>
  <c r="B2077"/>
  <c r="A2077" s="1"/>
  <c r="B2109"/>
  <c r="A2109" s="1"/>
  <c r="B2125"/>
  <c r="A2125" s="1"/>
  <c r="B2133"/>
  <c r="A2133" s="1"/>
  <c r="B2184"/>
  <c r="A2184" s="1"/>
  <c r="B2240"/>
  <c r="A2240" s="1"/>
  <c r="B2320"/>
  <c r="A2320" s="1"/>
  <c r="B2332"/>
  <c r="A2332" s="1"/>
  <c r="B2340"/>
  <c r="A2340" s="1"/>
  <c r="B2348"/>
  <c r="A2348" s="1"/>
  <c r="B2352"/>
  <c r="A2352" s="1"/>
  <c r="B2360"/>
  <c r="A2360" s="1"/>
  <c r="B2368"/>
  <c r="A2368" s="1"/>
  <c r="B2380"/>
  <c r="A2380" s="1"/>
  <c r="B2384"/>
  <c r="A2384" s="1"/>
  <c r="B2440"/>
  <c r="A2440" s="1"/>
  <c r="B2544"/>
  <c r="A2544" s="1"/>
  <c r="B2584"/>
  <c r="A2584" s="1"/>
  <c r="B2588"/>
  <c r="A2588" s="1"/>
  <c r="B2592"/>
  <c r="A2592" s="1"/>
  <c r="B2649"/>
  <c r="A2649" s="1"/>
  <c r="B2657"/>
  <c r="A2657" s="1"/>
  <c r="B2737"/>
  <c r="A2737" s="1"/>
  <c r="B2757"/>
  <c r="A2757" s="1"/>
  <c r="B2773"/>
  <c r="A2773" s="1"/>
  <c r="B2785"/>
  <c r="A2785" s="1"/>
  <c r="B2825"/>
  <c r="A2825" s="1"/>
  <c r="B2833"/>
  <c r="A2833" s="1"/>
  <c r="B2841"/>
  <c r="A2841" s="1"/>
  <c r="B2849"/>
  <c r="A2849" s="1"/>
  <c r="B2925"/>
  <c r="A2925" s="1"/>
  <c r="B2953"/>
  <c r="A2953" s="1"/>
  <c r="B2969"/>
  <c r="A2969" s="1"/>
  <c r="B2993"/>
  <c r="A2993" s="1"/>
  <c r="B3005"/>
  <c r="A3005" s="1"/>
  <c r="B3009"/>
  <c r="A3009" s="1"/>
  <c r="B3025"/>
  <c r="A3025" s="1"/>
  <c r="B3149"/>
  <c r="A3149" s="1"/>
  <c r="B3298"/>
  <c r="A3298" s="1"/>
  <c r="B3329"/>
  <c r="A3329" s="1"/>
  <c r="B3282"/>
  <c r="A3282" s="1"/>
  <c r="B3297"/>
  <c r="A3297" s="1"/>
  <c r="B3302"/>
  <c r="A3302" s="1"/>
  <c r="B3281"/>
  <c r="A3281" s="1"/>
  <c r="B3290"/>
  <c r="A3290" s="1"/>
  <c r="B3294"/>
  <c r="A3294" s="1"/>
  <c r="B3301"/>
  <c r="A3301" s="1"/>
  <c r="B3305"/>
  <c r="A3305" s="1"/>
  <c r="B3341"/>
  <c r="A3341" s="1"/>
  <c r="B3289"/>
  <c r="A3289" s="1"/>
  <c r="B3325"/>
  <c r="A3325" s="1"/>
  <c r="B3330"/>
  <c r="A3330" s="1"/>
  <c r="B2618"/>
  <c r="A2618" s="1"/>
  <c r="B2617"/>
  <c r="A2617" s="1"/>
  <c r="B28" i="9"/>
  <c r="B48"/>
  <c r="B52"/>
  <c r="R13" i="6" s="1"/>
  <c r="B60" i="9"/>
  <c r="B84"/>
  <c r="B88"/>
  <c r="B100"/>
  <c r="B112"/>
  <c r="B116"/>
  <c r="B136"/>
  <c r="B144"/>
  <c r="B148"/>
  <c r="B156"/>
  <c r="B164"/>
  <c r="R50" i="6" s="1"/>
  <c r="B172" i="9"/>
  <c r="B284"/>
  <c r="B296"/>
  <c r="B312"/>
  <c r="B316"/>
  <c r="B332"/>
  <c r="B336"/>
  <c r="B348"/>
  <c r="B368"/>
  <c r="B432"/>
  <c r="B440"/>
  <c r="B488"/>
  <c r="C28"/>
  <c r="C48"/>
  <c r="C52"/>
  <c r="C60"/>
  <c r="C84"/>
  <c r="C88"/>
  <c r="C100"/>
  <c r="C112"/>
  <c r="C116"/>
  <c r="C136"/>
  <c r="C144"/>
  <c r="C148"/>
  <c r="C156"/>
  <c r="S45" i="6" s="1"/>
  <c r="C164" i="9"/>
  <c r="C172"/>
  <c r="S53" i="6" s="1"/>
  <c r="C284" i="9"/>
  <c r="C296"/>
  <c r="C312"/>
  <c r="C316"/>
  <c r="C332"/>
  <c r="C336"/>
  <c r="C348"/>
  <c r="C368"/>
  <c r="C432"/>
  <c r="C440"/>
  <c r="C488"/>
  <c r="D28"/>
  <c r="D48"/>
  <c r="D52"/>
  <c r="T13" i="6" s="1"/>
  <c r="D60" i="9"/>
  <c r="D84"/>
  <c r="D88"/>
  <c r="D100"/>
  <c r="D112"/>
  <c r="D116"/>
  <c r="D136"/>
  <c r="D144"/>
  <c r="D148"/>
  <c r="D156"/>
  <c r="D164"/>
  <c r="D172"/>
  <c r="D284"/>
  <c r="D296"/>
  <c r="D312"/>
  <c r="D316"/>
  <c r="D332"/>
  <c r="D336"/>
  <c r="D348"/>
  <c r="D368"/>
  <c r="D432"/>
  <c r="D440"/>
  <c r="D488"/>
  <c r="B19"/>
  <c r="B39"/>
  <c r="B43"/>
  <c r="B55"/>
  <c r="B59"/>
  <c r="B83"/>
  <c r="B95"/>
  <c r="B119"/>
  <c r="B123"/>
  <c r="B139"/>
  <c r="B151"/>
  <c r="B159"/>
  <c r="B287"/>
  <c r="B331"/>
  <c r="B347"/>
  <c r="B351"/>
  <c r="B395"/>
  <c r="B399"/>
  <c r="B431"/>
  <c r="B447"/>
  <c r="B487"/>
  <c r="C19"/>
  <c r="C39"/>
  <c r="C43"/>
  <c r="C55"/>
  <c r="C59"/>
  <c r="C83"/>
  <c r="C95"/>
  <c r="C119"/>
  <c r="C123"/>
  <c r="C139"/>
  <c r="C151"/>
  <c r="C159"/>
  <c r="S47" i="6" s="1"/>
  <c r="C287" i="9"/>
  <c r="C331"/>
  <c r="C347"/>
  <c r="C351"/>
  <c r="S72" i="6" s="1"/>
  <c r="C395" i="9"/>
  <c r="C399"/>
  <c r="C431"/>
  <c r="C447"/>
  <c r="S32" i="6" s="1"/>
  <c r="C487" i="9"/>
  <c r="D19"/>
  <c r="D39"/>
  <c r="D43"/>
  <c r="D55"/>
  <c r="D59"/>
  <c r="D83"/>
  <c r="D95"/>
  <c r="D119"/>
  <c r="D123"/>
  <c r="D139"/>
  <c r="D151"/>
  <c r="D159"/>
  <c r="D287"/>
  <c r="D331"/>
  <c r="D347"/>
  <c r="D351"/>
  <c r="D395"/>
  <c r="D399"/>
  <c r="D431"/>
  <c r="D447"/>
  <c r="D487"/>
  <c r="B38"/>
  <c r="B54"/>
  <c r="B62"/>
  <c r="B82"/>
  <c r="B86"/>
  <c r="B102"/>
  <c r="B106"/>
  <c r="B114"/>
  <c r="B126"/>
  <c r="B130"/>
  <c r="B134"/>
  <c r="B138"/>
  <c r="B142"/>
  <c r="B162"/>
  <c r="B174"/>
  <c r="B294"/>
  <c r="B298"/>
  <c r="B302"/>
  <c r="B306"/>
  <c r="B310"/>
  <c r="B326"/>
  <c r="B346"/>
  <c r="B354"/>
  <c r="B390"/>
  <c r="B394"/>
  <c r="B442"/>
  <c r="B486"/>
  <c r="C38"/>
  <c r="C54"/>
  <c r="C62"/>
  <c r="C82"/>
  <c r="C86"/>
  <c r="C102"/>
  <c r="C106"/>
  <c r="C114"/>
  <c r="C126"/>
  <c r="C130"/>
  <c r="C134"/>
  <c r="C138"/>
  <c r="C142"/>
  <c r="C162"/>
  <c r="S51" i="6" s="1"/>
  <c r="C174" i="9"/>
  <c r="C294"/>
  <c r="C298"/>
  <c r="C302"/>
  <c r="C306"/>
  <c r="C310"/>
  <c r="C326"/>
  <c r="C346"/>
  <c r="C354"/>
  <c r="C390"/>
  <c r="C394"/>
  <c r="C442"/>
  <c r="C486"/>
  <c r="D38"/>
  <c r="D54"/>
  <c r="D62"/>
  <c r="D82"/>
  <c r="D86"/>
  <c r="D102"/>
  <c r="D106"/>
  <c r="D114"/>
  <c r="D126"/>
  <c r="D130"/>
  <c r="D134"/>
  <c r="D138"/>
  <c r="D142"/>
  <c r="D162"/>
  <c r="D174"/>
  <c r="D294"/>
  <c r="D298"/>
  <c r="D302"/>
  <c r="D306"/>
  <c r="D310"/>
  <c r="T72" i="6" s="1"/>
  <c r="D326" i="9"/>
  <c r="D346"/>
  <c r="D354"/>
  <c r="D390"/>
  <c r="D394"/>
  <c r="D442"/>
  <c r="D486"/>
  <c r="B49"/>
  <c r="B57"/>
  <c r="B61"/>
  <c r="B81"/>
  <c r="B85"/>
  <c r="B97"/>
  <c r="B101"/>
  <c r="B105"/>
  <c r="B117"/>
  <c r="B121"/>
  <c r="B145"/>
  <c r="B149"/>
  <c r="R54" i="6" s="1"/>
  <c r="B153" i="9"/>
  <c r="B173"/>
  <c r="B281"/>
  <c r="B289"/>
  <c r="B301"/>
  <c r="B309"/>
  <c r="B317"/>
  <c r="B321"/>
  <c r="B325"/>
  <c r="B333"/>
  <c r="B337"/>
  <c r="B345"/>
  <c r="B393"/>
  <c r="B397"/>
  <c r="B433"/>
  <c r="B437"/>
  <c r="R35" i="6" s="1"/>
  <c r="B485" i="9"/>
  <c r="B489"/>
  <c r="C49"/>
  <c r="C57"/>
  <c r="C61"/>
  <c r="C81"/>
  <c r="C85"/>
  <c r="C97"/>
  <c r="C101"/>
  <c r="C105"/>
  <c r="C117"/>
  <c r="C121"/>
  <c r="C145"/>
  <c r="C149"/>
  <c r="C153"/>
  <c r="C173"/>
  <c r="C281"/>
  <c r="C289"/>
  <c r="C301"/>
  <c r="C309"/>
  <c r="C317"/>
  <c r="C321"/>
  <c r="C325"/>
  <c r="C333"/>
  <c r="C337"/>
  <c r="C345"/>
  <c r="C393"/>
  <c r="C397"/>
  <c r="C433"/>
  <c r="C437"/>
  <c r="C485"/>
  <c r="C489"/>
  <c r="D49"/>
  <c r="D57"/>
  <c r="D61"/>
  <c r="D81"/>
  <c r="D85"/>
  <c r="D97"/>
  <c r="D101"/>
  <c r="D105"/>
  <c r="D117"/>
  <c r="D121"/>
  <c r="D145"/>
  <c r="D149"/>
  <c r="D153"/>
  <c r="D173"/>
  <c r="D281"/>
  <c r="D289"/>
  <c r="D301"/>
  <c r="D309"/>
  <c r="D317"/>
  <c r="D321"/>
  <c r="D325"/>
  <c r="D333"/>
  <c r="D337"/>
  <c r="D345"/>
  <c r="D393"/>
  <c r="D397"/>
  <c r="D433"/>
  <c r="D437"/>
  <c r="D485"/>
  <c r="D489"/>
  <c r="C1346" i="11"/>
  <c r="C2417"/>
  <c r="D1346"/>
  <c r="C1328"/>
  <c r="C2780"/>
  <c r="D1328"/>
  <c r="D2417"/>
  <c r="E1346"/>
  <c r="E2417"/>
  <c r="D2780"/>
  <c r="E1328"/>
  <c r="E2780"/>
  <c r="B168"/>
  <c r="A168" s="1"/>
  <c r="C168" s="1"/>
  <c r="B164"/>
  <c r="A164" s="1"/>
  <c r="E164" s="1"/>
  <c r="B734"/>
  <c r="A734" s="1"/>
  <c r="D734" s="1"/>
  <c r="B1143"/>
  <c r="A1143" s="1"/>
  <c r="C1143" s="1"/>
  <c r="B1179"/>
  <c r="A1179" s="1"/>
  <c r="C1179" s="1"/>
  <c r="B2154"/>
  <c r="A2154" s="1"/>
  <c r="C2154" s="1"/>
  <c r="B2161"/>
  <c r="A2161" s="1"/>
  <c r="C2161" s="1"/>
  <c r="B2175"/>
  <c r="A2175" s="1"/>
  <c r="E2175" s="1"/>
  <c r="B2179"/>
  <c r="A2179" s="1"/>
  <c r="E2179" s="1"/>
  <c r="B2611"/>
  <c r="A2611" s="1"/>
  <c r="E2611" s="1"/>
  <c r="B2607"/>
  <c r="A2607" s="1"/>
  <c r="C2607" s="1"/>
  <c r="B2599"/>
  <c r="A2599" s="1"/>
  <c r="C2599" s="1"/>
  <c r="B2713"/>
  <c r="A2713" s="1"/>
  <c r="C2713" s="1"/>
  <c r="B2709"/>
  <c r="A2709" s="1"/>
  <c r="D2709" s="1"/>
  <c r="B2705"/>
  <c r="A2705" s="1"/>
  <c r="C2705" s="1"/>
  <c r="B2727"/>
  <c r="A2727" s="1"/>
  <c r="E2727" s="1"/>
  <c r="B2723"/>
  <c r="A2723" s="1"/>
  <c r="E2723" s="1"/>
  <c r="B2719"/>
  <c r="A2719" s="1"/>
  <c r="E2719" s="1"/>
  <c r="B169"/>
  <c r="A169" s="1"/>
  <c r="D169" s="1"/>
  <c r="B165"/>
  <c r="A165" s="1"/>
  <c r="C165" s="1"/>
  <c r="B2162"/>
  <c r="A2162" s="1"/>
  <c r="D2162" s="1"/>
  <c r="B2158"/>
  <c r="A2158" s="1"/>
  <c r="D2158" s="1"/>
  <c r="B2176"/>
  <c r="A2176" s="1"/>
  <c r="E2176" s="1"/>
  <c r="B2612"/>
  <c r="A2612" s="1"/>
  <c r="D2612" s="1"/>
  <c r="B2608"/>
  <c r="A2608" s="1"/>
  <c r="E2608" s="1"/>
  <c r="B2600"/>
  <c r="A2600" s="1"/>
  <c r="C2600" s="1"/>
  <c r="B2622"/>
  <c r="A2622" s="1"/>
  <c r="D2622" s="1"/>
  <c r="B2710"/>
  <c r="A2710" s="1"/>
  <c r="D2710" s="1"/>
  <c r="B2706"/>
  <c r="A2706" s="1"/>
  <c r="C2706" s="1"/>
  <c r="B2724"/>
  <c r="A2724" s="1"/>
  <c r="D2724" s="1"/>
  <c r="B2720"/>
  <c r="A2720" s="1"/>
  <c r="E2720" s="1"/>
  <c r="C1161"/>
  <c r="E2159"/>
  <c r="C2177"/>
  <c r="E2173"/>
  <c r="D2609"/>
  <c r="E2609"/>
  <c r="E2623"/>
  <c r="C2711"/>
  <c r="D2711"/>
  <c r="D2725"/>
  <c r="C162"/>
  <c r="C167"/>
  <c r="D167"/>
  <c r="E2174"/>
  <c r="C2174"/>
  <c r="C2712"/>
  <c r="D2712"/>
  <c r="D2726"/>
  <c r="C2722"/>
  <c r="D2722"/>
  <c r="D161"/>
  <c r="T54" i="6"/>
  <c r="S54"/>
  <c r="R9"/>
  <c r="S55"/>
  <c r="C52"/>
  <c r="C54"/>
  <c r="C53"/>
  <c r="C55"/>
  <c r="S25"/>
  <c r="R63"/>
  <c r="T4"/>
  <c r="S3"/>
  <c r="T8"/>
  <c r="R3"/>
  <c r="S4"/>
  <c r="S8"/>
  <c r="T9"/>
  <c r="R4"/>
  <c r="R8"/>
  <c r="S9"/>
  <c r="T3"/>
  <c r="S70"/>
  <c r="S36"/>
  <c r="R72"/>
  <c r="T55"/>
  <c r="R51"/>
  <c r="C44"/>
  <c r="C45"/>
  <c r="C78" i="8"/>
  <c r="C80" s="1"/>
  <c r="R61" i="6"/>
  <c r="T61"/>
  <c r="S61"/>
  <c r="S62"/>
  <c r="S50"/>
  <c r="S31"/>
  <c r="T46"/>
  <c r="S29"/>
  <c r="C7" i="8"/>
  <c r="R29" i="6"/>
  <c r="C77" i="8"/>
  <c r="C25" i="6"/>
  <c r="C84" i="8"/>
  <c r="C24" i="6"/>
  <c r="S17"/>
  <c r="S13"/>
  <c r="T28"/>
  <c r="R28"/>
  <c r="S28"/>
  <c r="S27"/>
  <c r="R46"/>
  <c r="S46"/>
  <c r="S19"/>
  <c r="C15"/>
  <c r="S63"/>
  <c r="S21"/>
  <c r="S15"/>
  <c r="S24"/>
  <c r="S23"/>
  <c r="T44"/>
  <c r="C4" i="9"/>
  <c r="B4"/>
  <c r="S52" i="6" l="1"/>
  <c r="J80"/>
  <c r="J74"/>
  <c r="G74" s="1"/>
  <c r="E74" s="1"/>
  <c r="J75"/>
  <c r="K55"/>
  <c r="J55" s="1"/>
  <c r="K54"/>
  <c r="J54" s="1"/>
  <c r="C161" i="11"/>
  <c r="E2163"/>
  <c r="D2699"/>
  <c r="D2811"/>
  <c r="C2822"/>
  <c r="C2693"/>
  <c r="E2239"/>
  <c r="C2819"/>
  <c r="D2716"/>
  <c r="C2698"/>
  <c r="E2160"/>
  <c r="D2721"/>
  <c r="C2624"/>
  <c r="C2817"/>
  <c r="E2235"/>
  <c r="E2693"/>
  <c r="D2698"/>
  <c r="D2244"/>
  <c r="E2598"/>
  <c r="D750"/>
  <c r="D2175"/>
  <c r="E2725"/>
  <c r="E2804"/>
  <c r="D2697"/>
  <c r="D2243"/>
  <c r="C2823"/>
  <c r="C2714"/>
  <c r="E2702"/>
  <c r="D2233"/>
  <c r="D2623"/>
  <c r="D2173"/>
  <c r="E2152"/>
  <c r="E166"/>
  <c r="D2823"/>
  <c r="D2714"/>
  <c r="D2702"/>
  <c r="C2233"/>
  <c r="C2704"/>
  <c r="E2606"/>
  <c r="C2153"/>
  <c r="D2152"/>
  <c r="D166"/>
  <c r="D2687"/>
  <c r="C2688"/>
  <c r="D2816"/>
  <c r="D2810"/>
  <c r="E2699"/>
  <c r="C2811"/>
  <c r="E2700"/>
  <c r="E2810"/>
  <c r="D2817"/>
  <c r="C2700"/>
  <c r="D2235"/>
  <c r="E2820"/>
  <c r="E2241"/>
  <c r="D2821"/>
  <c r="E2260"/>
  <c r="E2821"/>
  <c r="E2688"/>
  <c r="C2260"/>
  <c r="E1260"/>
  <c r="C2820"/>
  <c r="C2687"/>
  <c r="D2241"/>
  <c r="T77" i="6"/>
  <c r="E2724" i="11"/>
  <c r="S76" i="6"/>
  <c r="S77"/>
  <c r="S78"/>
  <c r="R76"/>
  <c r="R78"/>
  <c r="K78" s="1"/>
  <c r="R77"/>
  <c r="K77" s="1"/>
  <c r="T76"/>
  <c r="T78"/>
  <c r="S64"/>
  <c r="E3307" i="11"/>
  <c r="D3307"/>
  <c r="C3307"/>
  <c r="E3044"/>
  <c r="D3044"/>
  <c r="C3044"/>
  <c r="C2957"/>
  <c r="E2957"/>
  <c r="D2957"/>
  <c r="E3258"/>
  <c r="D3258"/>
  <c r="C3258"/>
  <c r="E3108"/>
  <c r="D3108"/>
  <c r="C3108"/>
  <c r="C2973"/>
  <c r="D2973"/>
  <c r="E2973"/>
  <c r="E3278"/>
  <c r="C3278"/>
  <c r="D3278"/>
  <c r="E3208"/>
  <c r="C3208"/>
  <c r="D3208"/>
  <c r="E3084"/>
  <c r="D3084"/>
  <c r="C3084"/>
  <c r="C2983"/>
  <c r="D2983"/>
  <c r="E2983"/>
  <c r="C2871"/>
  <c r="E2871"/>
  <c r="D2871"/>
  <c r="D3269"/>
  <c r="C3269"/>
  <c r="E3269"/>
  <c r="E3088"/>
  <c r="D3088"/>
  <c r="C3088"/>
  <c r="C2982"/>
  <c r="E2982"/>
  <c r="D2982"/>
  <c r="C2931"/>
  <c r="D2931"/>
  <c r="E2931"/>
  <c r="C2754"/>
  <c r="D2754"/>
  <c r="E2754"/>
  <c r="E2527"/>
  <c r="C2527"/>
  <c r="D2527"/>
  <c r="E2433"/>
  <c r="C2433"/>
  <c r="D2433"/>
  <c r="E2387"/>
  <c r="D2387"/>
  <c r="C2387"/>
  <c r="C2236"/>
  <c r="D2236"/>
  <c r="E2236"/>
  <c r="E2019"/>
  <c r="C2019"/>
  <c r="D2019"/>
  <c r="E1891"/>
  <c r="C1891"/>
  <c r="D1891"/>
  <c r="E1802"/>
  <c r="D1802"/>
  <c r="C1802"/>
  <c r="E1686"/>
  <c r="C1686"/>
  <c r="D1686"/>
  <c r="E1514"/>
  <c r="C1514"/>
  <c r="D1514"/>
  <c r="E1400"/>
  <c r="D1400"/>
  <c r="C1400"/>
  <c r="E1355"/>
  <c r="C1355"/>
  <c r="D1355"/>
  <c r="C1219"/>
  <c r="D1219"/>
  <c r="E1219"/>
  <c r="C824"/>
  <c r="D824"/>
  <c r="E824"/>
  <c r="E3090"/>
  <c r="C3090"/>
  <c r="D3090"/>
  <c r="E3013"/>
  <c r="D3013"/>
  <c r="C3013"/>
  <c r="C2965"/>
  <c r="D2965"/>
  <c r="E2965"/>
  <c r="C2939"/>
  <c r="E2939"/>
  <c r="D2939"/>
  <c r="C2870"/>
  <c r="E2870"/>
  <c r="D2870"/>
  <c r="C2829"/>
  <c r="D2829"/>
  <c r="E2829"/>
  <c r="C2663"/>
  <c r="D2663"/>
  <c r="E2663"/>
  <c r="C2502"/>
  <c r="D2502"/>
  <c r="E2502"/>
  <c r="C2379"/>
  <c r="D2379"/>
  <c r="E2379"/>
  <c r="C2249"/>
  <c r="D2249"/>
  <c r="E2249"/>
  <c r="C2110"/>
  <c r="D2110"/>
  <c r="E2110"/>
  <c r="C1945"/>
  <c r="D1945"/>
  <c r="E1945"/>
  <c r="C1822"/>
  <c r="D1822"/>
  <c r="E1822"/>
  <c r="C1670"/>
  <c r="D1670"/>
  <c r="E1670"/>
  <c r="C1546"/>
  <c r="D1546"/>
  <c r="E1546"/>
  <c r="C1507"/>
  <c r="D1507"/>
  <c r="E1507"/>
  <c r="C1395"/>
  <c r="D1395"/>
  <c r="E1395"/>
  <c r="C1344"/>
  <c r="D1344"/>
  <c r="E1344"/>
  <c r="C1315"/>
  <c r="D1315"/>
  <c r="E1315"/>
  <c r="E1246"/>
  <c r="C1246"/>
  <c r="D1246"/>
  <c r="D1172"/>
  <c r="E1172"/>
  <c r="C1172"/>
  <c r="D3089"/>
  <c r="E3089"/>
  <c r="C3089"/>
  <c r="C3027"/>
  <c r="D3027"/>
  <c r="E3027"/>
  <c r="C2933"/>
  <c r="D2933"/>
  <c r="E2933"/>
  <c r="C2869"/>
  <c r="D2869"/>
  <c r="E2869"/>
  <c r="C2715"/>
  <c r="E2715"/>
  <c r="D2715"/>
  <c r="C2521"/>
  <c r="E2521"/>
  <c r="D2521"/>
  <c r="C2364"/>
  <c r="D2364"/>
  <c r="E2364"/>
  <c r="C2231"/>
  <c r="D2231"/>
  <c r="E2231"/>
  <c r="C2095"/>
  <c r="D2095"/>
  <c r="E2095"/>
  <c r="C1781"/>
  <c r="D1781"/>
  <c r="E1781"/>
  <c r="C1716"/>
  <c r="D1716"/>
  <c r="E1716"/>
  <c r="C1640"/>
  <c r="D1640"/>
  <c r="E1640"/>
  <c r="C1472"/>
  <c r="D1472"/>
  <c r="E1472"/>
  <c r="C1419"/>
  <c r="D1419"/>
  <c r="E1419"/>
  <c r="C1336"/>
  <c r="D1336"/>
  <c r="E1336"/>
  <c r="C1297"/>
  <c r="D1297"/>
  <c r="E1297"/>
  <c r="E1239"/>
  <c r="C1239"/>
  <c r="D1239"/>
  <c r="E1145"/>
  <c r="D1145"/>
  <c r="C1145"/>
  <c r="E968"/>
  <c r="C968"/>
  <c r="D968"/>
  <c r="E892"/>
  <c r="C892"/>
  <c r="D892"/>
  <c r="E2540"/>
  <c r="D2540"/>
  <c r="C2540"/>
  <c r="E2462"/>
  <c r="D2462"/>
  <c r="C2462"/>
  <c r="C2407"/>
  <c r="E2407"/>
  <c r="D2407"/>
  <c r="E2321"/>
  <c r="C2321"/>
  <c r="D2321"/>
  <c r="E2207"/>
  <c r="D2207"/>
  <c r="C2207"/>
  <c r="E2062"/>
  <c r="C2062"/>
  <c r="D2062"/>
  <c r="E1970"/>
  <c r="C1970"/>
  <c r="D1970"/>
  <c r="E1786"/>
  <c r="C1786"/>
  <c r="D1786"/>
  <c r="E1687"/>
  <c r="D1687"/>
  <c r="C1687"/>
  <c r="E1619"/>
  <c r="D1619"/>
  <c r="C1619"/>
  <c r="E1461"/>
  <c r="D1461"/>
  <c r="C1461"/>
  <c r="E1356"/>
  <c r="C1356"/>
  <c r="D1356"/>
  <c r="C1285"/>
  <c r="D1285"/>
  <c r="E1285"/>
  <c r="C1201"/>
  <c r="D1201"/>
  <c r="E1201"/>
  <c r="C1135"/>
  <c r="D1135"/>
  <c r="E1135"/>
  <c r="C1032"/>
  <c r="D1032"/>
  <c r="E1032"/>
  <c r="C921"/>
  <c r="D921"/>
  <c r="E921"/>
  <c r="C825"/>
  <c r="D825"/>
  <c r="E825"/>
  <c r="C768"/>
  <c r="D768"/>
  <c r="E768"/>
  <c r="C701"/>
  <c r="D701"/>
  <c r="E701"/>
  <c r="C536"/>
  <c r="D536"/>
  <c r="E536"/>
  <c r="C474"/>
  <c r="D474"/>
  <c r="E474"/>
  <c r="C415"/>
  <c r="D415"/>
  <c r="E415"/>
  <c r="C347"/>
  <c r="D347"/>
  <c r="E347"/>
  <c r="C246"/>
  <c r="D246"/>
  <c r="E246"/>
  <c r="C78"/>
  <c r="D78"/>
  <c r="E78"/>
  <c r="C27"/>
  <c r="D27"/>
  <c r="E27"/>
  <c r="E723"/>
  <c r="C723"/>
  <c r="D723"/>
  <c r="E549"/>
  <c r="C549"/>
  <c r="D549"/>
  <c r="E477"/>
  <c r="C477"/>
  <c r="D477"/>
  <c r="E454"/>
  <c r="C454"/>
  <c r="D454"/>
  <c r="E371"/>
  <c r="C371"/>
  <c r="D371"/>
  <c r="E320"/>
  <c r="C320"/>
  <c r="D320"/>
  <c r="E268"/>
  <c r="C268"/>
  <c r="D268"/>
  <c r="D153"/>
  <c r="C153"/>
  <c r="E153"/>
  <c r="E38"/>
  <c r="C38"/>
  <c r="D38"/>
  <c r="E1177"/>
  <c r="C1177"/>
  <c r="D1177"/>
  <c r="E1078"/>
  <c r="C1078"/>
  <c r="D1078"/>
  <c r="C930"/>
  <c r="E930"/>
  <c r="D930"/>
  <c r="D839"/>
  <c r="E839"/>
  <c r="C839"/>
  <c r="D755"/>
  <c r="E755"/>
  <c r="C755"/>
  <c r="C687"/>
  <c r="E687"/>
  <c r="D687"/>
  <c r="C581"/>
  <c r="E581"/>
  <c r="D581"/>
  <c r="C510"/>
  <c r="D510"/>
  <c r="E510"/>
  <c r="C470"/>
  <c r="D470"/>
  <c r="E470"/>
  <c r="C403"/>
  <c r="D403"/>
  <c r="E403"/>
  <c r="C313"/>
  <c r="D313"/>
  <c r="E313"/>
  <c r="C244"/>
  <c r="D244"/>
  <c r="E244"/>
  <c r="D37"/>
  <c r="C37"/>
  <c r="E37"/>
  <c r="C1198"/>
  <c r="D1198"/>
  <c r="E1198"/>
  <c r="C1148"/>
  <c r="D1148"/>
  <c r="E1148"/>
  <c r="C1002"/>
  <c r="D1002"/>
  <c r="E1002"/>
  <c r="C952"/>
  <c r="D952"/>
  <c r="E952"/>
  <c r="C874"/>
  <c r="D874"/>
  <c r="E874"/>
  <c r="C816"/>
  <c r="D816"/>
  <c r="E816"/>
  <c r="C754"/>
  <c r="D754"/>
  <c r="E754"/>
  <c r="C676"/>
  <c r="D676"/>
  <c r="E676"/>
  <c r="C614"/>
  <c r="D614"/>
  <c r="E614"/>
  <c r="C538"/>
  <c r="D538"/>
  <c r="E538"/>
  <c r="C475"/>
  <c r="D475"/>
  <c r="E475"/>
  <c r="C419"/>
  <c r="D419"/>
  <c r="E419"/>
  <c r="C348"/>
  <c r="D348"/>
  <c r="E348"/>
  <c r="C247"/>
  <c r="D247"/>
  <c r="E247"/>
  <c r="C155"/>
  <c r="D155"/>
  <c r="E155"/>
  <c r="C22"/>
  <c r="D22"/>
  <c r="E22"/>
  <c r="C3582"/>
  <c r="D3582"/>
  <c r="E3582"/>
  <c r="D3554"/>
  <c r="C3554"/>
  <c r="E3554"/>
  <c r="E3621"/>
  <c r="C3621"/>
  <c r="D3621"/>
  <c r="E3585"/>
  <c r="C3585"/>
  <c r="D3585"/>
  <c r="E3433"/>
  <c r="D3433"/>
  <c r="C3433"/>
  <c r="D3612"/>
  <c r="E3612"/>
  <c r="C3612"/>
  <c r="D3564"/>
  <c r="E3564"/>
  <c r="C3564"/>
  <c r="E3544"/>
  <c r="C3544"/>
  <c r="D3544"/>
  <c r="C3623"/>
  <c r="E3623"/>
  <c r="D3623"/>
  <c r="D3555"/>
  <c r="C3555"/>
  <c r="E3555"/>
  <c r="E3259"/>
  <c r="D3259"/>
  <c r="C3259"/>
  <c r="C3008"/>
  <c r="D3008"/>
  <c r="E3008"/>
  <c r="C2937"/>
  <c r="D2937"/>
  <c r="E2937"/>
  <c r="E3242"/>
  <c r="D3242"/>
  <c r="C3242"/>
  <c r="E3092"/>
  <c r="D3092"/>
  <c r="C3092"/>
  <c r="D2928"/>
  <c r="E2928"/>
  <c r="C2928"/>
  <c r="D3257"/>
  <c r="C3257"/>
  <c r="E3257"/>
  <c r="E3111"/>
  <c r="C3111"/>
  <c r="D3111"/>
  <c r="C3030"/>
  <c r="E3030"/>
  <c r="D3030"/>
  <c r="C2978"/>
  <c r="E2978"/>
  <c r="D2978"/>
  <c r="C2834"/>
  <c r="D2834"/>
  <c r="E2834"/>
  <c r="E3220"/>
  <c r="D3220"/>
  <c r="C3220"/>
  <c r="E3083"/>
  <c r="D3083"/>
  <c r="C3083"/>
  <c r="C2959"/>
  <c r="D2959"/>
  <c r="E2959"/>
  <c r="C2868"/>
  <c r="D2868"/>
  <c r="E2868"/>
  <c r="E2682"/>
  <c r="C2682"/>
  <c r="D2682"/>
  <c r="E2503"/>
  <c r="C2503"/>
  <c r="D2503"/>
  <c r="E2429"/>
  <c r="C2429"/>
  <c r="D2429"/>
  <c r="E2308"/>
  <c r="C2308"/>
  <c r="D2308"/>
  <c r="E2206"/>
  <c r="C2206"/>
  <c r="D2206"/>
  <c r="E1991"/>
  <c r="D1991"/>
  <c r="C1991"/>
  <c r="E1872"/>
  <c r="C1872"/>
  <c r="D1872"/>
  <c r="E1775"/>
  <c r="C1775"/>
  <c r="D1775"/>
  <c r="E1618"/>
  <c r="C1618"/>
  <c r="D1618"/>
  <c r="E1490"/>
  <c r="C1490"/>
  <c r="D1490"/>
  <c r="E1387"/>
  <c r="C1387"/>
  <c r="D1387"/>
  <c r="E1316"/>
  <c r="D1316"/>
  <c r="C1316"/>
  <c r="C1134"/>
  <c r="E1134"/>
  <c r="D1134"/>
  <c r="D818"/>
  <c r="E818"/>
  <c r="C818"/>
  <c r="E3082"/>
  <c r="D3082"/>
  <c r="C3082"/>
  <c r="D3001"/>
  <c r="C3001"/>
  <c r="E3001"/>
  <c r="C2956"/>
  <c r="D2956"/>
  <c r="E2956"/>
  <c r="C2934"/>
  <c r="E2934"/>
  <c r="D2934"/>
  <c r="C2858"/>
  <c r="E2858"/>
  <c r="D2858"/>
  <c r="E2753"/>
  <c r="D2753"/>
  <c r="C2753"/>
  <c r="C2538"/>
  <c r="D2538"/>
  <c r="E2538"/>
  <c r="C2449"/>
  <c r="D2449"/>
  <c r="E2449"/>
  <c r="C2354"/>
  <c r="D2354"/>
  <c r="E2354"/>
  <c r="C2228"/>
  <c r="D2228"/>
  <c r="E2228"/>
  <c r="C2032"/>
  <c r="D2032"/>
  <c r="E2032"/>
  <c r="C1931"/>
  <c r="D1931"/>
  <c r="E1931"/>
  <c r="C1801"/>
  <c r="D1801"/>
  <c r="E1801"/>
  <c r="C1601"/>
  <c r="D1601"/>
  <c r="E1601"/>
  <c r="C1541"/>
  <c r="D1541"/>
  <c r="E1541"/>
  <c r="C1489"/>
  <c r="D1489"/>
  <c r="E1489"/>
  <c r="C1369"/>
  <c r="D1369"/>
  <c r="E1369"/>
  <c r="C1337"/>
  <c r="D1337"/>
  <c r="E1337"/>
  <c r="C1298"/>
  <c r="D1298"/>
  <c r="E1298"/>
  <c r="E1228"/>
  <c r="C1228"/>
  <c r="D1228"/>
  <c r="E1139"/>
  <c r="C1139"/>
  <c r="D1139"/>
  <c r="C3085"/>
  <c r="E3085"/>
  <c r="D3085"/>
  <c r="C2950"/>
  <c r="D2950"/>
  <c r="E2950"/>
  <c r="C2923"/>
  <c r="D2923"/>
  <c r="E2923"/>
  <c r="C2861"/>
  <c r="D2861"/>
  <c r="E2861"/>
  <c r="C2680"/>
  <c r="E2680"/>
  <c r="D2680"/>
  <c r="C2448"/>
  <c r="D2448"/>
  <c r="E2448"/>
  <c r="C2351"/>
  <c r="D2351"/>
  <c r="E2351"/>
  <c r="C2225"/>
  <c r="D2225"/>
  <c r="E2225"/>
  <c r="C2039"/>
  <c r="D2039"/>
  <c r="E2039"/>
  <c r="C1758"/>
  <c r="D1758"/>
  <c r="E1758"/>
  <c r="C1692"/>
  <c r="D1692"/>
  <c r="E1692"/>
  <c r="C1592"/>
  <c r="D1592"/>
  <c r="E1592"/>
  <c r="C1467"/>
  <c r="D1467"/>
  <c r="E1467"/>
  <c r="C1394"/>
  <c r="D1394"/>
  <c r="E1394"/>
  <c r="C1332"/>
  <c r="D1332"/>
  <c r="E1332"/>
  <c r="C1268"/>
  <c r="E1268"/>
  <c r="D1268"/>
  <c r="E1221"/>
  <c r="C1221"/>
  <c r="D1221"/>
  <c r="E1094"/>
  <c r="D1094"/>
  <c r="C1094"/>
  <c r="C948"/>
  <c r="D948"/>
  <c r="E948"/>
  <c r="E2683"/>
  <c r="D2683"/>
  <c r="C2683"/>
  <c r="E2528"/>
  <c r="D2528"/>
  <c r="C2528"/>
  <c r="E2434"/>
  <c r="D2434"/>
  <c r="C2434"/>
  <c r="C2392"/>
  <c r="D2392"/>
  <c r="E2392"/>
  <c r="E2315"/>
  <c r="D2315"/>
  <c r="C2315"/>
  <c r="E2189"/>
  <c r="D2189"/>
  <c r="C2189"/>
  <c r="E2038"/>
  <c r="C2038"/>
  <c r="D2038"/>
  <c r="E1947"/>
  <c r="C1947"/>
  <c r="D1947"/>
  <c r="E1780"/>
  <c r="D1780"/>
  <c r="C1780"/>
  <c r="E1664"/>
  <c r="D1664"/>
  <c r="C1664"/>
  <c r="E1591"/>
  <c r="D1591"/>
  <c r="C1591"/>
  <c r="E1442"/>
  <c r="D1442"/>
  <c r="C1442"/>
  <c r="E1352"/>
  <c r="D1352"/>
  <c r="C1352"/>
  <c r="C1214"/>
  <c r="D1214"/>
  <c r="E1214"/>
  <c r="C1190"/>
  <c r="D1190"/>
  <c r="E1190"/>
  <c r="C1125"/>
  <c r="D1125"/>
  <c r="E1125"/>
  <c r="C981"/>
  <c r="D981"/>
  <c r="E981"/>
  <c r="C908"/>
  <c r="D908"/>
  <c r="E908"/>
  <c r="C807"/>
  <c r="D807"/>
  <c r="E807"/>
  <c r="C731"/>
  <c r="D731"/>
  <c r="E731"/>
  <c r="C685"/>
  <c r="D685"/>
  <c r="E685"/>
  <c r="C529"/>
  <c r="D529"/>
  <c r="E529"/>
  <c r="C468"/>
  <c r="D468"/>
  <c r="E468"/>
  <c r="C409"/>
  <c r="D409"/>
  <c r="E409"/>
  <c r="C335"/>
  <c r="D335"/>
  <c r="E335"/>
  <c r="C240"/>
  <c r="D240"/>
  <c r="E240"/>
  <c r="C43"/>
  <c r="D43"/>
  <c r="E43"/>
  <c r="C19"/>
  <c r="D19"/>
  <c r="E19"/>
  <c r="E707"/>
  <c r="C707"/>
  <c r="D707"/>
  <c r="E544"/>
  <c r="C544"/>
  <c r="D544"/>
  <c r="E471"/>
  <c r="C471"/>
  <c r="D471"/>
  <c r="E414"/>
  <c r="C414"/>
  <c r="D414"/>
  <c r="E359"/>
  <c r="C359"/>
  <c r="D359"/>
  <c r="E314"/>
  <c r="C314"/>
  <c r="D314"/>
  <c r="E245"/>
  <c r="C245"/>
  <c r="D245"/>
  <c r="E137"/>
  <c r="C137"/>
  <c r="D137"/>
  <c r="D30"/>
  <c r="C30"/>
  <c r="E30"/>
  <c r="D1171"/>
  <c r="E1171"/>
  <c r="C1171"/>
  <c r="D1056"/>
  <c r="E1056"/>
  <c r="C1056"/>
  <c r="C911"/>
  <c r="E911"/>
  <c r="D911"/>
  <c r="C801"/>
  <c r="E801"/>
  <c r="D801"/>
  <c r="E721"/>
  <c r="C721"/>
  <c r="D721"/>
  <c r="C669"/>
  <c r="E669"/>
  <c r="D669"/>
  <c r="C577"/>
  <c r="D577"/>
  <c r="E577"/>
  <c r="C505"/>
  <c r="E505"/>
  <c r="D505"/>
  <c r="C465"/>
  <c r="E465"/>
  <c r="D465"/>
  <c r="C358"/>
  <c r="E358"/>
  <c r="D358"/>
  <c r="C297"/>
  <c r="E297"/>
  <c r="D297"/>
  <c r="C231"/>
  <c r="D231"/>
  <c r="E231"/>
  <c r="D29"/>
  <c r="C29"/>
  <c r="E29"/>
  <c r="C1191"/>
  <c r="D1191"/>
  <c r="E1191"/>
  <c r="C1103"/>
  <c r="D1103"/>
  <c r="E1103"/>
  <c r="C986"/>
  <c r="D986"/>
  <c r="E986"/>
  <c r="C938"/>
  <c r="D938"/>
  <c r="E938"/>
  <c r="C861"/>
  <c r="D861"/>
  <c r="E861"/>
  <c r="C788"/>
  <c r="D788"/>
  <c r="E788"/>
  <c r="C716"/>
  <c r="D716"/>
  <c r="E716"/>
  <c r="C672"/>
  <c r="D672"/>
  <c r="E672"/>
  <c r="C591"/>
  <c r="D591"/>
  <c r="E591"/>
  <c r="C497"/>
  <c r="D497"/>
  <c r="E497"/>
  <c r="C469"/>
  <c r="D469"/>
  <c r="E469"/>
  <c r="C402"/>
  <c r="D402"/>
  <c r="E402"/>
  <c r="C329"/>
  <c r="D329"/>
  <c r="E329"/>
  <c r="C241"/>
  <c r="D241"/>
  <c r="E241"/>
  <c r="C61"/>
  <c r="D61"/>
  <c r="E61"/>
  <c r="D3622"/>
  <c r="C3622"/>
  <c r="E3622"/>
  <c r="C3578"/>
  <c r="D3578"/>
  <c r="E3578"/>
  <c r="C3550"/>
  <c r="D3550"/>
  <c r="E3550"/>
  <c r="C3613"/>
  <c r="D3613"/>
  <c r="E3613"/>
  <c r="E3581"/>
  <c r="D3581"/>
  <c r="C3581"/>
  <c r="D3624"/>
  <c r="E3624"/>
  <c r="C3624"/>
  <c r="D3608"/>
  <c r="C3608"/>
  <c r="E3608"/>
  <c r="E3560"/>
  <c r="D3560"/>
  <c r="C3560"/>
  <c r="D3500"/>
  <c r="E3500"/>
  <c r="C3500"/>
  <c r="E3615"/>
  <c r="C3615"/>
  <c r="D3615"/>
  <c r="E3547"/>
  <c r="C3547"/>
  <c r="D3547"/>
  <c r="D2600"/>
  <c r="D2719"/>
  <c r="C3334"/>
  <c r="E3334"/>
  <c r="D3334"/>
  <c r="C3198"/>
  <c r="E3198"/>
  <c r="D3198"/>
  <c r="C3003"/>
  <c r="D3003"/>
  <c r="E3003"/>
  <c r="C2922"/>
  <c r="D2922"/>
  <c r="E2922"/>
  <c r="E3124"/>
  <c r="D3124"/>
  <c r="C3124"/>
  <c r="D3039"/>
  <c r="C3039"/>
  <c r="E3039"/>
  <c r="C2855"/>
  <c r="E2855"/>
  <c r="D2855"/>
  <c r="D3253"/>
  <c r="C3253"/>
  <c r="E3253"/>
  <c r="E3100"/>
  <c r="D3100"/>
  <c r="C3100"/>
  <c r="E3024"/>
  <c r="D3024"/>
  <c r="C3024"/>
  <c r="C2945"/>
  <c r="D2945"/>
  <c r="E2945"/>
  <c r="E3320"/>
  <c r="D3320"/>
  <c r="C3320"/>
  <c r="E3207"/>
  <c r="C3207"/>
  <c r="D3207"/>
  <c r="C3004"/>
  <c r="E3004"/>
  <c r="D3004"/>
  <c r="C2952"/>
  <c r="E2952"/>
  <c r="D2952"/>
  <c r="E2864"/>
  <c r="D2864"/>
  <c r="C2864"/>
  <c r="C2673"/>
  <c r="E2673"/>
  <c r="D2673"/>
  <c r="E2487"/>
  <c r="D2487"/>
  <c r="C2487"/>
  <c r="D2399"/>
  <c r="E2399"/>
  <c r="C2399"/>
  <c r="E2264"/>
  <c r="C2264"/>
  <c r="D2264"/>
  <c r="C2142"/>
  <c r="D2142"/>
  <c r="E2142"/>
  <c r="E1946"/>
  <c r="C1946"/>
  <c r="D1946"/>
  <c r="E1823"/>
  <c r="D1823"/>
  <c r="C1823"/>
  <c r="E1729"/>
  <c r="D1729"/>
  <c r="C1729"/>
  <c r="E1585"/>
  <c r="C1585"/>
  <c r="D1585"/>
  <c r="E1441"/>
  <c r="D1441"/>
  <c r="C1441"/>
  <c r="E1375"/>
  <c r="C1375"/>
  <c r="D1375"/>
  <c r="D1284"/>
  <c r="E1284"/>
  <c r="C1284"/>
  <c r="C989"/>
  <c r="D989"/>
  <c r="E989"/>
  <c r="E3107"/>
  <c r="D3107"/>
  <c r="C3107"/>
  <c r="E3032"/>
  <c r="D3032"/>
  <c r="C3032"/>
  <c r="C2981"/>
  <c r="E2981"/>
  <c r="D2981"/>
  <c r="C2951"/>
  <c r="E2951"/>
  <c r="D2951"/>
  <c r="C2930"/>
  <c r="E2930"/>
  <c r="D2930"/>
  <c r="C2854"/>
  <c r="D2854"/>
  <c r="E2854"/>
  <c r="C2681"/>
  <c r="D2681"/>
  <c r="E2681"/>
  <c r="C2522"/>
  <c r="D2522"/>
  <c r="E2522"/>
  <c r="C2442"/>
  <c r="D2442"/>
  <c r="E2442"/>
  <c r="C2342"/>
  <c r="D2342"/>
  <c r="E2342"/>
  <c r="C2214"/>
  <c r="D2214"/>
  <c r="E2214"/>
  <c r="D2018"/>
  <c r="C2018"/>
  <c r="E2018"/>
  <c r="C1884"/>
  <c r="D1884"/>
  <c r="E1884"/>
  <c r="C1736"/>
  <c r="D1736"/>
  <c r="E1736"/>
  <c r="C1582"/>
  <c r="D1582"/>
  <c r="E1582"/>
  <c r="C1535"/>
  <c r="D1535"/>
  <c r="E1535"/>
  <c r="C1452"/>
  <c r="D1452"/>
  <c r="E1452"/>
  <c r="C1358"/>
  <c r="D1358"/>
  <c r="E1358"/>
  <c r="C1333"/>
  <c r="D1333"/>
  <c r="E1333"/>
  <c r="C1293"/>
  <c r="D1293"/>
  <c r="E1293"/>
  <c r="C1210"/>
  <c r="D1210"/>
  <c r="E1210"/>
  <c r="D944"/>
  <c r="E944"/>
  <c r="C944"/>
  <c r="E3081"/>
  <c r="D3081"/>
  <c r="C3081"/>
  <c r="C2946"/>
  <c r="D2946"/>
  <c r="E2946"/>
  <c r="C2881"/>
  <c r="D2881"/>
  <c r="E2881"/>
  <c r="C2857"/>
  <c r="D2857"/>
  <c r="E2857"/>
  <c r="C2676"/>
  <c r="D2676"/>
  <c r="E2676"/>
  <c r="C2412"/>
  <c r="D2412"/>
  <c r="E2412"/>
  <c r="C2294"/>
  <c r="D2294"/>
  <c r="E2294"/>
  <c r="C2190"/>
  <c r="D2190"/>
  <c r="E2190"/>
  <c r="C1971"/>
  <c r="D1971"/>
  <c r="E1971"/>
  <c r="C1735"/>
  <c r="D1735"/>
  <c r="E1735"/>
  <c r="C1665"/>
  <c r="D1665"/>
  <c r="E1665"/>
  <c r="C1540"/>
  <c r="D1540"/>
  <c r="E1540"/>
  <c r="C1447"/>
  <c r="D1447"/>
  <c r="E1447"/>
  <c r="C1389"/>
  <c r="D1389"/>
  <c r="E1389"/>
  <c r="C1323"/>
  <c r="D1323"/>
  <c r="E1323"/>
  <c r="D1264"/>
  <c r="E1264"/>
  <c r="C1264"/>
  <c r="C1178"/>
  <c r="E1178"/>
  <c r="D1178"/>
  <c r="E1011"/>
  <c r="C1011"/>
  <c r="D1011"/>
  <c r="D926"/>
  <c r="E926"/>
  <c r="C926"/>
  <c r="E2675"/>
  <c r="D2675"/>
  <c r="C2675"/>
  <c r="E2524"/>
  <c r="D2524"/>
  <c r="C2524"/>
  <c r="E2430"/>
  <c r="D2430"/>
  <c r="C2430"/>
  <c r="C2388"/>
  <c r="E2388"/>
  <c r="D2388"/>
  <c r="E2265"/>
  <c r="C2265"/>
  <c r="D2265"/>
  <c r="E2172"/>
  <c r="C2172"/>
  <c r="D2172"/>
  <c r="E2002"/>
  <c r="C2002"/>
  <c r="D2002"/>
  <c r="E1939"/>
  <c r="C1939"/>
  <c r="D1939"/>
  <c r="E1757"/>
  <c r="C1757"/>
  <c r="D1757"/>
  <c r="E1659"/>
  <c r="D1659"/>
  <c r="C1659"/>
  <c r="E1495"/>
  <c r="C1495"/>
  <c r="D1495"/>
  <c r="E1407"/>
  <c r="C1407"/>
  <c r="D1407"/>
  <c r="E1317"/>
  <c r="D1317"/>
  <c r="C1317"/>
  <c r="E1200"/>
  <c r="C1200"/>
  <c r="D1200"/>
  <c r="C1168"/>
  <c r="D1168"/>
  <c r="E1168"/>
  <c r="C1072"/>
  <c r="D1072"/>
  <c r="E1072"/>
  <c r="C957"/>
  <c r="D957"/>
  <c r="E957"/>
  <c r="C888"/>
  <c r="D888"/>
  <c r="E888"/>
  <c r="C787"/>
  <c r="D787"/>
  <c r="E787"/>
  <c r="C719"/>
  <c r="D719"/>
  <c r="E719"/>
  <c r="C612"/>
  <c r="D612"/>
  <c r="E612"/>
  <c r="C512"/>
  <c r="D512"/>
  <c r="E512"/>
  <c r="C463"/>
  <c r="D463"/>
  <c r="E463"/>
  <c r="C401"/>
  <c r="D401"/>
  <c r="E401"/>
  <c r="C328"/>
  <c r="D328"/>
  <c r="E328"/>
  <c r="C233"/>
  <c r="D233"/>
  <c r="E233"/>
  <c r="C35"/>
  <c r="D35"/>
  <c r="E35"/>
  <c r="E771"/>
  <c r="D771"/>
  <c r="C771"/>
  <c r="E684"/>
  <c r="C684"/>
  <c r="D684"/>
  <c r="E534"/>
  <c r="C534"/>
  <c r="D534"/>
  <c r="E466"/>
  <c r="C466"/>
  <c r="D466"/>
  <c r="E408"/>
  <c r="C408"/>
  <c r="D408"/>
  <c r="E350"/>
  <c r="C350"/>
  <c r="D350"/>
  <c r="E305"/>
  <c r="C305"/>
  <c r="D305"/>
  <c r="E239"/>
  <c r="C239"/>
  <c r="D239"/>
  <c r="D129"/>
  <c r="C129"/>
  <c r="E129"/>
  <c r="D1199"/>
  <c r="E1199"/>
  <c r="C1199"/>
  <c r="C1160"/>
  <c r="D1160"/>
  <c r="E1160"/>
  <c r="C1028"/>
  <c r="E1028"/>
  <c r="D1028"/>
  <c r="C891"/>
  <c r="E891"/>
  <c r="D891"/>
  <c r="E785"/>
  <c r="C785"/>
  <c r="D785"/>
  <c r="D705"/>
  <c r="E705"/>
  <c r="C705"/>
  <c r="C665"/>
  <c r="D665"/>
  <c r="E665"/>
  <c r="C539"/>
  <c r="D539"/>
  <c r="E539"/>
  <c r="C494"/>
  <c r="E494"/>
  <c r="D494"/>
  <c r="C458"/>
  <c r="D458"/>
  <c r="E458"/>
  <c r="C349"/>
  <c r="E349"/>
  <c r="D349"/>
  <c r="C267"/>
  <c r="D267"/>
  <c r="E267"/>
  <c r="D128"/>
  <c r="C128"/>
  <c r="E128"/>
  <c r="D15"/>
  <c r="C15"/>
  <c r="E15"/>
  <c r="C1170"/>
  <c r="D1170"/>
  <c r="E1170"/>
  <c r="C1085"/>
  <c r="D1085"/>
  <c r="E1085"/>
  <c r="C966"/>
  <c r="D966"/>
  <c r="E966"/>
  <c r="C928"/>
  <c r="D928"/>
  <c r="E928"/>
  <c r="C856"/>
  <c r="D856"/>
  <c r="E856"/>
  <c r="C779"/>
  <c r="D779"/>
  <c r="E779"/>
  <c r="C704"/>
  <c r="D704"/>
  <c r="E704"/>
  <c r="C660"/>
  <c r="D660"/>
  <c r="E660"/>
  <c r="C576"/>
  <c r="D576"/>
  <c r="E576"/>
  <c r="C493"/>
  <c r="D493"/>
  <c r="E493"/>
  <c r="C464"/>
  <c r="D464"/>
  <c r="E464"/>
  <c r="C369"/>
  <c r="D369"/>
  <c r="E369"/>
  <c r="C312"/>
  <c r="D312"/>
  <c r="E312"/>
  <c r="C234"/>
  <c r="D234"/>
  <c r="E234"/>
  <c r="C40"/>
  <c r="D40"/>
  <c r="E40"/>
  <c r="C3614"/>
  <c r="D3614"/>
  <c r="E3614"/>
  <c r="E3574"/>
  <c r="C3574"/>
  <c r="D3574"/>
  <c r="E3546"/>
  <c r="C3546"/>
  <c r="D3546"/>
  <c r="C3609"/>
  <c r="D3609"/>
  <c r="E3609"/>
  <c r="E3573"/>
  <c r="C3573"/>
  <c r="D3573"/>
  <c r="E3620"/>
  <c r="C3620"/>
  <c r="D3620"/>
  <c r="D3580"/>
  <c r="E3580"/>
  <c r="C3580"/>
  <c r="C3556"/>
  <c r="E3556"/>
  <c r="D3556"/>
  <c r="D3360"/>
  <c r="C3360"/>
  <c r="E3360"/>
  <c r="E3583"/>
  <c r="D3583"/>
  <c r="C3583"/>
  <c r="C3383"/>
  <c r="E3383"/>
  <c r="D3383"/>
  <c r="E3319"/>
  <c r="C3319"/>
  <c r="D3319"/>
  <c r="C3117"/>
  <c r="E3117"/>
  <c r="D3117"/>
  <c r="C2962"/>
  <c r="E2962"/>
  <c r="D2962"/>
  <c r="C2883"/>
  <c r="E2883"/>
  <c r="D2883"/>
  <c r="E3120"/>
  <c r="D3120"/>
  <c r="C3120"/>
  <c r="E3020"/>
  <c r="D3020"/>
  <c r="C3020"/>
  <c r="D3309"/>
  <c r="C3309"/>
  <c r="E3309"/>
  <c r="D3237"/>
  <c r="C3237"/>
  <c r="E3237"/>
  <c r="D3091"/>
  <c r="C3091"/>
  <c r="E3091"/>
  <c r="C3019"/>
  <c r="D3019"/>
  <c r="E3019"/>
  <c r="C2941"/>
  <c r="D2941"/>
  <c r="E2941"/>
  <c r="E3291"/>
  <c r="D3291"/>
  <c r="C3291"/>
  <c r="E3195"/>
  <c r="D3195"/>
  <c r="C3195"/>
  <c r="C2998"/>
  <c r="E2998"/>
  <c r="D2998"/>
  <c r="C2944"/>
  <c r="E2944"/>
  <c r="D2944"/>
  <c r="C2768"/>
  <c r="D2768"/>
  <c r="E2768"/>
  <c r="E2548"/>
  <c r="C2548"/>
  <c r="D2548"/>
  <c r="E2483"/>
  <c r="C2483"/>
  <c r="D2483"/>
  <c r="E2391"/>
  <c r="C2391"/>
  <c r="D2391"/>
  <c r="C2252"/>
  <c r="D2252"/>
  <c r="E2252"/>
  <c r="E2111"/>
  <c r="C2111"/>
  <c r="D2111"/>
  <c r="E1900"/>
  <c r="C1900"/>
  <c r="D1900"/>
  <c r="E1807"/>
  <c r="C1807"/>
  <c r="D1807"/>
  <c r="E1710"/>
  <c r="D1710"/>
  <c r="C1710"/>
  <c r="E1551"/>
  <c r="C1551"/>
  <c r="D1551"/>
  <c r="E1430"/>
  <c r="C1430"/>
  <c r="D1430"/>
  <c r="E1370"/>
  <c r="C1370"/>
  <c r="D1370"/>
  <c r="C1237"/>
  <c r="D1237"/>
  <c r="E1237"/>
  <c r="E931"/>
  <c r="C931"/>
  <c r="D931"/>
  <c r="E3103"/>
  <c r="C3103"/>
  <c r="D3103"/>
  <c r="C3018"/>
  <c r="D3018"/>
  <c r="E3018"/>
  <c r="C2971"/>
  <c r="E2971"/>
  <c r="D2971"/>
  <c r="C2947"/>
  <c r="E2947"/>
  <c r="D2947"/>
  <c r="C2886"/>
  <c r="E2886"/>
  <c r="D2886"/>
  <c r="C2850"/>
  <c r="D2850"/>
  <c r="E2850"/>
  <c r="C2672"/>
  <c r="D2672"/>
  <c r="E2672"/>
  <c r="C2506"/>
  <c r="D2506"/>
  <c r="E2506"/>
  <c r="C2413"/>
  <c r="D2413"/>
  <c r="E2413"/>
  <c r="C2336"/>
  <c r="D2336"/>
  <c r="E2336"/>
  <c r="C2141"/>
  <c r="D2141"/>
  <c r="E2141"/>
  <c r="C1964"/>
  <c r="D1964"/>
  <c r="E1964"/>
  <c r="C1845"/>
  <c r="D1845"/>
  <c r="E1845"/>
  <c r="C1693"/>
  <c r="D1693"/>
  <c r="E1693"/>
  <c r="C1565"/>
  <c r="D1565"/>
  <c r="E1565"/>
  <c r="C1513"/>
  <c r="D1513"/>
  <c r="E1513"/>
  <c r="C1420"/>
  <c r="D1420"/>
  <c r="E1420"/>
  <c r="C1354"/>
  <c r="D1354"/>
  <c r="E1354"/>
  <c r="C1324"/>
  <c r="D1324"/>
  <c r="E1324"/>
  <c r="E1250"/>
  <c r="C1250"/>
  <c r="D1250"/>
  <c r="C1195"/>
  <c r="D1195"/>
  <c r="E1195"/>
  <c r="C3106"/>
  <c r="E3106"/>
  <c r="D3106"/>
  <c r="C3031"/>
  <c r="D3031"/>
  <c r="E3031"/>
  <c r="C2938"/>
  <c r="D2938"/>
  <c r="E2938"/>
  <c r="C2873"/>
  <c r="D2873"/>
  <c r="E2873"/>
  <c r="E2746"/>
  <c r="D2746"/>
  <c r="C2746"/>
  <c r="C2631"/>
  <c r="D2631"/>
  <c r="E2631"/>
  <c r="C2401"/>
  <c r="D2401"/>
  <c r="E2401"/>
  <c r="E2248"/>
  <c r="C2248"/>
  <c r="D2248"/>
  <c r="C2127"/>
  <c r="D2127"/>
  <c r="E2127"/>
  <c r="C1844"/>
  <c r="D1844"/>
  <c r="E1844"/>
  <c r="C1722"/>
  <c r="D1722"/>
  <c r="E1722"/>
  <c r="C1645"/>
  <c r="D1645"/>
  <c r="E1645"/>
  <c r="C1521"/>
  <c r="D1521"/>
  <c r="E1521"/>
  <c r="C1423"/>
  <c r="D1423"/>
  <c r="E1423"/>
  <c r="C1343"/>
  <c r="D1343"/>
  <c r="E1343"/>
  <c r="C1305"/>
  <c r="D1305"/>
  <c r="E1305"/>
  <c r="D1257"/>
  <c r="E1257"/>
  <c r="C1257"/>
  <c r="C1167"/>
  <c r="D1167"/>
  <c r="E1167"/>
  <c r="E980"/>
  <c r="D980"/>
  <c r="C980"/>
  <c r="D906"/>
  <c r="E906"/>
  <c r="C906"/>
  <c r="E2549"/>
  <c r="D2549"/>
  <c r="C2549"/>
  <c r="E2484"/>
  <c r="D2484"/>
  <c r="C2484"/>
  <c r="E2415"/>
  <c r="C2415"/>
  <c r="D2415"/>
  <c r="E2363"/>
  <c r="D2363"/>
  <c r="C2363"/>
  <c r="E2224"/>
  <c r="D2224"/>
  <c r="C2224"/>
  <c r="E2094"/>
  <c r="C2094"/>
  <c r="D2094"/>
  <c r="E1978"/>
  <c r="D1978"/>
  <c r="C1978"/>
  <c r="E1828"/>
  <c r="D1828"/>
  <c r="C1828"/>
  <c r="E1711"/>
  <c r="C1711"/>
  <c r="D1711"/>
  <c r="E1639"/>
  <c r="D1639"/>
  <c r="C1639"/>
  <c r="E1466"/>
  <c r="C1466"/>
  <c r="D1466"/>
  <c r="E1388"/>
  <c r="C1388"/>
  <c r="D1388"/>
  <c r="D1304"/>
  <c r="E1304"/>
  <c r="C1304"/>
  <c r="E1057"/>
  <c r="C1057"/>
  <c r="D1057"/>
  <c r="C1152"/>
  <c r="D1152"/>
  <c r="E1152"/>
  <c r="C1052"/>
  <c r="D1052"/>
  <c r="E1052"/>
  <c r="C945"/>
  <c r="D945"/>
  <c r="E945"/>
  <c r="C877"/>
  <c r="D877"/>
  <c r="E877"/>
  <c r="C783"/>
  <c r="D783"/>
  <c r="E783"/>
  <c r="C715"/>
  <c r="D715"/>
  <c r="E715"/>
  <c r="C550"/>
  <c r="D550"/>
  <c r="E550"/>
  <c r="C488"/>
  <c r="D488"/>
  <c r="E488"/>
  <c r="C455"/>
  <c r="D455"/>
  <c r="E455"/>
  <c r="C372"/>
  <c r="D372"/>
  <c r="E372"/>
  <c r="C277"/>
  <c r="D277"/>
  <c r="E277"/>
  <c r="C229"/>
  <c r="D229"/>
  <c r="E229"/>
  <c r="C31"/>
  <c r="D31"/>
  <c r="E31"/>
  <c r="C767"/>
  <c r="D767"/>
  <c r="E767"/>
  <c r="E649"/>
  <c r="C649"/>
  <c r="D649"/>
  <c r="E495"/>
  <c r="C495"/>
  <c r="D495"/>
  <c r="E460"/>
  <c r="C460"/>
  <c r="D460"/>
  <c r="E404"/>
  <c r="C404"/>
  <c r="D404"/>
  <c r="E341"/>
  <c r="C341"/>
  <c r="D341"/>
  <c r="E298"/>
  <c r="C298"/>
  <c r="D298"/>
  <c r="E232"/>
  <c r="C232"/>
  <c r="D232"/>
  <c r="D42"/>
  <c r="C42"/>
  <c r="E42"/>
  <c r="E1182"/>
  <c r="C1182"/>
  <c r="D1182"/>
  <c r="D1144"/>
  <c r="E1144"/>
  <c r="C1144"/>
  <c r="D1003"/>
  <c r="E1003"/>
  <c r="C1003"/>
  <c r="C857"/>
  <c r="D857"/>
  <c r="E857"/>
  <c r="C780"/>
  <c r="E780"/>
  <c r="D780"/>
  <c r="C699"/>
  <c r="E699"/>
  <c r="D699"/>
  <c r="C661"/>
  <c r="E661"/>
  <c r="D661"/>
  <c r="C515"/>
  <c r="E515"/>
  <c r="D515"/>
  <c r="C476"/>
  <c r="E476"/>
  <c r="D476"/>
  <c r="C407"/>
  <c r="E407"/>
  <c r="D407"/>
  <c r="C340"/>
  <c r="E340"/>
  <c r="D340"/>
  <c r="C248"/>
  <c r="E248"/>
  <c r="D248"/>
  <c r="D116"/>
  <c r="C116"/>
  <c r="E116"/>
  <c r="C1202"/>
  <c r="D1202"/>
  <c r="E1202"/>
  <c r="C1164"/>
  <c r="D1164"/>
  <c r="E1164"/>
  <c r="C1033"/>
  <c r="D1033"/>
  <c r="E1033"/>
  <c r="C958"/>
  <c r="D958"/>
  <c r="E958"/>
  <c r="C922"/>
  <c r="D922"/>
  <c r="E922"/>
  <c r="C838"/>
  <c r="D838"/>
  <c r="E838"/>
  <c r="C769"/>
  <c r="D769"/>
  <c r="E769"/>
  <c r="C698"/>
  <c r="D698"/>
  <c r="E698"/>
  <c r="C637"/>
  <c r="D637"/>
  <c r="E637"/>
  <c r="C559"/>
  <c r="D559"/>
  <c r="E559"/>
  <c r="C489"/>
  <c r="D489"/>
  <c r="E489"/>
  <c r="C456"/>
  <c r="D456"/>
  <c r="E456"/>
  <c r="C357"/>
  <c r="D357"/>
  <c r="E357"/>
  <c r="C296"/>
  <c r="D296"/>
  <c r="E296"/>
  <c r="C230"/>
  <c r="D230"/>
  <c r="E230"/>
  <c r="C32"/>
  <c r="D32"/>
  <c r="E32"/>
  <c r="E3586"/>
  <c r="C3586"/>
  <c r="D3586"/>
  <c r="D3566"/>
  <c r="C3566"/>
  <c r="E3566"/>
  <c r="C3633"/>
  <c r="E3633"/>
  <c r="D3633"/>
  <c r="E3589"/>
  <c r="D3589"/>
  <c r="C3589"/>
  <c r="E3565"/>
  <c r="C3565"/>
  <c r="D3565"/>
  <c r="C3616"/>
  <c r="D3616"/>
  <c r="E3616"/>
  <c r="E3572"/>
  <c r="C3572"/>
  <c r="D3572"/>
  <c r="D3548"/>
  <c r="E3548"/>
  <c r="C3548"/>
  <c r="D3344"/>
  <c r="E3344"/>
  <c r="C3344"/>
  <c r="C3579"/>
  <c r="E3579"/>
  <c r="D3579"/>
  <c r="G80" i="6"/>
  <c r="E80" s="1"/>
  <c r="E218" i="11"/>
  <c r="C218"/>
  <c r="D218"/>
  <c r="G75" i="6"/>
  <c r="E75" s="1"/>
  <c r="C1197" i="11"/>
  <c r="D168"/>
  <c r="E2726"/>
  <c r="D2598"/>
  <c r="C2160"/>
  <c r="E2624"/>
  <c r="D2613"/>
  <c r="C2163"/>
  <c r="E2721"/>
  <c r="C2613"/>
  <c r="E750"/>
  <c r="D1179"/>
  <c r="E2708"/>
  <c r="D2610"/>
  <c r="E163"/>
  <c r="E162"/>
  <c r="C2707"/>
  <c r="D2159"/>
  <c r="E1161"/>
  <c r="D2727"/>
  <c r="E2718"/>
  <c r="C2608"/>
  <c r="E165"/>
  <c r="D2713"/>
  <c r="C2601"/>
  <c r="S16" i="6"/>
  <c r="R71"/>
  <c r="C2710" i="11"/>
  <c r="C2612"/>
  <c r="C2719"/>
  <c r="D2154"/>
  <c r="E2600"/>
  <c r="C2158"/>
  <c r="C169"/>
  <c r="D2176"/>
  <c r="D2706"/>
  <c r="D2607"/>
  <c r="E2158"/>
  <c r="C734"/>
  <c r="D2611"/>
  <c r="E734"/>
  <c r="C2622"/>
  <c r="E169"/>
  <c r="E2709"/>
  <c r="C2611"/>
  <c r="C164"/>
  <c r="D165"/>
  <c r="C2727"/>
  <c r="E2599"/>
  <c r="C2175"/>
  <c r="E1143"/>
  <c r="D2720"/>
  <c r="E2710"/>
  <c r="E2622"/>
  <c r="E2612"/>
  <c r="C2176"/>
  <c r="E2705"/>
  <c r="D2599"/>
  <c r="E2161"/>
  <c r="D1143"/>
  <c r="C2720"/>
  <c r="D2608"/>
  <c r="C2723"/>
  <c r="E1179"/>
  <c r="C171"/>
  <c r="C2724"/>
  <c r="D2723"/>
  <c r="D2179"/>
  <c r="E2154"/>
  <c r="D164"/>
  <c r="C2718"/>
  <c r="D2704"/>
  <c r="C2708"/>
  <c r="C2606"/>
  <c r="E2610"/>
  <c r="D2153"/>
  <c r="C163"/>
  <c r="D171"/>
  <c r="E2707"/>
  <c r="E2601"/>
  <c r="E2177"/>
  <c r="E1197"/>
  <c r="E2706"/>
  <c r="E2162"/>
  <c r="E168"/>
  <c r="E2713"/>
  <c r="C2179"/>
  <c r="C2162"/>
  <c r="C2709"/>
  <c r="E2607"/>
  <c r="D2161"/>
  <c r="D2705"/>
  <c r="E3325"/>
  <c r="C3325"/>
  <c r="D3325"/>
  <c r="C3301"/>
  <c r="D3301"/>
  <c r="E3301"/>
  <c r="E3302"/>
  <c r="C3302"/>
  <c r="D3302"/>
  <c r="D3298"/>
  <c r="E3298"/>
  <c r="C3298"/>
  <c r="E3005"/>
  <c r="C3005"/>
  <c r="D3005"/>
  <c r="C2925"/>
  <c r="D2925"/>
  <c r="E2925"/>
  <c r="C2825"/>
  <c r="D2825"/>
  <c r="E2825"/>
  <c r="C2737"/>
  <c r="D2737"/>
  <c r="E2737"/>
  <c r="C2588"/>
  <c r="D2588"/>
  <c r="E2588"/>
  <c r="C2384"/>
  <c r="D2384"/>
  <c r="E2384"/>
  <c r="C2352"/>
  <c r="D2352"/>
  <c r="E2352"/>
  <c r="C2320"/>
  <c r="D2320"/>
  <c r="E2320"/>
  <c r="C2125"/>
  <c r="D2125"/>
  <c r="E2125"/>
  <c r="C2045"/>
  <c r="D2045"/>
  <c r="E2045"/>
  <c r="C1981"/>
  <c r="D1981"/>
  <c r="E1981"/>
  <c r="C1897"/>
  <c r="D1897"/>
  <c r="E1897"/>
  <c r="C1809"/>
  <c r="D1809"/>
  <c r="E1809"/>
  <c r="C1721"/>
  <c r="D1721"/>
  <c r="E1721"/>
  <c r="C1641"/>
  <c r="D1641"/>
  <c r="E1641"/>
  <c r="C1537"/>
  <c r="D1537"/>
  <c r="E1537"/>
  <c r="C1433"/>
  <c r="D1433"/>
  <c r="E1433"/>
  <c r="C1349"/>
  <c r="D1349"/>
  <c r="E1349"/>
  <c r="C1277"/>
  <c r="D1277"/>
  <c r="E1277"/>
  <c r="C1192"/>
  <c r="D1192"/>
  <c r="E1192"/>
  <c r="C1121"/>
  <c r="D1121"/>
  <c r="E1121"/>
  <c r="C1101"/>
  <c r="D1101"/>
  <c r="E1101"/>
  <c r="C1053"/>
  <c r="D1053"/>
  <c r="E1053"/>
  <c r="C993"/>
  <c r="D993"/>
  <c r="E993"/>
  <c r="C949"/>
  <c r="D949"/>
  <c r="E949"/>
  <c r="C873"/>
  <c r="D873"/>
  <c r="E873"/>
  <c r="C829"/>
  <c r="D829"/>
  <c r="E829"/>
  <c r="C740"/>
  <c r="D740"/>
  <c r="E740"/>
  <c r="C647"/>
  <c r="D647"/>
  <c r="E647"/>
  <c r="C599"/>
  <c r="D599"/>
  <c r="E599"/>
  <c r="C531"/>
  <c r="D531"/>
  <c r="E531"/>
  <c r="C435"/>
  <c r="D435"/>
  <c r="E435"/>
  <c r="C391"/>
  <c r="D391"/>
  <c r="E391"/>
  <c r="C339"/>
  <c r="D339"/>
  <c r="E339"/>
  <c r="C319"/>
  <c r="D319"/>
  <c r="E319"/>
  <c r="D271"/>
  <c r="C271"/>
  <c r="E271"/>
  <c r="C235"/>
  <c r="D235"/>
  <c r="E235"/>
  <c r="D21"/>
  <c r="C21"/>
  <c r="E21"/>
  <c r="D3266"/>
  <c r="E3266"/>
  <c r="C3266"/>
  <c r="C3002"/>
  <c r="D3002"/>
  <c r="E3002"/>
  <c r="C2830"/>
  <c r="D2830"/>
  <c r="E2830"/>
  <c r="C2750"/>
  <c r="D2750"/>
  <c r="E2750"/>
  <c r="C2585"/>
  <c r="D2585"/>
  <c r="E2585"/>
  <c r="C2441"/>
  <c r="D2441"/>
  <c r="E2441"/>
  <c r="C2361"/>
  <c r="D2361"/>
  <c r="E2361"/>
  <c r="C2325"/>
  <c r="D2325"/>
  <c r="E2325"/>
  <c r="C2201"/>
  <c r="D2201"/>
  <c r="E2201"/>
  <c r="C2126"/>
  <c r="D2126"/>
  <c r="E2126"/>
  <c r="C2014"/>
  <c r="D2014"/>
  <c r="E2014"/>
  <c r="C1890"/>
  <c r="E1890"/>
  <c r="D1890"/>
  <c r="C1834"/>
  <c r="E1834"/>
  <c r="D1834"/>
  <c r="C1694"/>
  <c r="D1694"/>
  <c r="E1694"/>
  <c r="C1606"/>
  <c r="D1606"/>
  <c r="E1606"/>
  <c r="C1510"/>
  <c r="D1510"/>
  <c r="E1510"/>
  <c r="C1426"/>
  <c r="D1426"/>
  <c r="E1426"/>
  <c r="C1366"/>
  <c r="D1366"/>
  <c r="E1366"/>
  <c r="C1314"/>
  <c r="D1314"/>
  <c r="E1314"/>
  <c r="C1262"/>
  <c r="D1262"/>
  <c r="E1262"/>
  <c r="C1151"/>
  <c r="D1151"/>
  <c r="E1151"/>
  <c r="C1114"/>
  <c r="D1114"/>
  <c r="E1114"/>
  <c r="C1066"/>
  <c r="D1066"/>
  <c r="E1066"/>
  <c r="C1030"/>
  <c r="D1030"/>
  <c r="E1030"/>
  <c r="C954"/>
  <c r="D954"/>
  <c r="E954"/>
  <c r="C878"/>
  <c r="D878"/>
  <c r="E878"/>
  <c r="C822"/>
  <c r="D822"/>
  <c r="E822"/>
  <c r="C778"/>
  <c r="D778"/>
  <c r="E778"/>
  <c r="C692"/>
  <c r="D692"/>
  <c r="E692"/>
  <c r="C608"/>
  <c r="D608"/>
  <c r="E608"/>
  <c r="C572"/>
  <c r="D572"/>
  <c r="E572"/>
  <c r="C484"/>
  <c r="D484"/>
  <c r="E484"/>
  <c r="C420"/>
  <c r="D420"/>
  <c r="E420"/>
  <c r="C396"/>
  <c r="D396"/>
  <c r="E396"/>
  <c r="C380"/>
  <c r="D380"/>
  <c r="E380"/>
  <c r="C324"/>
  <c r="D324"/>
  <c r="E324"/>
  <c r="C264"/>
  <c r="D264"/>
  <c r="E264"/>
  <c r="C224"/>
  <c r="D224"/>
  <c r="E224"/>
  <c r="C98"/>
  <c r="D98"/>
  <c r="E98"/>
  <c r="E3331"/>
  <c r="D3331"/>
  <c r="C3331"/>
  <c r="E3263"/>
  <c r="C3263"/>
  <c r="D3263"/>
  <c r="C3023"/>
  <c r="E3023"/>
  <c r="D3023"/>
  <c r="C2915"/>
  <c r="D2915"/>
  <c r="E2915"/>
  <c r="C2835"/>
  <c r="D2835"/>
  <c r="E2835"/>
  <c r="C2771"/>
  <c r="D2771"/>
  <c r="E2771"/>
  <c r="C2671"/>
  <c r="D2671"/>
  <c r="E2671"/>
  <c r="C2446"/>
  <c r="D2446"/>
  <c r="E2446"/>
  <c r="C2362"/>
  <c r="D2362"/>
  <c r="E2362"/>
  <c r="C2310"/>
  <c r="D2310"/>
  <c r="E2310"/>
  <c r="C2270"/>
  <c r="D2270"/>
  <c r="E2270"/>
  <c r="C2202"/>
  <c r="D2202"/>
  <c r="E2202"/>
  <c r="C2091"/>
  <c r="D2091"/>
  <c r="E2091"/>
  <c r="C1835"/>
  <c r="D1835"/>
  <c r="E1835"/>
  <c r="C1763"/>
  <c r="D1763"/>
  <c r="E1763"/>
  <c r="C1635"/>
  <c r="D1635"/>
  <c r="E1635"/>
  <c r="C1543"/>
  <c r="D1543"/>
  <c r="E1543"/>
  <c r="C1459"/>
  <c r="D1459"/>
  <c r="E1459"/>
  <c r="C1371"/>
  <c r="D1371"/>
  <c r="E1371"/>
  <c r="C1275"/>
  <c r="D1275"/>
  <c r="E1275"/>
  <c r="C1251"/>
  <c r="D1251"/>
  <c r="E1251"/>
  <c r="C1203"/>
  <c r="D1203"/>
  <c r="E1203"/>
  <c r="C1156"/>
  <c r="D1156"/>
  <c r="E1156"/>
  <c r="C1087"/>
  <c r="D1087"/>
  <c r="E1087"/>
  <c r="C1067"/>
  <c r="D1067"/>
  <c r="E1067"/>
  <c r="C999"/>
  <c r="D999"/>
  <c r="E999"/>
  <c r="C887"/>
  <c r="D887"/>
  <c r="E887"/>
  <c r="C847"/>
  <c r="D847"/>
  <c r="E847"/>
  <c r="C823"/>
  <c r="D823"/>
  <c r="E823"/>
  <c r="C746"/>
  <c r="D746"/>
  <c r="E746"/>
  <c r="C621"/>
  <c r="D621"/>
  <c r="E621"/>
  <c r="C561"/>
  <c r="D561"/>
  <c r="E561"/>
  <c r="C461"/>
  <c r="D461"/>
  <c r="E461"/>
  <c r="C433"/>
  <c r="D433"/>
  <c r="E433"/>
  <c r="C393"/>
  <c r="D393"/>
  <c r="E393"/>
  <c r="C377"/>
  <c r="D377"/>
  <c r="E377"/>
  <c r="C301"/>
  <c r="D301"/>
  <c r="E301"/>
  <c r="C237"/>
  <c r="D237"/>
  <c r="E237"/>
  <c r="C59"/>
  <c r="D59"/>
  <c r="E59"/>
  <c r="E3296"/>
  <c r="C3296"/>
  <c r="D3296"/>
  <c r="E3272"/>
  <c r="C3272"/>
  <c r="D3272"/>
  <c r="E3076"/>
  <c r="C3076"/>
  <c r="D3076"/>
  <c r="C2992"/>
  <c r="D2992"/>
  <c r="E2992"/>
  <c r="C2912"/>
  <c r="D2912"/>
  <c r="E2912"/>
  <c r="C2832"/>
  <c r="D2832"/>
  <c r="E2832"/>
  <c r="C2760"/>
  <c r="D2760"/>
  <c r="E2760"/>
  <c r="C2732"/>
  <c r="D2732"/>
  <c r="E2732"/>
  <c r="C2587"/>
  <c r="D2587"/>
  <c r="E2587"/>
  <c r="C2443"/>
  <c r="D2443"/>
  <c r="E2443"/>
  <c r="C2311"/>
  <c r="D2311"/>
  <c r="E2311"/>
  <c r="C2259"/>
  <c r="D2259"/>
  <c r="E2259"/>
  <c r="C2183"/>
  <c r="D2183"/>
  <c r="E2183"/>
  <c r="C2108"/>
  <c r="D2108"/>
  <c r="E2108"/>
  <c r="C1980"/>
  <c r="D1980"/>
  <c r="E1980"/>
  <c r="C1816"/>
  <c r="D1816"/>
  <c r="E1816"/>
  <c r="C1700"/>
  <c r="D1700"/>
  <c r="E1700"/>
  <c r="C1612"/>
  <c r="D1612"/>
  <c r="E1612"/>
  <c r="C1504"/>
  <c r="D1504"/>
  <c r="E1504"/>
  <c r="C1432"/>
  <c r="D1432"/>
  <c r="E1432"/>
  <c r="C1308"/>
  <c r="D1308"/>
  <c r="E1308"/>
  <c r="C1236"/>
  <c r="D1236"/>
  <c r="E1236"/>
  <c r="C1212"/>
  <c r="D1212"/>
  <c r="E1212"/>
  <c r="C1174"/>
  <c r="D1174"/>
  <c r="E1174"/>
  <c r="C1096"/>
  <c r="D1096"/>
  <c r="E1096"/>
  <c r="C1064"/>
  <c r="D1064"/>
  <c r="E1064"/>
  <c r="C1000"/>
  <c r="D1000"/>
  <c r="E1000"/>
  <c r="C832"/>
  <c r="D832"/>
  <c r="E832"/>
  <c r="C760"/>
  <c r="D760"/>
  <c r="E760"/>
  <c r="C706"/>
  <c r="D706"/>
  <c r="E706"/>
  <c r="C678"/>
  <c r="D678"/>
  <c r="E678"/>
  <c r="C638"/>
  <c r="D638"/>
  <c r="E638"/>
  <c r="C610"/>
  <c r="D610"/>
  <c r="E610"/>
  <c r="C482"/>
  <c r="D482"/>
  <c r="E482"/>
  <c r="C398"/>
  <c r="D398"/>
  <c r="E398"/>
  <c r="C382"/>
  <c r="D382"/>
  <c r="E382"/>
  <c r="C330"/>
  <c r="D330"/>
  <c r="E330"/>
  <c r="C302"/>
  <c r="D302"/>
  <c r="E302"/>
  <c r="C258"/>
  <c r="D258"/>
  <c r="E258"/>
  <c r="C96"/>
  <c r="D96"/>
  <c r="E96"/>
  <c r="D3330"/>
  <c r="E3330"/>
  <c r="C3330"/>
  <c r="D3305"/>
  <c r="E3305"/>
  <c r="C3305"/>
  <c r="E3281"/>
  <c r="C3281"/>
  <c r="D3281"/>
  <c r="E3329"/>
  <c r="C3329"/>
  <c r="D3329"/>
  <c r="E3009"/>
  <c r="C3009"/>
  <c r="D3009"/>
  <c r="C2953"/>
  <c r="D2953"/>
  <c r="E2953"/>
  <c r="C2833"/>
  <c r="D2833"/>
  <c r="E2833"/>
  <c r="C2757"/>
  <c r="D2757"/>
  <c r="E2757"/>
  <c r="C2592"/>
  <c r="D2592"/>
  <c r="E2592"/>
  <c r="C2440"/>
  <c r="D2440"/>
  <c r="E2440"/>
  <c r="C2360"/>
  <c r="D2360"/>
  <c r="E2360"/>
  <c r="C2332"/>
  <c r="D2332"/>
  <c r="E2332"/>
  <c r="C2133"/>
  <c r="D2133"/>
  <c r="E2133"/>
  <c r="C2061"/>
  <c r="D2061"/>
  <c r="E2061"/>
  <c r="C1997"/>
  <c r="D1997"/>
  <c r="E1997"/>
  <c r="C1921"/>
  <c r="D1921"/>
  <c r="E1921"/>
  <c r="C1857"/>
  <c r="D1857"/>
  <c r="E1857"/>
  <c r="C1741"/>
  <c r="D1741"/>
  <c r="E1741"/>
  <c r="C1661"/>
  <c r="D1661"/>
  <c r="E1661"/>
  <c r="C1589"/>
  <c r="D1589"/>
  <c r="E1589"/>
  <c r="C1465"/>
  <c r="D1465"/>
  <c r="E1465"/>
  <c r="C1361"/>
  <c r="D1361"/>
  <c r="E1361"/>
  <c r="C1289"/>
  <c r="D1289"/>
  <c r="E1289"/>
  <c r="C1213"/>
  <c r="D1213"/>
  <c r="E1213"/>
  <c r="C1129"/>
  <c r="D1129"/>
  <c r="E1129"/>
  <c r="C1109"/>
  <c r="D1109"/>
  <c r="E1109"/>
  <c r="C1089"/>
  <c r="D1089"/>
  <c r="E1089"/>
  <c r="C1009"/>
  <c r="D1009"/>
  <c r="E1009"/>
  <c r="C953"/>
  <c r="D953"/>
  <c r="E953"/>
  <c r="C889"/>
  <c r="D889"/>
  <c r="E889"/>
  <c r="C849"/>
  <c r="D849"/>
  <c r="E849"/>
  <c r="C777"/>
  <c r="D777"/>
  <c r="E777"/>
  <c r="C691"/>
  <c r="D691"/>
  <c r="E691"/>
  <c r="C607"/>
  <c r="D607"/>
  <c r="E607"/>
  <c r="C535"/>
  <c r="D535"/>
  <c r="E535"/>
  <c r="C459"/>
  <c r="D459"/>
  <c r="E459"/>
  <c r="C395"/>
  <c r="D395"/>
  <c r="E395"/>
  <c r="C379"/>
  <c r="D379"/>
  <c r="E379"/>
  <c r="C323"/>
  <c r="D323"/>
  <c r="E323"/>
  <c r="C295"/>
  <c r="D295"/>
  <c r="E295"/>
  <c r="C243"/>
  <c r="D243"/>
  <c r="E243"/>
  <c r="D25"/>
  <c r="C25"/>
  <c r="E25"/>
  <c r="E3270"/>
  <c r="C3270"/>
  <c r="D3270"/>
  <c r="C3014"/>
  <c r="D3014"/>
  <c r="E3014"/>
  <c r="C2846"/>
  <c r="D2846"/>
  <c r="E2846"/>
  <c r="C2766"/>
  <c r="D2766"/>
  <c r="E2766"/>
  <c r="C2593"/>
  <c r="D2593"/>
  <c r="E2593"/>
  <c r="C2457"/>
  <c r="D2457"/>
  <c r="E2457"/>
  <c r="C2381"/>
  <c r="D2381"/>
  <c r="E2381"/>
  <c r="C2341"/>
  <c r="D2341"/>
  <c r="E2341"/>
  <c r="C2213"/>
  <c r="D2213"/>
  <c r="E2213"/>
  <c r="C2150"/>
  <c r="D2150"/>
  <c r="E2150"/>
  <c r="C2030"/>
  <c r="D2030"/>
  <c r="E2030"/>
  <c r="C1910"/>
  <c r="D1910"/>
  <c r="E1910"/>
  <c r="C1850"/>
  <c r="E1850"/>
  <c r="D1850"/>
  <c r="C1726"/>
  <c r="D1726"/>
  <c r="E1726"/>
  <c r="C1630"/>
  <c r="D1630"/>
  <c r="E1630"/>
  <c r="C1538"/>
  <c r="D1538"/>
  <c r="E1538"/>
  <c r="C1454"/>
  <c r="D1454"/>
  <c r="E1454"/>
  <c r="C1386"/>
  <c r="D1386"/>
  <c r="E1386"/>
  <c r="C1326"/>
  <c r="D1326"/>
  <c r="E1326"/>
  <c r="C1274"/>
  <c r="D1274"/>
  <c r="E1274"/>
  <c r="C1176"/>
  <c r="D1176"/>
  <c r="E1176"/>
  <c r="C1118"/>
  <c r="D1118"/>
  <c r="E1118"/>
  <c r="C1086"/>
  <c r="D1086"/>
  <c r="E1086"/>
  <c r="C1038"/>
  <c r="D1038"/>
  <c r="E1038"/>
  <c r="C974"/>
  <c r="D974"/>
  <c r="E974"/>
  <c r="C902"/>
  <c r="D902"/>
  <c r="E902"/>
  <c r="C842"/>
  <c r="D842"/>
  <c r="E842"/>
  <c r="C782"/>
  <c r="D782"/>
  <c r="E782"/>
  <c r="C708"/>
  <c r="D708"/>
  <c r="E708"/>
  <c r="C624"/>
  <c r="D624"/>
  <c r="E624"/>
  <c r="C584"/>
  <c r="D584"/>
  <c r="E584"/>
  <c r="C500"/>
  <c r="D500"/>
  <c r="E500"/>
  <c r="C428"/>
  <c r="D428"/>
  <c r="E428"/>
  <c r="C400"/>
  <c r="D400"/>
  <c r="E400"/>
  <c r="C384"/>
  <c r="D384"/>
  <c r="E384"/>
  <c r="C332"/>
  <c r="D332"/>
  <c r="E332"/>
  <c r="C272"/>
  <c r="D272"/>
  <c r="E272"/>
  <c r="C228"/>
  <c r="D228"/>
  <c r="E228"/>
  <c r="C110"/>
  <c r="D110"/>
  <c r="E110"/>
  <c r="C14"/>
  <c r="D14"/>
  <c r="E14"/>
  <c r="E3271"/>
  <c r="C3271"/>
  <c r="D3271"/>
  <c r="C3035"/>
  <c r="D3035"/>
  <c r="E3035"/>
  <c r="C2975"/>
  <c r="D2975"/>
  <c r="E2975"/>
  <c r="C2839"/>
  <c r="D2839"/>
  <c r="E2839"/>
  <c r="C2775"/>
  <c r="D2775"/>
  <c r="E2775"/>
  <c r="C2731"/>
  <c r="D2731"/>
  <c r="E2731"/>
  <c r="C2466"/>
  <c r="D2466"/>
  <c r="E2466"/>
  <c r="C2402"/>
  <c r="D2402"/>
  <c r="E2402"/>
  <c r="C2318"/>
  <c r="D2318"/>
  <c r="E2318"/>
  <c r="C2282"/>
  <c r="D2282"/>
  <c r="E2282"/>
  <c r="C2226"/>
  <c r="D2226"/>
  <c r="E2226"/>
  <c r="C2143"/>
  <c r="D2143"/>
  <c r="E2143"/>
  <c r="C1883"/>
  <c r="D1883"/>
  <c r="E1883"/>
  <c r="C1791"/>
  <c r="D1791"/>
  <c r="E1791"/>
  <c r="C1655"/>
  <c r="D1655"/>
  <c r="E1655"/>
  <c r="C1559"/>
  <c r="D1559"/>
  <c r="E1559"/>
  <c r="C1483"/>
  <c r="D1483"/>
  <c r="E1483"/>
  <c r="C1379"/>
  <c r="D1379"/>
  <c r="E1379"/>
  <c r="C1307"/>
  <c r="D1307"/>
  <c r="E1307"/>
  <c r="C1255"/>
  <c r="D1255"/>
  <c r="E1255"/>
  <c r="C1223"/>
  <c r="D1223"/>
  <c r="E1223"/>
  <c r="C1165"/>
  <c r="D1165"/>
  <c r="E1165"/>
  <c r="C1091"/>
  <c r="D1091"/>
  <c r="E1091"/>
  <c r="C1071"/>
  <c r="D1071"/>
  <c r="E1071"/>
  <c r="C1023"/>
  <c r="D1023"/>
  <c r="E1023"/>
  <c r="C907"/>
  <c r="D907"/>
  <c r="E907"/>
  <c r="C851"/>
  <c r="D851"/>
  <c r="E851"/>
  <c r="C827"/>
  <c r="D827"/>
  <c r="E827"/>
  <c r="C759"/>
  <c r="D759"/>
  <c r="E759"/>
  <c r="C677"/>
  <c r="D677"/>
  <c r="E677"/>
  <c r="C565"/>
  <c r="D565"/>
  <c r="E565"/>
  <c r="C473"/>
  <c r="D473"/>
  <c r="E473"/>
  <c r="C437"/>
  <c r="D437"/>
  <c r="E437"/>
  <c r="C397"/>
  <c r="D397"/>
  <c r="E397"/>
  <c r="C381"/>
  <c r="D381"/>
  <c r="E381"/>
  <c r="C321"/>
  <c r="D321"/>
  <c r="E321"/>
  <c r="C261"/>
  <c r="D261"/>
  <c r="E261"/>
  <c r="C71"/>
  <c r="D71"/>
  <c r="E71"/>
  <c r="E3324"/>
  <c r="C3324"/>
  <c r="D3324"/>
  <c r="E3276"/>
  <c r="C3276"/>
  <c r="D3276"/>
  <c r="E3216"/>
  <c r="C3216"/>
  <c r="D3216"/>
  <c r="C3012"/>
  <c r="D3012"/>
  <c r="E3012"/>
  <c r="C2924"/>
  <c r="D2924"/>
  <c r="E2924"/>
  <c r="C2836"/>
  <c r="D2836"/>
  <c r="E2836"/>
  <c r="C2772"/>
  <c r="D2772"/>
  <c r="E2772"/>
  <c r="C2736"/>
  <c r="D2736"/>
  <c r="E2736"/>
  <c r="C2595"/>
  <c r="D2595"/>
  <c r="E2595"/>
  <c r="C2447"/>
  <c r="D2447"/>
  <c r="E2447"/>
  <c r="C2331"/>
  <c r="D2331"/>
  <c r="E2331"/>
  <c r="C2283"/>
  <c r="D2283"/>
  <c r="E2283"/>
  <c r="C2227"/>
  <c r="D2227"/>
  <c r="E2227"/>
  <c r="C2144"/>
  <c r="D2144"/>
  <c r="E2144"/>
  <c r="C1996"/>
  <c r="D1996"/>
  <c r="E1996"/>
  <c r="C1840"/>
  <c r="D1840"/>
  <c r="E1840"/>
  <c r="C1720"/>
  <c r="D1720"/>
  <c r="E1720"/>
  <c r="C1624"/>
  <c r="D1624"/>
  <c r="E1624"/>
  <c r="C1520"/>
  <c r="D1520"/>
  <c r="E1520"/>
  <c r="C1440"/>
  <c r="D1440"/>
  <c r="E1440"/>
  <c r="C1360"/>
  <c r="D1360"/>
  <c r="E1360"/>
  <c r="C1252"/>
  <c r="D1252"/>
  <c r="E1252"/>
  <c r="C1216"/>
  <c r="D1216"/>
  <c r="E1216"/>
  <c r="C1183"/>
  <c r="D1183"/>
  <c r="E1183"/>
  <c r="C1116"/>
  <c r="D1116"/>
  <c r="E1116"/>
  <c r="C1080"/>
  <c r="D1080"/>
  <c r="E1080"/>
  <c r="C1008"/>
  <c r="D1008"/>
  <c r="E1008"/>
  <c r="C852"/>
  <c r="D852"/>
  <c r="E852"/>
  <c r="C764"/>
  <c r="D764"/>
  <c r="E764"/>
  <c r="C710"/>
  <c r="D710"/>
  <c r="E710"/>
  <c r="C690"/>
  <c r="D690"/>
  <c r="E690"/>
  <c r="C642"/>
  <c r="D642"/>
  <c r="E642"/>
  <c r="C622"/>
  <c r="D622"/>
  <c r="E622"/>
  <c r="C506"/>
  <c r="D506"/>
  <c r="E506"/>
  <c r="C418"/>
  <c r="D418"/>
  <c r="E418"/>
  <c r="C386"/>
  <c r="D386"/>
  <c r="E386"/>
  <c r="C338"/>
  <c r="D338"/>
  <c r="E338"/>
  <c r="C318"/>
  <c r="D318"/>
  <c r="E318"/>
  <c r="C270"/>
  <c r="D270"/>
  <c r="E270"/>
  <c r="C190"/>
  <c r="D190"/>
  <c r="E190"/>
  <c r="C20"/>
  <c r="D20"/>
  <c r="E20"/>
  <c r="E2618"/>
  <c r="D2618"/>
  <c r="C2618"/>
  <c r="E3341"/>
  <c r="C3341"/>
  <c r="D3341"/>
  <c r="C3290"/>
  <c r="D3290"/>
  <c r="E3290"/>
  <c r="D3282"/>
  <c r="E3282"/>
  <c r="C3282"/>
  <c r="E3025"/>
  <c r="C3025"/>
  <c r="D3025"/>
  <c r="C2969"/>
  <c r="D2969"/>
  <c r="E2969"/>
  <c r="C2841"/>
  <c r="D2841"/>
  <c r="E2841"/>
  <c r="C2773"/>
  <c r="D2773"/>
  <c r="E2773"/>
  <c r="C2649"/>
  <c r="D2649"/>
  <c r="E2649"/>
  <c r="C2544"/>
  <c r="D2544"/>
  <c r="E2544"/>
  <c r="C2368"/>
  <c r="D2368"/>
  <c r="E2368"/>
  <c r="C2340"/>
  <c r="D2340"/>
  <c r="E2340"/>
  <c r="C2184"/>
  <c r="D2184"/>
  <c r="E2184"/>
  <c r="C2077"/>
  <c r="D2077"/>
  <c r="E2077"/>
  <c r="C2013"/>
  <c r="D2013"/>
  <c r="E2013"/>
  <c r="C1937"/>
  <c r="D1937"/>
  <c r="E1937"/>
  <c r="C1865"/>
  <c r="D1865"/>
  <c r="E1865"/>
  <c r="C1769"/>
  <c r="D1769"/>
  <c r="E1769"/>
  <c r="C1677"/>
  <c r="D1677"/>
  <c r="E1677"/>
  <c r="C1605"/>
  <c r="D1605"/>
  <c r="E1605"/>
  <c r="C1477"/>
  <c r="D1477"/>
  <c r="E1477"/>
  <c r="C1385"/>
  <c r="D1385"/>
  <c r="E1385"/>
  <c r="C1313"/>
  <c r="D1313"/>
  <c r="E1313"/>
  <c r="C1217"/>
  <c r="D1217"/>
  <c r="E1217"/>
  <c r="C1133"/>
  <c r="D1133"/>
  <c r="E1133"/>
  <c r="C1113"/>
  <c r="D1113"/>
  <c r="E1113"/>
  <c r="C1093"/>
  <c r="D1093"/>
  <c r="E1093"/>
  <c r="C1017"/>
  <c r="D1017"/>
  <c r="E1017"/>
  <c r="C973"/>
  <c r="D973"/>
  <c r="E973"/>
  <c r="C901"/>
  <c r="D901"/>
  <c r="E901"/>
  <c r="C865"/>
  <c r="D865"/>
  <c r="E865"/>
  <c r="C809"/>
  <c r="D809"/>
  <c r="E809"/>
  <c r="C703"/>
  <c r="D703"/>
  <c r="E703"/>
  <c r="C627"/>
  <c r="D627"/>
  <c r="E627"/>
  <c r="C583"/>
  <c r="D583"/>
  <c r="E583"/>
  <c r="C467"/>
  <c r="D467"/>
  <c r="E467"/>
  <c r="C399"/>
  <c r="D399"/>
  <c r="E399"/>
  <c r="D383"/>
  <c r="C383"/>
  <c r="E383"/>
  <c r="C327"/>
  <c r="D327"/>
  <c r="E327"/>
  <c r="C299"/>
  <c r="D299"/>
  <c r="E299"/>
  <c r="C251"/>
  <c r="D251"/>
  <c r="E251"/>
  <c r="C191"/>
  <c r="D191"/>
  <c r="E191"/>
  <c r="C13"/>
  <c r="D13"/>
  <c r="E13"/>
  <c r="C3050"/>
  <c r="D3050"/>
  <c r="E3050"/>
  <c r="C2958"/>
  <c r="D2958"/>
  <c r="E2958"/>
  <c r="C2770"/>
  <c r="D2770"/>
  <c r="E2770"/>
  <c r="C2619"/>
  <c r="D2619"/>
  <c r="E2619"/>
  <c r="C2461"/>
  <c r="D2461"/>
  <c r="E2461"/>
  <c r="C2421"/>
  <c r="D2421"/>
  <c r="E2421"/>
  <c r="C2349"/>
  <c r="D2349"/>
  <c r="E2349"/>
  <c r="C2261"/>
  <c r="D2261"/>
  <c r="E2261"/>
  <c r="C2167"/>
  <c r="D2167"/>
  <c r="E2167"/>
  <c r="C2046"/>
  <c r="D2046"/>
  <c r="E2046"/>
  <c r="C1938"/>
  <c r="E1938"/>
  <c r="D1938"/>
  <c r="C1858"/>
  <c r="D1858"/>
  <c r="E1858"/>
  <c r="C1742"/>
  <c r="D1742"/>
  <c r="E1742"/>
  <c r="C1654"/>
  <c r="D1654"/>
  <c r="E1654"/>
  <c r="C1558"/>
  <c r="D1558"/>
  <c r="E1558"/>
  <c r="C1470"/>
  <c r="D1470"/>
  <c r="E1470"/>
  <c r="C1402"/>
  <c r="D1402"/>
  <c r="E1402"/>
  <c r="C1338"/>
  <c r="D1338"/>
  <c r="E1338"/>
  <c r="C1294"/>
  <c r="D1294"/>
  <c r="E1294"/>
  <c r="C1234"/>
  <c r="D1234"/>
  <c r="E1234"/>
  <c r="C1138"/>
  <c r="D1138"/>
  <c r="E1138"/>
  <c r="C1090"/>
  <c r="D1090"/>
  <c r="E1090"/>
  <c r="C1054"/>
  <c r="D1054"/>
  <c r="E1054"/>
  <c r="C978"/>
  <c r="D978"/>
  <c r="E978"/>
  <c r="C910"/>
  <c r="D910"/>
  <c r="E910"/>
  <c r="C866"/>
  <c r="D866"/>
  <c r="E866"/>
  <c r="C794"/>
  <c r="D794"/>
  <c r="E794"/>
  <c r="C724"/>
  <c r="D724"/>
  <c r="E724"/>
  <c r="C628"/>
  <c r="D628"/>
  <c r="E628"/>
  <c r="C588"/>
  <c r="D588"/>
  <c r="E588"/>
  <c r="C504"/>
  <c r="D504"/>
  <c r="E504"/>
  <c r="C452"/>
  <c r="D452"/>
  <c r="E452"/>
  <c r="C412"/>
  <c r="D412"/>
  <c r="E412"/>
  <c r="C388"/>
  <c r="D388"/>
  <c r="E388"/>
  <c r="C352"/>
  <c r="D352"/>
  <c r="E352"/>
  <c r="C280"/>
  <c r="D280"/>
  <c r="E280"/>
  <c r="C236"/>
  <c r="D236"/>
  <c r="E236"/>
  <c r="C200"/>
  <c r="D200"/>
  <c r="E200"/>
  <c r="C18"/>
  <c r="D18"/>
  <c r="E18"/>
  <c r="E3295"/>
  <c r="C3295"/>
  <c r="D3295"/>
  <c r="C3047"/>
  <c r="E3047"/>
  <c r="D3047"/>
  <c r="C2991"/>
  <c r="D2991"/>
  <c r="E2991"/>
  <c r="C2843"/>
  <c r="D2843"/>
  <c r="E2843"/>
  <c r="C2783"/>
  <c r="D2783"/>
  <c r="E2783"/>
  <c r="C2759"/>
  <c r="D2759"/>
  <c r="E2759"/>
  <c r="C2586"/>
  <c r="D2586"/>
  <c r="E2586"/>
  <c r="C2406"/>
  <c r="D2406"/>
  <c r="E2406"/>
  <c r="C2326"/>
  <c r="D2326"/>
  <c r="E2326"/>
  <c r="C2298"/>
  <c r="D2298"/>
  <c r="E2298"/>
  <c r="C2234"/>
  <c r="D2234"/>
  <c r="E2234"/>
  <c r="C2147"/>
  <c r="D2147"/>
  <c r="E2147"/>
  <c r="C1915"/>
  <c r="D1915"/>
  <c r="E1915"/>
  <c r="C1803"/>
  <c r="D1803"/>
  <c r="E1803"/>
  <c r="C1699"/>
  <c r="D1699"/>
  <c r="E1699"/>
  <c r="C1583"/>
  <c r="D1583"/>
  <c r="E1583"/>
  <c r="C1511"/>
  <c r="D1511"/>
  <c r="E1511"/>
  <c r="C1391"/>
  <c r="D1391"/>
  <c r="E1391"/>
  <c r="C1319"/>
  <c r="D1319"/>
  <c r="E1319"/>
  <c r="C1263"/>
  <c r="D1263"/>
  <c r="E1263"/>
  <c r="C1235"/>
  <c r="D1235"/>
  <c r="E1235"/>
  <c r="C1169"/>
  <c r="D1169"/>
  <c r="E1169"/>
  <c r="C1119"/>
  <c r="D1119"/>
  <c r="E1119"/>
  <c r="C1079"/>
  <c r="D1079"/>
  <c r="E1079"/>
  <c r="C1039"/>
  <c r="D1039"/>
  <c r="E1039"/>
  <c r="C923"/>
  <c r="D923"/>
  <c r="E923"/>
  <c r="C859"/>
  <c r="D859"/>
  <c r="E859"/>
  <c r="C831"/>
  <c r="D831"/>
  <c r="E831"/>
  <c r="C795"/>
  <c r="D795"/>
  <c r="E795"/>
  <c r="C729"/>
  <c r="D729"/>
  <c r="E729"/>
  <c r="C569"/>
  <c r="D569"/>
  <c r="E569"/>
  <c r="C537"/>
  <c r="D537"/>
  <c r="E537"/>
  <c r="C453"/>
  <c r="D453"/>
  <c r="E453"/>
  <c r="C417"/>
  <c r="D417"/>
  <c r="E417"/>
  <c r="C385"/>
  <c r="D385"/>
  <c r="E385"/>
  <c r="C325"/>
  <c r="D325"/>
  <c r="E325"/>
  <c r="C273"/>
  <c r="D273"/>
  <c r="E273"/>
  <c r="C221"/>
  <c r="D221"/>
  <c r="E221"/>
  <c r="E3328"/>
  <c r="C3328"/>
  <c r="D3328"/>
  <c r="E3280"/>
  <c r="C3280"/>
  <c r="D3280"/>
  <c r="E3260"/>
  <c r="C3260"/>
  <c r="D3260"/>
  <c r="E3036"/>
  <c r="C3036"/>
  <c r="D3036"/>
  <c r="C2936"/>
  <c r="D2936"/>
  <c r="E2936"/>
  <c r="C2840"/>
  <c r="D2840"/>
  <c r="E2840"/>
  <c r="C2788"/>
  <c r="D2788"/>
  <c r="E2788"/>
  <c r="C2752"/>
  <c r="D2752"/>
  <c r="E2752"/>
  <c r="C2621"/>
  <c r="D2621"/>
  <c r="E2621"/>
  <c r="C2455"/>
  <c r="D2455"/>
  <c r="E2455"/>
  <c r="C2367"/>
  <c r="D2367"/>
  <c r="E2367"/>
  <c r="C2299"/>
  <c r="D2299"/>
  <c r="E2299"/>
  <c r="C2251"/>
  <c r="D2251"/>
  <c r="E2251"/>
  <c r="C2155"/>
  <c r="D2155"/>
  <c r="E2155"/>
  <c r="C2060"/>
  <c r="D2060"/>
  <c r="E2060"/>
  <c r="C1864"/>
  <c r="D1864"/>
  <c r="E1864"/>
  <c r="C1764"/>
  <c r="D1764"/>
  <c r="E1764"/>
  <c r="C1648"/>
  <c r="D1648"/>
  <c r="E1648"/>
  <c r="C1564"/>
  <c r="D1564"/>
  <c r="E1564"/>
  <c r="C1460"/>
  <c r="D1460"/>
  <c r="E1460"/>
  <c r="C1380"/>
  <c r="D1380"/>
  <c r="E1380"/>
  <c r="C1256"/>
  <c r="D1256"/>
  <c r="E1256"/>
  <c r="C1224"/>
  <c r="D1224"/>
  <c r="E1224"/>
  <c r="C1187"/>
  <c r="D1187"/>
  <c r="E1187"/>
  <c r="C1120"/>
  <c r="D1120"/>
  <c r="E1120"/>
  <c r="C1084"/>
  <c r="D1084"/>
  <c r="E1084"/>
  <c r="C1036"/>
  <c r="D1036"/>
  <c r="E1036"/>
  <c r="C924"/>
  <c r="D924"/>
  <c r="E924"/>
  <c r="C808"/>
  <c r="D808"/>
  <c r="E808"/>
  <c r="C722"/>
  <c r="D722"/>
  <c r="E722"/>
  <c r="C694"/>
  <c r="D694"/>
  <c r="E694"/>
  <c r="C646"/>
  <c r="D646"/>
  <c r="E646"/>
  <c r="C626"/>
  <c r="D626"/>
  <c r="E626"/>
  <c r="C514"/>
  <c r="D514"/>
  <c r="E514"/>
  <c r="C438"/>
  <c r="D438"/>
  <c r="E438"/>
  <c r="C390"/>
  <c r="D390"/>
  <c r="E390"/>
  <c r="C342"/>
  <c r="D342"/>
  <c r="E342"/>
  <c r="C322"/>
  <c r="D322"/>
  <c r="E322"/>
  <c r="C282"/>
  <c r="D282"/>
  <c r="E282"/>
  <c r="C242"/>
  <c r="D242"/>
  <c r="E242"/>
  <c r="C72"/>
  <c r="D72"/>
  <c r="E72"/>
  <c r="D2617"/>
  <c r="C2617"/>
  <c r="E2617"/>
  <c r="D3289"/>
  <c r="E3289"/>
  <c r="C3289"/>
  <c r="D3294"/>
  <c r="E3294"/>
  <c r="C3294"/>
  <c r="E3297"/>
  <c r="C3297"/>
  <c r="D3297"/>
  <c r="E3149"/>
  <c r="C3149"/>
  <c r="D3149"/>
  <c r="E2993"/>
  <c r="C2993"/>
  <c r="D2993"/>
  <c r="C2849"/>
  <c r="D2849"/>
  <c r="E2849"/>
  <c r="C2785"/>
  <c r="D2785"/>
  <c r="E2785"/>
  <c r="C2657"/>
  <c r="D2657"/>
  <c r="E2657"/>
  <c r="C2584"/>
  <c r="D2584"/>
  <c r="E2584"/>
  <c r="C2380"/>
  <c r="D2380"/>
  <c r="E2380"/>
  <c r="C2348"/>
  <c r="D2348"/>
  <c r="E2348"/>
  <c r="C2240"/>
  <c r="D2240"/>
  <c r="E2240"/>
  <c r="C2109"/>
  <c r="D2109"/>
  <c r="E2109"/>
  <c r="C2029"/>
  <c r="D2029"/>
  <c r="E2029"/>
  <c r="C1957"/>
  <c r="D1957"/>
  <c r="E1957"/>
  <c r="C1889"/>
  <c r="D1889"/>
  <c r="E1889"/>
  <c r="C1785"/>
  <c r="D1785"/>
  <c r="E1785"/>
  <c r="C1705"/>
  <c r="D1705"/>
  <c r="E1705"/>
  <c r="C1629"/>
  <c r="D1629"/>
  <c r="E1629"/>
  <c r="C1501"/>
  <c r="D1501"/>
  <c r="E1501"/>
  <c r="C1409"/>
  <c r="D1409"/>
  <c r="E1409"/>
  <c r="C1345"/>
  <c r="D1345"/>
  <c r="E1345"/>
  <c r="C1273"/>
  <c r="D1273"/>
  <c r="E1273"/>
  <c r="C1158"/>
  <c r="D1158"/>
  <c r="E1158"/>
  <c r="C1117"/>
  <c r="D1117"/>
  <c r="E1117"/>
  <c r="C1097"/>
  <c r="D1097"/>
  <c r="E1097"/>
  <c r="C1029"/>
  <c r="D1029"/>
  <c r="E1029"/>
  <c r="C977"/>
  <c r="D977"/>
  <c r="E977"/>
  <c r="C929"/>
  <c r="D929"/>
  <c r="E929"/>
  <c r="C869"/>
  <c r="D869"/>
  <c r="E869"/>
  <c r="C813"/>
  <c r="D813"/>
  <c r="E813"/>
  <c r="C711"/>
  <c r="D711"/>
  <c r="E711"/>
  <c r="C639"/>
  <c r="D639"/>
  <c r="E639"/>
  <c r="C595"/>
  <c r="D595"/>
  <c r="E595"/>
  <c r="C499"/>
  <c r="D499"/>
  <c r="E499"/>
  <c r="C411"/>
  <c r="D411"/>
  <c r="E411"/>
  <c r="C387"/>
  <c r="D387"/>
  <c r="E387"/>
  <c r="C331"/>
  <c r="D331"/>
  <c r="E331"/>
  <c r="C311"/>
  <c r="D311"/>
  <c r="E311"/>
  <c r="C263"/>
  <c r="D263"/>
  <c r="E263"/>
  <c r="C219"/>
  <c r="D219"/>
  <c r="E219"/>
  <c r="C17"/>
  <c r="D17"/>
  <c r="E17"/>
  <c r="D3262"/>
  <c r="E3262"/>
  <c r="C3262"/>
  <c r="C2974"/>
  <c r="D2974"/>
  <c r="E2974"/>
  <c r="C2826"/>
  <c r="D2826"/>
  <c r="E2826"/>
  <c r="C2674"/>
  <c r="D2674"/>
  <c r="E2674"/>
  <c r="C2465"/>
  <c r="D2465"/>
  <c r="E2465"/>
  <c r="C2425"/>
  <c r="D2425"/>
  <c r="E2425"/>
  <c r="C2353"/>
  <c r="D2353"/>
  <c r="E2353"/>
  <c r="C2273"/>
  <c r="D2273"/>
  <c r="E2273"/>
  <c r="C2171"/>
  <c r="D2171"/>
  <c r="E2171"/>
  <c r="C2078"/>
  <c r="D2078"/>
  <c r="E2078"/>
  <c r="C1958"/>
  <c r="D1958"/>
  <c r="E1958"/>
  <c r="C1866"/>
  <c r="E1866"/>
  <c r="D1866"/>
  <c r="C1810"/>
  <c r="E1810"/>
  <c r="D1810"/>
  <c r="C1682"/>
  <c r="D1682"/>
  <c r="E1682"/>
  <c r="C1578"/>
  <c r="D1578"/>
  <c r="E1578"/>
  <c r="C1478"/>
  <c r="D1478"/>
  <c r="E1478"/>
  <c r="C1414"/>
  <c r="D1414"/>
  <c r="E1414"/>
  <c r="C1342"/>
  <c r="D1342"/>
  <c r="E1342"/>
  <c r="C1306"/>
  <c r="D1306"/>
  <c r="E1306"/>
  <c r="C1242"/>
  <c r="D1242"/>
  <c r="E1242"/>
  <c r="C1147"/>
  <c r="D1147"/>
  <c r="E1147"/>
  <c r="C1110"/>
  <c r="D1110"/>
  <c r="E1110"/>
  <c r="C1058"/>
  <c r="D1058"/>
  <c r="E1058"/>
  <c r="C1006"/>
  <c r="D1006"/>
  <c r="E1006"/>
  <c r="C950"/>
  <c r="D950"/>
  <c r="E950"/>
  <c r="C870"/>
  <c r="D870"/>
  <c r="E870"/>
  <c r="C798"/>
  <c r="D798"/>
  <c r="E798"/>
  <c r="C745"/>
  <c r="D745"/>
  <c r="E745"/>
  <c r="C644"/>
  <c r="D644"/>
  <c r="E644"/>
  <c r="C592"/>
  <c r="D592"/>
  <c r="E592"/>
  <c r="C560"/>
  <c r="D560"/>
  <c r="E560"/>
  <c r="C472"/>
  <c r="D472"/>
  <c r="E472"/>
  <c r="C416"/>
  <c r="D416"/>
  <c r="E416"/>
  <c r="C392"/>
  <c r="D392"/>
  <c r="E392"/>
  <c r="C376"/>
  <c r="D376"/>
  <c r="E376"/>
  <c r="C292"/>
  <c r="D292"/>
  <c r="E292"/>
  <c r="C252"/>
  <c r="D252"/>
  <c r="E252"/>
  <c r="C220"/>
  <c r="D220"/>
  <c r="E220"/>
  <c r="C26"/>
  <c r="D26"/>
  <c r="E26"/>
  <c r="E3299"/>
  <c r="D3299"/>
  <c r="C3299"/>
  <c r="E3099"/>
  <c r="D3099"/>
  <c r="C3099"/>
  <c r="C2995"/>
  <c r="D2995"/>
  <c r="E2995"/>
  <c r="C2847"/>
  <c r="D2847"/>
  <c r="E2847"/>
  <c r="C2827"/>
  <c r="D2827"/>
  <c r="E2827"/>
  <c r="C2763"/>
  <c r="D2763"/>
  <c r="E2763"/>
  <c r="C2594"/>
  <c r="D2594"/>
  <c r="E2594"/>
  <c r="C2422"/>
  <c r="D2422"/>
  <c r="E2422"/>
  <c r="C2334"/>
  <c r="D2334"/>
  <c r="E2334"/>
  <c r="C2306"/>
  <c r="D2306"/>
  <c r="E2306"/>
  <c r="C2250"/>
  <c r="D2250"/>
  <c r="E2250"/>
  <c r="C2168"/>
  <c r="D2168"/>
  <c r="E2168"/>
  <c r="C1951"/>
  <c r="D1951"/>
  <c r="E1951"/>
  <c r="C1819"/>
  <c r="D1819"/>
  <c r="E1819"/>
  <c r="C1747"/>
  <c r="D1747"/>
  <c r="E1747"/>
  <c r="C1611"/>
  <c r="D1611"/>
  <c r="E1611"/>
  <c r="C1531"/>
  <c r="D1531"/>
  <c r="E1531"/>
  <c r="C1403"/>
  <c r="D1403"/>
  <c r="E1403"/>
  <c r="C1339"/>
  <c r="D1339"/>
  <c r="E1339"/>
  <c r="C1271"/>
  <c r="D1271"/>
  <c r="E1271"/>
  <c r="C1243"/>
  <c r="D1243"/>
  <c r="E1243"/>
  <c r="C1194"/>
  <c r="D1194"/>
  <c r="E1194"/>
  <c r="C1123"/>
  <c r="D1123"/>
  <c r="E1123"/>
  <c r="C1083"/>
  <c r="D1083"/>
  <c r="E1083"/>
  <c r="C1063"/>
  <c r="D1063"/>
  <c r="E1063"/>
  <c r="C987"/>
  <c r="D987"/>
  <c r="E987"/>
  <c r="C879"/>
  <c r="D879"/>
  <c r="E879"/>
  <c r="C843"/>
  <c r="D843"/>
  <c r="E843"/>
  <c r="C799"/>
  <c r="D799"/>
  <c r="E799"/>
  <c r="C738"/>
  <c r="D738"/>
  <c r="E738"/>
  <c r="C613"/>
  <c r="D613"/>
  <c r="E613"/>
  <c r="C545"/>
  <c r="D545"/>
  <c r="E545"/>
  <c r="C457"/>
  <c r="D457"/>
  <c r="E457"/>
  <c r="C429"/>
  <c r="D429"/>
  <c r="E429"/>
  <c r="C389"/>
  <c r="D389"/>
  <c r="E389"/>
  <c r="C337"/>
  <c r="D337"/>
  <c r="E337"/>
  <c r="C281"/>
  <c r="D281"/>
  <c r="E281"/>
  <c r="C225"/>
  <c r="D225"/>
  <c r="E225"/>
  <c r="E3332"/>
  <c r="C3332"/>
  <c r="D3332"/>
  <c r="E3288"/>
  <c r="C3288"/>
  <c r="D3288"/>
  <c r="E3264"/>
  <c r="C3264"/>
  <c r="D3264"/>
  <c r="E3060"/>
  <c r="D3060"/>
  <c r="C3060"/>
  <c r="C2968"/>
  <c r="E2968"/>
  <c r="D2968"/>
  <c r="C2848"/>
  <c r="D2848"/>
  <c r="E2848"/>
  <c r="C2824"/>
  <c r="D2824"/>
  <c r="E2824"/>
  <c r="C2756"/>
  <c r="D2756"/>
  <c r="E2756"/>
  <c r="C2656"/>
  <c r="D2656"/>
  <c r="E2656"/>
  <c r="C2583"/>
  <c r="D2583"/>
  <c r="E2583"/>
  <c r="C2403"/>
  <c r="D2403"/>
  <c r="E2403"/>
  <c r="C2307"/>
  <c r="D2307"/>
  <c r="E2307"/>
  <c r="C2255"/>
  <c r="D2255"/>
  <c r="E2255"/>
  <c r="C2178"/>
  <c r="D2178"/>
  <c r="E2178"/>
  <c r="C2092"/>
  <c r="D2092"/>
  <c r="E2092"/>
  <c r="C1916"/>
  <c r="D1916"/>
  <c r="E1916"/>
  <c r="C1784"/>
  <c r="D1784"/>
  <c r="E1784"/>
  <c r="C1676"/>
  <c r="D1676"/>
  <c r="E1676"/>
  <c r="C1584"/>
  <c r="D1584"/>
  <c r="E1584"/>
  <c r="C1484"/>
  <c r="D1484"/>
  <c r="E1484"/>
  <c r="C1408"/>
  <c r="D1408"/>
  <c r="E1408"/>
  <c r="C1288"/>
  <c r="D1288"/>
  <c r="E1288"/>
  <c r="C1232"/>
  <c r="D1232"/>
  <c r="E1232"/>
  <c r="C1204"/>
  <c r="D1204"/>
  <c r="E1204"/>
  <c r="C1140"/>
  <c r="D1140"/>
  <c r="E1140"/>
  <c r="C1088"/>
  <c r="D1088"/>
  <c r="E1088"/>
  <c r="C1048"/>
  <c r="D1048"/>
  <c r="E1048"/>
  <c r="C932"/>
  <c r="D932"/>
  <c r="E932"/>
  <c r="C812"/>
  <c r="D812"/>
  <c r="E812"/>
  <c r="C730"/>
  <c r="D730"/>
  <c r="E730"/>
  <c r="C702"/>
  <c r="D702"/>
  <c r="E702"/>
  <c r="C654"/>
  <c r="D654"/>
  <c r="E654"/>
  <c r="C630"/>
  <c r="D630"/>
  <c r="E630"/>
  <c r="C530"/>
  <c r="D530"/>
  <c r="E530"/>
  <c r="C462"/>
  <c r="D462"/>
  <c r="E462"/>
  <c r="C394"/>
  <c r="D394"/>
  <c r="E394"/>
  <c r="C378"/>
  <c r="D378"/>
  <c r="E378"/>
  <c r="C326"/>
  <c r="D326"/>
  <c r="E326"/>
  <c r="C294"/>
  <c r="D294"/>
  <c r="E294"/>
  <c r="C250"/>
  <c r="D250"/>
  <c r="E250"/>
  <c r="C80"/>
  <c r="D80"/>
  <c r="E80"/>
  <c r="T68" i="6"/>
  <c r="T62"/>
  <c r="S48"/>
  <c r="R27"/>
  <c r="K27" s="1"/>
  <c r="R64"/>
  <c r="T19"/>
  <c r="S71"/>
  <c r="S69"/>
  <c r="K9"/>
  <c r="R15"/>
  <c r="R68"/>
  <c r="T70"/>
  <c r="T18"/>
  <c r="R62"/>
  <c r="K62" s="1"/>
  <c r="J62" s="1"/>
  <c r="R17"/>
  <c r="K17" s="1"/>
  <c r="J17" s="1"/>
  <c r="R70"/>
  <c r="K70" s="1"/>
  <c r="S39"/>
  <c r="S59"/>
  <c r="R19"/>
  <c r="K19" s="1"/>
  <c r="J19" s="1"/>
  <c r="T17"/>
  <c r="R53"/>
  <c r="S68"/>
  <c r="S5"/>
  <c r="R49"/>
  <c r="T49"/>
  <c r="T33"/>
  <c r="T16"/>
  <c r="R31"/>
  <c r="K31" s="1"/>
  <c r="J31" s="1"/>
  <c r="S58"/>
  <c r="T21"/>
  <c r="S35"/>
  <c r="R18"/>
  <c r="S33"/>
  <c r="T45"/>
  <c r="K8"/>
  <c r="K4"/>
  <c r="G54"/>
  <c r="G55"/>
  <c r="K3"/>
  <c r="T69"/>
  <c r="T27"/>
  <c r="T31"/>
  <c r="R47"/>
  <c r="S2"/>
  <c r="R44"/>
  <c r="R45"/>
  <c r="K45" s="1"/>
  <c r="T64"/>
  <c r="C17"/>
  <c r="C19"/>
  <c r="C18"/>
  <c r="S41"/>
  <c r="T36"/>
  <c r="S66"/>
  <c r="R5"/>
  <c r="R69"/>
  <c r="R43"/>
  <c r="T48"/>
  <c r="S44"/>
  <c r="S18"/>
  <c r="R40"/>
  <c r="R52"/>
  <c r="S42"/>
  <c r="T15"/>
  <c r="T35"/>
  <c r="R41"/>
  <c r="R33"/>
  <c r="K33" s="1"/>
  <c r="J33" s="1"/>
  <c r="S38"/>
  <c r="R7"/>
  <c r="R48"/>
  <c r="T2"/>
  <c r="S43"/>
  <c r="R6"/>
  <c r="S6"/>
  <c r="S7"/>
  <c r="K72"/>
  <c r="R2"/>
  <c r="T5"/>
  <c r="T6"/>
  <c r="T7"/>
  <c r="C20"/>
  <c r="C13"/>
  <c r="C16"/>
  <c r="S65"/>
  <c r="A4" i="11"/>
  <c r="T58" i="6"/>
  <c r="R58"/>
  <c r="T23"/>
  <c r="T32"/>
  <c r="S20"/>
  <c r="S57"/>
  <c r="T24"/>
  <c r="T20"/>
  <c r="K61"/>
  <c r="J61" s="1"/>
  <c r="S40"/>
  <c r="R23"/>
  <c r="K23" s="1"/>
  <c r="J23" s="1"/>
  <c r="R38"/>
  <c r="R36"/>
  <c r="R24"/>
  <c r="K24" s="1"/>
  <c r="J24" s="1"/>
  <c r="R20"/>
  <c r="R32"/>
  <c r="K32" s="1"/>
  <c r="J32" s="1"/>
  <c r="T63"/>
  <c r="R66"/>
  <c r="T66"/>
  <c r="R65"/>
  <c r="T41"/>
  <c r="T71"/>
  <c r="R42"/>
  <c r="T43"/>
  <c r="T38"/>
  <c r="T53"/>
  <c r="T65"/>
  <c r="T52"/>
  <c r="T40"/>
  <c r="T50"/>
  <c r="K50" s="1"/>
  <c r="J50" s="1"/>
  <c r="T42"/>
  <c r="T51"/>
  <c r="K51" s="1"/>
  <c r="R39"/>
  <c r="T39"/>
  <c r="T57"/>
  <c r="R57"/>
  <c r="R59"/>
  <c r="K59" s="1"/>
  <c r="J59" s="1"/>
  <c r="T59"/>
  <c r="K28"/>
  <c r="K13"/>
  <c r="J13" s="1"/>
  <c r="K46"/>
  <c r="J46" s="1"/>
  <c r="T29"/>
  <c r="K29" s="1"/>
  <c r="R21"/>
  <c r="K21" s="1"/>
  <c r="R16"/>
  <c r="K16" s="1"/>
  <c r="J16" s="1"/>
  <c r="R25"/>
  <c r="T25"/>
  <c r="T47"/>
  <c r="K63"/>
  <c r="J63" s="1"/>
  <c r="K15" l="1"/>
  <c r="K76"/>
  <c r="J76" s="1"/>
  <c r="G76" s="1"/>
  <c r="E76" s="1"/>
  <c r="K68"/>
  <c r="J68" s="1"/>
  <c r="G68" s="1"/>
  <c r="E68" s="1"/>
  <c r="J77"/>
  <c r="G77" s="1"/>
  <c r="E77" s="1"/>
  <c r="J78"/>
  <c r="G78" s="1"/>
  <c r="E78" s="1"/>
  <c r="J72"/>
  <c r="G72" s="1"/>
  <c r="E72" s="1"/>
  <c r="J70"/>
  <c r="G70" s="1"/>
  <c r="E70" s="1"/>
  <c r="J45"/>
  <c r="G45" s="1"/>
  <c r="J51"/>
  <c r="G51" s="1"/>
  <c r="J28"/>
  <c r="G28" s="1"/>
  <c r="E28" s="1"/>
  <c r="J27"/>
  <c r="G27" s="1"/>
  <c r="E27" s="1"/>
  <c r="J29"/>
  <c r="G29" s="1"/>
  <c r="E29" s="1"/>
  <c r="J21"/>
  <c r="G21" s="1"/>
  <c r="E21" s="1"/>
  <c r="J15"/>
  <c r="G15" s="1"/>
  <c r="E15" s="1"/>
  <c r="J4"/>
  <c r="E4" s="1"/>
  <c r="J8"/>
  <c r="E8" s="1"/>
  <c r="J3"/>
  <c r="E3" s="1"/>
  <c r="J9"/>
  <c r="E9" s="1"/>
  <c r="O76"/>
  <c r="O78"/>
  <c r="O77"/>
  <c r="M76"/>
  <c r="M78"/>
  <c r="M77"/>
  <c r="N76"/>
  <c r="N78"/>
  <c r="N77"/>
  <c r="O75"/>
  <c r="O80"/>
  <c r="N80"/>
  <c r="M75"/>
  <c r="M80"/>
  <c r="H80" s="1"/>
  <c r="N75"/>
  <c r="G17"/>
  <c r="E17" s="1"/>
  <c r="O74"/>
  <c r="M74"/>
  <c r="H74" s="1"/>
  <c r="N74"/>
  <c r="K47"/>
  <c r="K71"/>
  <c r="K53"/>
  <c r="K44"/>
  <c r="G13"/>
  <c r="E13" s="1"/>
  <c r="G19"/>
  <c r="E19" s="1"/>
  <c r="K49"/>
  <c r="K64"/>
  <c r="G16"/>
  <c r="E16" s="1"/>
  <c r="K48"/>
  <c r="K18"/>
  <c r="K69"/>
  <c r="K25"/>
  <c r="K35"/>
  <c r="K58"/>
  <c r="G63"/>
  <c r="E63" s="1"/>
  <c r="G62"/>
  <c r="E62" s="1"/>
  <c r="G61"/>
  <c r="E61" s="1"/>
  <c r="G59"/>
  <c r="E59" s="1"/>
  <c r="G46"/>
  <c r="E46" s="1"/>
  <c r="G50"/>
  <c r="E50" s="1"/>
  <c r="G33"/>
  <c r="E33" s="1"/>
  <c r="G32"/>
  <c r="E32" s="1"/>
  <c r="G31"/>
  <c r="E31" s="1"/>
  <c r="G23"/>
  <c r="E23" s="1"/>
  <c r="G24"/>
  <c r="E24" s="1"/>
  <c r="N55"/>
  <c r="O54"/>
  <c r="M55"/>
  <c r="M54"/>
  <c r="O55"/>
  <c r="N54"/>
  <c r="K2"/>
  <c r="K42"/>
  <c r="J42" s="1"/>
  <c r="K38"/>
  <c r="J38" s="1"/>
  <c r="K57"/>
  <c r="J57" s="1"/>
  <c r="K39"/>
  <c r="K66"/>
  <c r="J66" s="1"/>
  <c r="K36"/>
  <c r="J36" s="1"/>
  <c r="K52"/>
  <c r="J52" s="1"/>
  <c r="K40"/>
  <c r="J40" s="1"/>
  <c r="K41"/>
  <c r="K5"/>
  <c r="K6"/>
  <c r="K7"/>
  <c r="K65"/>
  <c r="J65" s="1"/>
  <c r="K43"/>
  <c r="K20"/>
  <c r="N4"/>
  <c r="N3"/>
  <c r="O6"/>
  <c r="M8"/>
  <c r="O7"/>
  <c r="N2"/>
  <c r="M9"/>
  <c r="M5"/>
  <c r="O4"/>
  <c r="O3"/>
  <c r="N8"/>
  <c r="O2"/>
  <c r="N9"/>
  <c r="N5"/>
  <c r="M6"/>
  <c r="O8"/>
  <c r="M7"/>
  <c r="O9"/>
  <c r="O5"/>
  <c r="M4"/>
  <c r="M3"/>
  <c r="N6"/>
  <c r="N7"/>
  <c r="M2"/>
  <c r="O57"/>
  <c r="O68"/>
  <c r="O18"/>
  <c r="O35"/>
  <c r="O28"/>
  <c r="O48"/>
  <c r="O49"/>
  <c r="O44"/>
  <c r="O47"/>
  <c r="D4" i="11"/>
  <c r="E4"/>
  <c r="C4"/>
  <c r="O61" i="6"/>
  <c r="O46"/>
  <c r="O71"/>
  <c r="O53"/>
  <c r="O21"/>
  <c r="O41"/>
  <c r="O50"/>
  <c r="O52"/>
  <c r="O65"/>
  <c r="O70"/>
  <c r="O72"/>
  <c r="M29"/>
  <c r="O59"/>
  <c r="O27"/>
  <c r="M27"/>
  <c r="O62"/>
  <c r="N32"/>
  <c r="N15"/>
  <c r="O31"/>
  <c r="O66"/>
  <c r="O69"/>
  <c r="M31"/>
  <c r="O16"/>
  <c r="O13"/>
  <c r="M58"/>
  <c r="M42"/>
  <c r="O20"/>
  <c r="O58"/>
  <c r="M32"/>
  <c r="M15"/>
  <c r="N31"/>
  <c r="N27"/>
  <c r="M21"/>
  <c r="N24"/>
  <c r="M23"/>
  <c r="M40"/>
  <c r="N44"/>
  <c r="N45"/>
  <c r="M41"/>
  <c r="N13"/>
  <c r="N64"/>
  <c r="N69"/>
  <c r="M66"/>
  <c r="N71"/>
  <c r="N16"/>
  <c r="M25"/>
  <c r="O33"/>
  <c r="N49"/>
  <c r="N18"/>
  <c r="N36"/>
  <c r="M35"/>
  <c r="M48"/>
  <c r="N21"/>
  <c r="O24"/>
  <c r="N23"/>
  <c r="M62"/>
  <c r="N40"/>
  <c r="N41"/>
  <c r="N63"/>
  <c r="M47"/>
  <c r="M51"/>
  <c r="M50"/>
  <c r="M52"/>
  <c r="N66"/>
  <c r="M59"/>
  <c r="M17"/>
  <c r="N29"/>
  <c r="N25"/>
  <c r="M28"/>
  <c r="M19"/>
  <c r="M57"/>
  <c r="O36"/>
  <c r="N35"/>
  <c r="N48"/>
  <c r="O32"/>
  <c r="M61"/>
  <c r="M65"/>
  <c r="O23"/>
  <c r="N62"/>
  <c r="M68"/>
  <c r="M70"/>
  <c r="M53"/>
  <c r="N47"/>
  <c r="M46"/>
  <c r="N58"/>
  <c r="N51"/>
  <c r="N50"/>
  <c r="N52"/>
  <c r="N59"/>
  <c r="N17"/>
  <c r="M72"/>
  <c r="O25"/>
  <c r="M33"/>
  <c r="N28"/>
  <c r="M20"/>
  <c r="N19"/>
  <c r="N57"/>
  <c r="N61"/>
  <c r="N65"/>
  <c r="N43"/>
  <c r="M24"/>
  <c r="M44"/>
  <c r="M45"/>
  <c r="N42"/>
  <c r="M13"/>
  <c r="N39"/>
  <c r="M64"/>
  <c r="N68"/>
  <c r="N70"/>
  <c r="N53"/>
  <c r="N46"/>
  <c r="M69"/>
  <c r="H69" s="1"/>
  <c r="O17"/>
  <c r="M71"/>
  <c r="N72"/>
  <c r="M16"/>
  <c r="N33"/>
  <c r="N20"/>
  <c r="M49"/>
  <c r="M18"/>
  <c r="M36"/>
  <c r="H76" l="1"/>
  <c r="H77"/>
  <c r="I77" s="1"/>
  <c r="F77" s="1"/>
  <c r="D77" s="1"/>
  <c r="H75"/>
  <c r="I75" s="1"/>
  <c r="F75" s="1"/>
  <c r="D75" s="1"/>
  <c r="H78"/>
  <c r="J71"/>
  <c r="G71" s="1"/>
  <c r="E71" s="1"/>
  <c r="J69"/>
  <c r="G69" s="1"/>
  <c r="E69" s="1"/>
  <c r="J64"/>
  <c r="G64" s="1"/>
  <c r="E64" s="1"/>
  <c r="J58"/>
  <c r="G58" s="1"/>
  <c r="E58" s="1"/>
  <c r="J41"/>
  <c r="G41" s="1"/>
  <c r="E41" s="1"/>
  <c r="J44"/>
  <c r="G44" s="1"/>
  <c r="E44" s="1"/>
  <c r="J49"/>
  <c r="G49" s="1"/>
  <c r="E49" s="1"/>
  <c r="J53"/>
  <c r="G53" s="1"/>
  <c r="E53" s="1"/>
  <c r="J39"/>
  <c r="G39" s="1"/>
  <c r="E39" s="1"/>
  <c r="J48"/>
  <c r="G48" s="1"/>
  <c r="E48" s="1"/>
  <c r="J43"/>
  <c r="G43" s="1"/>
  <c r="E43" s="1"/>
  <c r="J47"/>
  <c r="G47" s="1"/>
  <c r="E47" s="1"/>
  <c r="J35"/>
  <c r="G35" s="1"/>
  <c r="E35" s="1"/>
  <c r="J25"/>
  <c r="G25" s="1"/>
  <c r="E25" s="1"/>
  <c r="J20"/>
  <c r="G20" s="1"/>
  <c r="E20" s="1"/>
  <c r="J18"/>
  <c r="G18" s="1"/>
  <c r="E18" s="1"/>
  <c r="J5"/>
  <c r="E5" s="1"/>
  <c r="J7"/>
  <c r="E7" s="1"/>
  <c r="J6"/>
  <c r="E6" s="1"/>
  <c r="J2"/>
  <c r="E2" s="1"/>
  <c r="I80"/>
  <c r="F80" s="1"/>
  <c r="D80" s="1"/>
  <c r="I76"/>
  <c r="F76" s="1"/>
  <c r="D76" s="1"/>
  <c r="I74"/>
  <c r="F74" s="1"/>
  <c r="D74" s="1"/>
  <c r="I78"/>
  <c r="F78" s="1"/>
  <c r="D78" s="1"/>
  <c r="I69"/>
  <c r="F69" s="1"/>
  <c r="D69" s="1"/>
  <c r="H54"/>
  <c r="H55"/>
  <c r="G66"/>
  <c r="E66" s="1"/>
  <c r="G65"/>
  <c r="E65" s="1"/>
  <c r="G57"/>
  <c r="E57" s="1"/>
  <c r="G42"/>
  <c r="E42" s="1"/>
  <c r="G38"/>
  <c r="E38" s="1"/>
  <c r="G40"/>
  <c r="E40" s="1"/>
  <c r="G52"/>
  <c r="E52" s="1"/>
  <c r="G36"/>
  <c r="E36" s="1"/>
  <c r="H71"/>
  <c r="H49"/>
  <c r="H44"/>
  <c r="H4"/>
  <c r="I4" s="1"/>
  <c r="E55"/>
  <c r="E54"/>
  <c r="H18"/>
  <c r="H16"/>
  <c r="I16" s="1"/>
  <c r="H13"/>
  <c r="H36"/>
  <c r="H32"/>
  <c r="H3"/>
  <c r="I3" s="1"/>
  <c r="H24"/>
  <c r="H2"/>
  <c r="I2" s="1"/>
  <c r="H33"/>
  <c r="H53"/>
  <c r="H57"/>
  <c r="H52"/>
  <c r="H48"/>
  <c r="H31"/>
  <c r="H47"/>
  <c r="H62"/>
  <c r="H21"/>
  <c r="H6"/>
  <c r="I6" s="1"/>
  <c r="H9"/>
  <c r="I9" s="1"/>
  <c r="H20"/>
  <c r="H72"/>
  <c r="H46"/>
  <c r="H68"/>
  <c r="H61"/>
  <c r="H28"/>
  <c r="H59"/>
  <c r="H25"/>
  <c r="H5"/>
  <c r="I5" s="1"/>
  <c r="H8"/>
  <c r="I8" s="1"/>
  <c r="H70"/>
  <c r="H65"/>
  <c r="H17"/>
  <c r="H50"/>
  <c r="H35"/>
  <c r="H66"/>
  <c r="H41"/>
  <c r="H23"/>
  <c r="H58"/>
  <c r="H27"/>
  <c r="I27" s="1"/>
  <c r="H7"/>
  <c r="I7" s="1"/>
  <c r="N38"/>
  <c r="O29"/>
  <c r="H29" s="1"/>
  <c r="M38"/>
  <c r="M63"/>
  <c r="O42"/>
  <c r="H42" s="1"/>
  <c r="O51"/>
  <c r="H51" s="1"/>
  <c r="O39"/>
  <c r="O43"/>
  <c r="O40"/>
  <c r="H40" s="1"/>
  <c r="M39"/>
  <c r="H39" s="1"/>
  <c r="M43"/>
  <c r="O45"/>
  <c r="H45" s="1"/>
  <c r="O38"/>
  <c r="O64"/>
  <c r="H64" s="1"/>
  <c r="O19"/>
  <c r="H19" s="1"/>
  <c r="O63"/>
  <c r="O15"/>
  <c r="H15" s="1"/>
  <c r="I15" s="1"/>
  <c r="E45"/>
  <c r="E51"/>
  <c r="E10" l="1"/>
  <c r="I70"/>
  <c r="F70" s="1"/>
  <c r="D70" s="1"/>
  <c r="I72"/>
  <c r="F72" s="1"/>
  <c r="D72" s="1"/>
  <c r="I71"/>
  <c r="F71" s="1"/>
  <c r="D71" s="1"/>
  <c r="I68"/>
  <c r="F68" s="1"/>
  <c r="D68" s="1"/>
  <c r="I62"/>
  <c r="F62" s="1"/>
  <c r="D62" s="1"/>
  <c r="I66"/>
  <c r="F66" s="1"/>
  <c r="D66" s="1"/>
  <c r="I64"/>
  <c r="F64" s="1"/>
  <c r="D64" s="1"/>
  <c r="I61"/>
  <c r="F61" s="1"/>
  <c r="D61" s="1"/>
  <c r="I65"/>
  <c r="F65" s="1"/>
  <c r="D65" s="1"/>
  <c r="I58"/>
  <c r="F58" s="1"/>
  <c r="D58" s="1"/>
  <c r="I59"/>
  <c r="F59" s="1"/>
  <c r="D59" s="1"/>
  <c r="I57"/>
  <c r="F57" s="1"/>
  <c r="D57" s="1"/>
  <c r="I45"/>
  <c r="F45" s="1"/>
  <c r="D45" s="1"/>
  <c r="I41"/>
  <c r="F41" s="1"/>
  <c r="D41" s="1"/>
  <c r="I48"/>
  <c r="F48" s="1"/>
  <c r="D48" s="1"/>
  <c r="I47"/>
  <c r="F47" s="1"/>
  <c r="D47" s="1"/>
  <c r="I52"/>
  <c r="F52" s="1"/>
  <c r="D52" s="1"/>
  <c r="I39"/>
  <c r="F39" s="1"/>
  <c r="D39" s="1"/>
  <c r="I51"/>
  <c r="F51" s="1"/>
  <c r="D51" s="1"/>
  <c r="I46"/>
  <c r="F46" s="1"/>
  <c r="D46" s="1"/>
  <c r="I44"/>
  <c r="F44" s="1"/>
  <c r="D44" s="1"/>
  <c r="I55"/>
  <c r="F55" s="1"/>
  <c r="D55" s="1"/>
  <c r="I40"/>
  <c r="F40" s="1"/>
  <c r="D40" s="1"/>
  <c r="I42"/>
  <c r="F42" s="1"/>
  <c r="D42" s="1"/>
  <c r="I50"/>
  <c r="F50" s="1"/>
  <c r="D50" s="1"/>
  <c r="I53"/>
  <c r="F53" s="1"/>
  <c r="D53" s="1"/>
  <c r="I49"/>
  <c r="F49" s="1"/>
  <c r="D49" s="1"/>
  <c r="I54"/>
  <c r="F54" s="1"/>
  <c r="D54" s="1"/>
  <c r="I36"/>
  <c r="F36" s="1"/>
  <c r="D36" s="1"/>
  <c r="I35"/>
  <c r="F35" s="1"/>
  <c r="D35" s="1"/>
  <c r="I32"/>
  <c r="F32" s="1"/>
  <c r="D32" s="1"/>
  <c r="I33"/>
  <c r="F33" s="1"/>
  <c r="D33" s="1"/>
  <c r="I31"/>
  <c r="F31" s="1"/>
  <c r="D31" s="1"/>
  <c r="I29"/>
  <c r="F29" s="1"/>
  <c r="D29" s="1"/>
  <c r="I28"/>
  <c r="F28" s="1"/>
  <c r="D28" s="1"/>
  <c r="I25"/>
  <c r="F25" s="1"/>
  <c r="D25" s="1"/>
  <c r="I24"/>
  <c r="F24" s="1"/>
  <c r="D24" s="1"/>
  <c r="I23"/>
  <c r="F23" s="1"/>
  <c r="D23" s="1"/>
  <c r="I19"/>
  <c r="F19" s="1"/>
  <c r="D19" s="1"/>
  <c r="I20"/>
  <c r="F20" s="1"/>
  <c r="D20" s="1"/>
  <c r="I18"/>
  <c r="F18" s="1"/>
  <c r="D18" s="1"/>
  <c r="I17"/>
  <c r="F17" s="1"/>
  <c r="D17" s="1"/>
  <c r="I21"/>
  <c r="F21" s="1"/>
  <c r="D21" s="1"/>
  <c r="F15"/>
  <c r="D15" s="1"/>
  <c r="I13"/>
  <c r="F13" s="1"/>
  <c r="D13" s="1"/>
  <c r="D3"/>
  <c r="D7"/>
  <c r="D5"/>
  <c r="D8"/>
  <c r="D2"/>
  <c r="D4"/>
  <c r="D9"/>
  <c r="D6"/>
  <c r="F27"/>
  <c r="D27" s="1"/>
  <c r="G82"/>
  <c r="H63"/>
  <c r="H43"/>
  <c r="H38"/>
  <c r="E82"/>
  <c r="I63" l="1"/>
  <c r="F63" s="1"/>
  <c r="D63" s="1"/>
  <c r="I38"/>
  <c r="F38" s="1"/>
  <c r="D38" s="1"/>
  <c r="I43"/>
  <c r="F43" s="1"/>
  <c r="D43" s="1"/>
  <c r="D10"/>
  <c r="D22" i="8"/>
  <c r="D23"/>
  <c r="C28" s="1"/>
  <c r="D24"/>
  <c r="D20"/>
  <c r="D25"/>
  <c r="D21"/>
  <c r="F16" i="6"/>
  <c r="D16" s="1"/>
  <c r="D82" l="1"/>
  <c r="F82"/>
  <c r="C21" i="8" l="1"/>
  <c r="C25"/>
  <c r="C20"/>
  <c r="C24"/>
  <c r="C23"/>
  <c r="C27" s="1"/>
  <c r="B7" i="5" s="1"/>
  <c r="C22" i="8"/>
</calcChain>
</file>

<file path=xl/comments1.xml><?xml version="1.0" encoding="utf-8"?>
<comments xmlns="http://schemas.openxmlformats.org/spreadsheetml/2006/main">
  <authors>
    <author>Sam Mesh</author>
    <author>Sam Meshcheryakov</author>
  </authors>
  <commentList>
    <comment ref="E4" authorId="0">
      <text>
        <r>
          <rPr>
            <b/>
            <sz val="9"/>
            <color indexed="81"/>
            <rFont val="Tahoma"/>
            <family val="2"/>
          </rPr>
          <t>Sam Mesh:</t>
        </r>
        <r>
          <rPr>
            <sz val="9"/>
            <color indexed="81"/>
            <rFont val="Tahoma"/>
            <family val="2"/>
          </rPr>
          <t xml:space="preserve">
index=data</t>
        </r>
      </text>
    </comment>
    <comment ref="E6" authorId="0">
      <text>
        <r>
          <rPr>
            <b/>
            <sz val="9"/>
            <color indexed="81"/>
            <rFont val="Tahoma"/>
            <family val="2"/>
          </rPr>
          <t>Sam Mesh:</t>
        </r>
        <r>
          <rPr>
            <sz val="9"/>
            <color indexed="81"/>
            <rFont val="Tahoma"/>
            <family val="2"/>
          </rPr>
          <t xml:space="preserve">
index=data</t>
        </r>
      </text>
    </comment>
    <comment ref="C7" authorId="1">
      <text>
        <r>
          <rPr>
            <b/>
            <sz val="8"/>
            <color indexed="81"/>
            <rFont val="Tahoma"/>
            <family val="2"/>
          </rPr>
          <t>Sam Meshcheryakov:</t>
        </r>
        <r>
          <rPr>
            <sz val="8"/>
            <color indexed="81"/>
            <rFont val="Tahoma"/>
            <family val="2"/>
          </rPr>
          <t xml:space="preserve">
Use Oracle for all DBMS</t>
        </r>
      </text>
    </comment>
    <comment ref="C8" authorId="1">
      <text>
        <r>
          <rPr>
            <b/>
            <sz val="8"/>
            <color indexed="81"/>
            <rFont val="Tahoma"/>
            <family val="2"/>
          </rPr>
          <t>Sam Meshcheryakov:</t>
        </r>
        <r>
          <rPr>
            <sz val="8"/>
            <color indexed="81"/>
            <rFont val="Tahoma"/>
            <family val="2"/>
          </rPr>
          <t xml:space="preserve">
Use Oracle for all DBMS</t>
        </r>
      </text>
    </comment>
    <comment ref="B65" authorId="1">
      <text>
        <r>
          <rPr>
            <b/>
            <sz val="8"/>
            <color indexed="81"/>
            <rFont val="Tahoma"/>
            <family val="2"/>
          </rPr>
          <t>Sam Meshcheryakov:</t>
        </r>
        <r>
          <rPr>
            <sz val="8"/>
            <color indexed="81"/>
            <rFont val="Tahoma"/>
            <family val="2"/>
          </rPr>
          <t xml:space="preserve">
assumes worst case of 10 groups of 10,000 combinations</t>
        </r>
      </text>
    </comment>
    <comment ref="C69" authorId="1">
      <text>
        <r>
          <rPr>
            <b/>
            <sz val="8"/>
            <color indexed="81"/>
            <rFont val="Tahoma"/>
            <family val="2"/>
          </rPr>
          <t>Sam Meshcheryakov:</t>
        </r>
        <r>
          <rPr>
            <sz val="8"/>
            <color indexed="81"/>
            <rFont val="Tahoma"/>
            <family val="2"/>
          </rPr>
          <t xml:space="preserve">
=Number_of_Agent_State_Changes_per_Interaction</t>
        </r>
      </text>
    </comment>
    <comment ref="C71" authorId="1">
      <text>
        <r>
          <rPr>
            <b/>
            <sz val="8"/>
            <color indexed="81"/>
            <rFont val="Tahoma"/>
            <family val="2"/>
          </rPr>
          <t>Sam Meshcheryakov:</t>
        </r>
        <r>
          <rPr>
            <sz val="8"/>
            <color indexed="81"/>
            <rFont val="Tahoma"/>
            <family val="2"/>
          </rPr>
          <t xml:space="preserve">
=Number_of_Agent_State_Changes_per_Interaction</t>
        </r>
      </text>
    </comment>
    <comment ref="C92" authorId="0">
      <text>
        <r>
          <rPr>
            <b/>
            <sz val="9"/>
            <color indexed="81"/>
            <rFont val="Tahoma"/>
            <family val="2"/>
          </rPr>
          <t>Sam Mesh:</t>
        </r>
        <r>
          <rPr>
            <sz val="9"/>
            <color indexed="81"/>
            <rFont val="Tahoma"/>
            <family val="2"/>
          </rPr>
          <t xml:space="preserve">
Not used</t>
        </r>
      </text>
    </comment>
    <comment ref="C93" authorId="0">
      <text>
        <r>
          <rPr>
            <b/>
            <sz val="9"/>
            <color indexed="81"/>
            <rFont val="Tahoma"/>
            <family val="2"/>
          </rPr>
          <t>Sam Mesh:</t>
        </r>
        <r>
          <rPr>
            <sz val="9"/>
            <color indexed="81"/>
            <rFont val="Tahoma"/>
            <family val="2"/>
          </rPr>
          <t xml:space="preserve">
Not used</t>
        </r>
      </text>
    </comment>
    <comment ref="C94" authorId="0">
      <text>
        <r>
          <rPr>
            <b/>
            <sz val="9"/>
            <color indexed="81"/>
            <rFont val="Tahoma"/>
            <family val="2"/>
          </rPr>
          <t>Sam Mesh:</t>
        </r>
        <r>
          <rPr>
            <sz val="9"/>
            <color indexed="81"/>
            <rFont val="Tahoma"/>
            <family val="2"/>
          </rPr>
          <t xml:space="preserve">
Used in low size ROUTING_TARGET and REQUESTED_SKILL_COMBINATION only</t>
        </r>
      </text>
    </comment>
  </commentList>
</comments>
</file>

<file path=xl/comments2.xml><?xml version="1.0" encoding="utf-8"?>
<comments xmlns="http://schemas.openxmlformats.org/spreadsheetml/2006/main">
  <authors>
    <author>Sam Mesh</author>
  </authors>
  <commentList>
    <comment ref="D1" authorId="0">
      <text>
        <r>
          <rPr>
            <b/>
            <sz val="9"/>
            <color indexed="81"/>
            <rFont val="Tahoma"/>
            <family val="2"/>
          </rPr>
          <t>Sam Mesh:</t>
        </r>
        <r>
          <rPr>
            <sz val="9"/>
            <color indexed="81"/>
            <rFont val="Tahoma"/>
            <family val="2"/>
          </rPr>
          <t xml:space="preserve">
http://www.postgresql.org/docs/9.1/static/datatype-numeric.html
Numeric values are physically stored without any extra leading or trailing zeroes. Thus, the declared precision and scale of a column are maximums, not fixed allocations. (In this sense the numeric type is more akin to varchar(n) than to char(n).) The actual storage requirement is two bytes for each group of four decimal digits, plus three to eight bytes overhead.</t>
        </r>
      </text>
    </comment>
  </commentList>
</comments>
</file>

<file path=xl/comments3.xml><?xml version="1.0" encoding="utf-8"?>
<comments xmlns="http://schemas.openxmlformats.org/spreadsheetml/2006/main">
  <authors>
    <author>Sam Meshcheryakov</author>
  </authors>
  <commentList>
    <comment ref="C50" authorId="0">
      <text>
        <r>
          <rPr>
            <b/>
            <sz val="8"/>
            <color indexed="81"/>
            <rFont val="Tahoma"/>
            <family val="2"/>
          </rPr>
          <t>Sam Meshcheryakov:</t>
        </r>
        <r>
          <rPr>
            <sz val="8"/>
            <color indexed="81"/>
            <rFont val="Tahoma"/>
            <family val="2"/>
          </rPr>
          <t xml:space="preserve">
VQ_V = 1/2 of MSF_V, another 1/2 - ACDQ.</t>
        </r>
      </text>
    </comment>
    <comment ref="C51" authorId="0">
      <text>
        <r>
          <rPr>
            <b/>
            <sz val="8"/>
            <color indexed="81"/>
            <rFont val="Tahoma"/>
            <family val="2"/>
          </rPr>
          <t>Sam Meshcheryakov:</t>
        </r>
        <r>
          <rPr>
            <sz val="8"/>
            <color indexed="81"/>
            <rFont val="Tahoma"/>
            <family val="2"/>
          </rPr>
          <t xml:space="preserve">
VQ_MM = MSF_MM</t>
        </r>
      </text>
    </comment>
    <comment ref="C52" authorId="0">
      <text>
        <r>
          <rPr>
            <b/>
            <sz val="8"/>
            <color indexed="81"/>
            <rFont val="Tahoma"/>
            <family val="2"/>
          </rPr>
          <t>Sam Meshcheryakov:</t>
        </r>
        <r>
          <rPr>
            <sz val="8"/>
            <color indexed="81"/>
            <rFont val="Tahoma"/>
            <family val="2"/>
          </rPr>
          <t xml:space="preserve">
RR_V=VQ_V</t>
        </r>
      </text>
    </comment>
    <comment ref="C53" authorId="0">
      <text>
        <r>
          <rPr>
            <b/>
            <sz val="8"/>
            <color indexed="81"/>
            <rFont val="Tahoma"/>
            <family val="2"/>
          </rPr>
          <t>Sam Meshcheryakov:</t>
        </r>
        <r>
          <rPr>
            <sz val="8"/>
            <color indexed="81"/>
            <rFont val="Tahoma"/>
            <family val="2"/>
          </rPr>
          <t xml:space="preserve">
RR_MM=VQ_MM</t>
        </r>
      </text>
    </comment>
    <comment ref="C54" authorId="0">
      <text>
        <r>
          <rPr>
            <b/>
            <sz val="8"/>
            <color indexed="81"/>
            <rFont val="Tahoma"/>
            <family val="2"/>
          </rPr>
          <t>Sam Meshcheryakov:</t>
        </r>
        <r>
          <rPr>
            <sz val="8"/>
            <color indexed="81"/>
            <rFont val="Tahoma"/>
            <family val="2"/>
          </rPr>
          <t xml:space="preserve">
RR_V=VQ_V</t>
        </r>
      </text>
    </comment>
    <comment ref="C55" authorId="0">
      <text>
        <r>
          <rPr>
            <b/>
            <sz val="8"/>
            <color indexed="81"/>
            <rFont val="Tahoma"/>
            <family val="2"/>
          </rPr>
          <t>Sam Meshcheryakov:</t>
        </r>
        <r>
          <rPr>
            <sz val="8"/>
            <color indexed="81"/>
            <rFont val="Tahoma"/>
            <family val="2"/>
          </rPr>
          <t xml:space="preserve">
RR_MM=VQ_MM</t>
        </r>
      </text>
    </comment>
    <comment ref="C61" authorId="0">
      <text>
        <r>
          <rPr>
            <b/>
            <sz val="8"/>
            <color indexed="81"/>
            <rFont val="Tahoma"/>
            <family val="2"/>
          </rPr>
          <t>Sam Meshcheryakov:</t>
        </r>
        <r>
          <rPr>
            <sz val="8"/>
            <color indexed="81"/>
            <rFont val="Tahoma"/>
            <family val="2"/>
          </rPr>
          <t xml:space="preserve">
V&amp;MM not separated</t>
        </r>
      </text>
    </comment>
    <comment ref="C62" authorId="0">
      <text>
        <r>
          <rPr>
            <b/>
            <sz val="8"/>
            <color indexed="81"/>
            <rFont val="Tahoma"/>
            <family val="2"/>
          </rPr>
          <t>Sam Meshcheryakov:</t>
        </r>
        <r>
          <rPr>
            <sz val="8"/>
            <color indexed="81"/>
            <rFont val="Tahoma"/>
            <family val="2"/>
          </rPr>
          <t xml:space="preserve">
V&amp;MM not separated</t>
        </r>
      </text>
    </comment>
    <comment ref="C63" authorId="0">
      <text>
        <r>
          <rPr>
            <b/>
            <sz val="8"/>
            <color indexed="81"/>
            <rFont val="Tahoma"/>
            <family val="2"/>
          </rPr>
          <t>Sam Meshcheryakov:</t>
        </r>
        <r>
          <rPr>
            <sz val="8"/>
            <color indexed="81"/>
            <rFont val="Tahoma"/>
            <family val="2"/>
          </rPr>
          <t xml:space="preserve">
V&amp;MM not separated</t>
        </r>
      </text>
    </comment>
    <comment ref="C64" authorId="0">
      <text>
        <r>
          <rPr>
            <b/>
            <sz val="8"/>
            <color indexed="81"/>
            <rFont val="Tahoma"/>
            <family val="2"/>
          </rPr>
          <t>Sam Meshcheryakov:</t>
        </r>
        <r>
          <rPr>
            <sz val="8"/>
            <color indexed="81"/>
            <rFont val="Tahoma"/>
            <family val="2"/>
          </rPr>
          <t xml:space="preserve">
V&amp;MM not separated</t>
        </r>
      </text>
    </comment>
    <comment ref="C65" authorId="0">
      <text>
        <r>
          <rPr>
            <b/>
            <sz val="8"/>
            <color indexed="81"/>
            <rFont val="Tahoma"/>
            <family val="2"/>
          </rPr>
          <t>Sam Meshcheryakov:</t>
        </r>
        <r>
          <rPr>
            <sz val="8"/>
            <color indexed="81"/>
            <rFont val="Tahoma"/>
            <family val="2"/>
          </rPr>
          <t xml:space="preserve">
V&amp;MM not separated</t>
        </r>
      </text>
    </comment>
    <comment ref="C66" authorId="0">
      <text>
        <r>
          <rPr>
            <b/>
            <sz val="8"/>
            <color indexed="81"/>
            <rFont val="Tahoma"/>
            <family val="2"/>
          </rPr>
          <t>Sam Meshcheryakov:</t>
        </r>
        <r>
          <rPr>
            <sz val="8"/>
            <color indexed="81"/>
            <rFont val="Tahoma"/>
            <family val="2"/>
          </rPr>
          <t xml:space="preserve">
V&amp;MM not separated</t>
        </r>
      </text>
    </comment>
    <comment ref="C69" authorId="0">
      <text>
        <r>
          <rPr>
            <b/>
            <sz val="8"/>
            <color indexed="81"/>
            <rFont val="Tahoma"/>
            <family val="2"/>
          </rPr>
          <t>Sam Meshcheryakov:</t>
        </r>
        <r>
          <rPr>
            <sz val="8"/>
            <color indexed="81"/>
            <rFont val="Tahoma"/>
            <family val="2"/>
          </rPr>
          <t xml:space="preserve">
As-is formula from 7.6</t>
        </r>
      </text>
    </comment>
    <comment ref="C70" authorId="0">
      <text>
        <r>
          <rPr>
            <b/>
            <sz val="8"/>
            <color indexed="81"/>
            <rFont val="Tahoma"/>
            <family val="2"/>
          </rPr>
          <t>Sam Meshcheryakov:</t>
        </r>
        <r>
          <rPr>
            <sz val="8"/>
            <color indexed="81"/>
            <rFont val="Tahoma"/>
            <family val="2"/>
          </rPr>
          <t xml:space="preserve">
As-is formula from 7.6</t>
        </r>
      </text>
    </comment>
    <comment ref="C71" authorId="0">
      <text>
        <r>
          <rPr>
            <b/>
            <sz val="8"/>
            <color indexed="81"/>
            <rFont val="Tahoma"/>
            <family val="2"/>
          </rPr>
          <t>Sam Meshcheryakov:</t>
        </r>
        <r>
          <rPr>
            <sz val="8"/>
            <color indexed="81"/>
            <rFont val="Tahoma"/>
            <family val="2"/>
          </rPr>
          <t xml:space="preserve">
As-is formula from 7.6</t>
        </r>
      </text>
    </comment>
  </commentList>
</comments>
</file>

<file path=xl/sharedStrings.xml><?xml version="1.0" encoding="utf-8"?>
<sst xmlns="http://schemas.openxmlformats.org/spreadsheetml/2006/main" count="14462" uniqueCount="2091">
  <si>
    <t>Number of Tenants</t>
  </si>
  <si>
    <t>Number of Routing Points</t>
  </si>
  <si>
    <t>Number of Queues</t>
  </si>
  <si>
    <t>Number of IVR Ports</t>
  </si>
  <si>
    <t>Number of Agents</t>
  </si>
  <si>
    <t>Number of Places</t>
  </si>
  <si>
    <t>Number of Skills</t>
  </si>
  <si>
    <t>Number of Agent Groups</t>
  </si>
  <si>
    <t>Number of Place Groups</t>
  </si>
  <si>
    <t>Number of Service Types</t>
  </si>
  <si>
    <t>Number of Routing Strategies</t>
  </si>
  <si>
    <t>Number of IVR Applications</t>
  </si>
  <si>
    <t>Number of Requested Skill Combinations</t>
  </si>
  <si>
    <t>Number of Service Subtypes</t>
  </si>
  <si>
    <t>Number</t>
  </si>
  <si>
    <t>Business Data</t>
  </si>
  <si>
    <t>Interaction Volume</t>
  </si>
  <si>
    <t>Agent Activity Volume</t>
  </si>
  <si>
    <t>int</t>
  </si>
  <si>
    <t>smallint</t>
  </si>
  <si>
    <t>datetime</t>
  </si>
  <si>
    <t>Table</t>
  </si>
  <si>
    <t>Outbound Configuration</t>
  </si>
  <si>
    <t>Database</t>
  </si>
  <si>
    <t>Code</t>
  </si>
  <si>
    <t>Oracle</t>
  </si>
  <si>
    <t>MS SQLServer</t>
  </si>
  <si>
    <t>Database Settings</t>
  </si>
  <si>
    <t>Value</t>
  </si>
  <si>
    <t>Voice</t>
  </si>
  <si>
    <t>Number of Business Results</t>
  </si>
  <si>
    <t>Number of Custom Fields per Calling List Record</t>
  </si>
  <si>
    <t>Number of Software Reasons</t>
  </si>
  <si>
    <t>Percentage of Free Space</t>
  </si>
  <si>
    <t>Number of Skills per Agent</t>
  </si>
  <si>
    <t>Number of Agents per Agent Group</t>
  </si>
  <si>
    <t>Number of Places per Place Group</t>
  </si>
  <si>
    <t>Number of Skill Changes per Agent per Day</t>
  </si>
  <si>
    <t>Number of Skills per Combination</t>
  </si>
  <si>
    <t>Number of Voice Interactions per Day</t>
  </si>
  <si>
    <t>Number of Agent State Changes per Interaction</t>
  </si>
  <si>
    <t>Number of Outbound Calls per Day</t>
  </si>
  <si>
    <t>Average Number of Phones per Contact in Calling List</t>
  </si>
  <si>
    <t>Number of Logins per Agent per Day</t>
  </si>
  <si>
    <t>Number of Calling Lists</t>
  </si>
  <si>
    <t>Number of Campaigns</t>
  </si>
  <si>
    <t>Database Platform (Click to select a value.)</t>
  </si>
  <si>
    <t>Number of Queue Groups</t>
  </si>
  <si>
    <t>Info Mart Database</t>
  </si>
  <si>
    <t>Number of Columns per User Data Dimension Table</t>
  </si>
  <si>
    <t>Number of Columns per User Data Fact Table</t>
  </si>
  <si>
    <t>Number of Handling Resources per Voice Interaction</t>
  </si>
  <si>
    <t>Number of Handling Resources per MM Interaction</t>
  </si>
  <si>
    <t>Number of Mediation Resources per MM Interaction</t>
  </si>
  <si>
    <t>Days to Keep Info Mart Facts</t>
  </si>
  <si>
    <t>INTERACTION_RESOURCE_FACT</t>
  </si>
  <si>
    <t>ATTEMPT_DISPOSITION</t>
  </si>
  <si>
    <t>ATTEMPT_DISPOSITION_KEY</t>
  </si>
  <si>
    <t>CALL_RESULT</t>
  </si>
  <si>
    <t>CALL_RESULT_KEY</t>
  </si>
  <si>
    <t>CALLING_LIST_METRIC_FACT</t>
  </si>
  <si>
    <t>CALLING_LIST_METRIC_FACT_KEY</t>
  </si>
  <si>
    <t>numeric</t>
  </si>
  <si>
    <t>DATE_TIME_KEY</t>
  </si>
  <si>
    <t>TENANT_KEY</t>
  </si>
  <si>
    <t>CALLING_LIST_TO_CAMP_FACT_</t>
  </si>
  <si>
    <t>CALLING_LIST_TO_CAMP_FACT_KEY</t>
  </si>
  <si>
    <t>START_DATE_TIME_KEY</t>
  </si>
  <si>
    <t>CAMPAIGN_GROUP_SESSION_FACT</t>
  </si>
  <si>
    <t>CAMP_GROUP_SESSION_FACT_KEY</t>
  </si>
  <si>
    <t>END_DATE_TIME_KEY</t>
  </si>
  <si>
    <t>CAMPAIGN_GROUP_STATE</t>
  </si>
  <si>
    <t>CAMPAIGN_GROUP_STATE_KEY</t>
  </si>
  <si>
    <t>CAMPAIGN_GROUP_STATE_FACT</t>
  </si>
  <si>
    <t>CAMP_GROUP_STATE_FACT_KEY</t>
  </si>
  <si>
    <t>CONTACT_ATTEMPT_FACT</t>
  </si>
  <si>
    <t>CONTACT_ATTEMPT_FACT_KEY</t>
  </si>
  <si>
    <t>CONTACT_INFO_TYPE</t>
  </si>
  <si>
    <t>CONTACT_INFO_TYPE_KEY</t>
  </si>
  <si>
    <t>CTL_AUDIT_LOG</t>
  </si>
  <si>
    <t>AUDIT_KEY</t>
  </si>
  <si>
    <t>PROCESSING_STATUS_KEY</t>
  </si>
  <si>
    <t>CTL_DS</t>
  </si>
  <si>
    <t>DATA_SOURCE_KEY</t>
  </si>
  <si>
    <t>CTL_ETL_HISTORY</t>
  </si>
  <si>
    <t>JOB_ID</t>
  </si>
  <si>
    <t>varchar</t>
  </si>
  <si>
    <t>WORKFLOW_TYPE</t>
  </si>
  <si>
    <t>CTL_EXTRACT_HWM</t>
  </si>
  <si>
    <t>TABLE_NAME</t>
  </si>
  <si>
    <t>CTL_PROCESSING_STATUS</t>
  </si>
  <si>
    <t>CTL_SCHEDULED_JOBS</t>
  </si>
  <si>
    <t>SCHEDULE_ID</t>
  </si>
  <si>
    <t>CTL_TRANSFORM_HWM</t>
  </si>
  <si>
    <t>HWM_NAME</t>
  </si>
  <si>
    <t>CTL_UD_TO_UDE_MAPPING</t>
  </si>
  <si>
    <t>ID</t>
  </si>
  <si>
    <t>CTL_UDE_KEYS_TO_DIM_MAPPING</t>
  </si>
  <si>
    <t>DIM_TABLE_NAME</t>
  </si>
  <si>
    <t>CTL_WORKFLOW_STATUS</t>
  </si>
  <si>
    <t>JOB_NAME</t>
  </si>
  <si>
    <t>DATE_TIME</t>
  </si>
  <si>
    <t>CAL_DATE</t>
  </si>
  <si>
    <t>DATE_TIME_30MIN_KEY</t>
  </si>
  <si>
    <t>DATE_TIME_DAY_KEY</t>
  </si>
  <si>
    <t>DATE_TIME_HOUR_KEY</t>
  </si>
  <si>
    <t>DATE_TIME_MONTH_KEY</t>
  </si>
  <si>
    <t>DATE_TIME_NEXT_30MIN_KEY</t>
  </si>
  <si>
    <t>DATE_TIME_NEXT_DAY_KEY</t>
  </si>
  <si>
    <t>DATE_TIME_NEXT_HOUR_KEY</t>
  </si>
  <si>
    <t>DATE_TIME_NEXT_KEY</t>
  </si>
  <si>
    <t>DATE_TIME_NEXT_MONTH_KEY</t>
  </si>
  <si>
    <t>DIALING_MODE</t>
  </si>
  <si>
    <t>DIALING_MODE_KEY</t>
  </si>
  <si>
    <t>G_CALL</t>
  </si>
  <si>
    <t>CALLID</t>
  </si>
  <si>
    <t>GSYS_SYS_ID</t>
  </si>
  <si>
    <t>MERGECALLID</t>
  </si>
  <si>
    <t>PARENTCALLID</t>
  </si>
  <si>
    <t>ROOTIRID</t>
  </si>
  <si>
    <t>G_IR</t>
  </si>
  <si>
    <t>IRID</t>
  </si>
  <si>
    <t>PARENTIRID</t>
  </si>
  <si>
    <t>ROOTCALLID</t>
  </si>
  <si>
    <t>G_IS_LINK</t>
  </si>
  <si>
    <t>LINKID</t>
  </si>
  <si>
    <t>REMOTELOCATION</t>
  </si>
  <si>
    <t>PROVIDERTAG</t>
  </si>
  <si>
    <t>GIDB_G_AGENT_STATE_HISTORY_MM</t>
  </si>
  <si>
    <t>ADDED_TS</t>
  </si>
  <si>
    <t>PARTYID</t>
  </si>
  <si>
    <t>GIDB_G_AGENT_STATE_HISTORY_V</t>
  </si>
  <si>
    <t>GIDB_G_AGENT_STATE_RC_MM</t>
  </si>
  <si>
    <t>TERMINATED_TS</t>
  </si>
  <si>
    <t>GIDB_G_AGENT_STATE_RC_V</t>
  </si>
  <si>
    <t>GIDB_G_CALL_HISTORY_MM</t>
  </si>
  <si>
    <t>GIDB_G_CALL_HISTORY_V</t>
  </si>
  <si>
    <t>GIDB_G_CALL_MM</t>
  </si>
  <si>
    <t>GIDB_G_CALL_STAT_V</t>
  </si>
  <si>
    <t>GSYS_EXT_INT2</t>
  </si>
  <si>
    <t>GIDB_G_CALL_V</t>
  </si>
  <si>
    <t>CREATED_TS</t>
  </si>
  <si>
    <t>GIDB_G_CUSTOM_DATA_S_MM</t>
  </si>
  <si>
    <t>CREATE_AUDIT_KEY</t>
  </si>
  <si>
    <t>GIDB_G_CUSTOM_DATA_S_V</t>
  </si>
  <si>
    <t>GIDB_G_DND_HISTORY_MM</t>
  </si>
  <si>
    <t>GIDB_G_DND_HISTORY_V</t>
  </si>
  <si>
    <t>GIDB_G_IR_HISTORY_MM</t>
  </si>
  <si>
    <t>GIDB_G_IR_HISTORY_V</t>
  </si>
  <si>
    <t>GIDB_G_IR_MM</t>
  </si>
  <si>
    <t>IR_KEY</t>
  </si>
  <si>
    <t>UPDATE_AUDIT_KEY</t>
  </si>
  <si>
    <t>GIDB_G_IR_V</t>
  </si>
  <si>
    <t>GIDB_G_IS_LINK_HISTORY_V</t>
  </si>
  <si>
    <t>GIDB_G_IS_LINK_V</t>
  </si>
  <si>
    <t>INITIATED_TS</t>
  </si>
  <si>
    <t>GIDB_G_LOGIN_SESSION_MM</t>
  </si>
  <si>
    <t>AGENTID</t>
  </si>
  <si>
    <t>LOGINSESSIONID</t>
  </si>
  <si>
    <t>GIDB_G_LOGIN_SESSION_V</t>
  </si>
  <si>
    <t>GIDB_G_PARTY_HISTORY_MM</t>
  </si>
  <si>
    <t>GIDB_G_PARTY_HISTORY_V</t>
  </si>
  <si>
    <t>GIDB_G_PARTY_MM</t>
  </si>
  <si>
    <t>PARTY_KEY</t>
  </si>
  <si>
    <t>PARTYGUID</t>
  </si>
  <si>
    <t>GIDB_G_PARTY_V</t>
  </si>
  <si>
    <t>GIDB_G_ROUTE_RESULT_MM</t>
  </si>
  <si>
    <t>GIDB_G_ROUTE_RESULT_V</t>
  </si>
  <si>
    <t>GIDB_G_SECURE_UD_HISTORY_MM</t>
  </si>
  <si>
    <t>GIDB_G_SECURE_UD_HISTORY_V</t>
  </si>
  <si>
    <t>GIDB_G_USERDATA_HISTORY_MM</t>
  </si>
  <si>
    <t>GIDB_G_USERDATA_HISTORY_V</t>
  </si>
  <si>
    <t>GIDB_G_VIRTUAL_QUEUE_MM</t>
  </si>
  <si>
    <t>ORIGCALLID</t>
  </si>
  <si>
    <t>VQ_KEY</t>
  </si>
  <si>
    <t>VQID</t>
  </si>
  <si>
    <t>GIDB_G_VIRTUAL_QUEUE_V</t>
  </si>
  <si>
    <t>GIDB_GC_ACTION_CODE</t>
  </si>
  <si>
    <t>GIDB_GC_AGENT</t>
  </si>
  <si>
    <t>GIDB_GC_APPLICATION</t>
  </si>
  <si>
    <t>GIDB_GC_ATTR_VALUE</t>
  </si>
  <si>
    <t>GIDB_GC_BUS_ATTRIBUTE</t>
  </si>
  <si>
    <t>GIDB_GC_CALLING_LIST</t>
  </si>
  <si>
    <t>GIDB_GC_CAMPAIGN</t>
  </si>
  <si>
    <t>GIDB_GC_ENDPOINT</t>
  </si>
  <si>
    <t>GIDB_GC_FIELD</t>
  </si>
  <si>
    <t>GIDB_GC_FILTER</t>
  </si>
  <si>
    <t>GIDB_GC_FOLDER</t>
  </si>
  <si>
    <t>GIDB_GC_FORMAT</t>
  </si>
  <si>
    <t>GIDB_GC_GROUP</t>
  </si>
  <si>
    <t>GIDB_GC_IVR</t>
  </si>
  <si>
    <t>GIDB_GC_IVRPORT</t>
  </si>
  <si>
    <t>GIDB_GC_LOGIN</t>
  </si>
  <si>
    <t>GIDB_GC_OBJ_TABLE</t>
  </si>
  <si>
    <t>GIDB_GC_PLACE</t>
  </si>
  <si>
    <t>GIDB_GC_SCRIPT</t>
  </si>
  <si>
    <t>GIDB_GC_SKILL</t>
  </si>
  <si>
    <t>GIDB_GC_SWITCH</t>
  </si>
  <si>
    <t>GIDB_GC_TABLE_ACCESS</t>
  </si>
  <si>
    <t>GIDB_GC_TENANT</t>
  </si>
  <si>
    <t>GIDB_GC_TIME_ZONE</t>
  </si>
  <si>
    <t>GIDB_GC_TREATMENT</t>
  </si>
  <si>
    <t>GIDB_GCX_AGENT_PLACE</t>
  </si>
  <si>
    <t>PLACEID</t>
  </si>
  <si>
    <t>STATUS</t>
  </si>
  <si>
    <t>GIDB_GCX_CAMPGROUP_INFO</t>
  </si>
  <si>
    <t>CAMPAIGNID</t>
  </si>
  <si>
    <t>GROUPID</t>
  </si>
  <si>
    <t>GIDB_GCX_CAMPLIST_INFO</t>
  </si>
  <si>
    <t>LISTID</t>
  </si>
  <si>
    <t>GIDB_GCX_ENDPOINT_PLACE</t>
  </si>
  <si>
    <t>DELETED_TS</t>
  </si>
  <si>
    <t>ENDPOINTID</t>
  </si>
  <si>
    <t>GIDB_GCX_FORMAT_FIELD</t>
  </si>
  <si>
    <t>FIELDID</t>
  </si>
  <si>
    <t>FORMATID</t>
  </si>
  <si>
    <t>GIDB_GCX_GROUP_AGENT</t>
  </si>
  <si>
    <t>GIDB_GCX_GROUP_ENDPOINT</t>
  </si>
  <si>
    <t>GIDB_GCX_GROUP_PLACE</t>
  </si>
  <si>
    <t>GIDB_GCX_GROUP_ROUTEDN</t>
  </si>
  <si>
    <t>GIDB_GCX_LIST_TREATMENT</t>
  </si>
  <si>
    <t>TREATMENTID</t>
  </si>
  <si>
    <t>GIDB_GCX_LOGIN_INFO</t>
  </si>
  <si>
    <t>LOGINID</t>
  </si>
  <si>
    <t>GIDB_GCX_SKILL_LEVEL</t>
  </si>
  <si>
    <t>SKILLID</t>
  </si>
  <si>
    <t>GIDB_GCX_SUBCODE</t>
  </si>
  <si>
    <t>CODE</t>
  </si>
  <si>
    <t>CODEID</t>
  </si>
  <si>
    <t>GIDB_GM_F_USERDATA</t>
  </si>
  <si>
    <t>GIDB_GM_L_USERDATA</t>
  </si>
  <si>
    <t>GIDB_GO_CAMPAIGN</t>
  </si>
  <si>
    <t>SESSID</t>
  </si>
  <si>
    <t>GIDB_GO_CHAIN</t>
  </si>
  <si>
    <t>CHAINGUID</t>
  </si>
  <si>
    <t>RECORDHANDLE</t>
  </si>
  <si>
    <t>GIDB_GX_SESSION_ENDPOINT_MM</t>
  </si>
  <si>
    <t>QUEUETYPE</t>
  </si>
  <si>
    <t>TYPE</t>
  </si>
  <si>
    <t>GIDB_GX_SESSION_ENDPOINT_V</t>
  </si>
  <si>
    <t>GROUP_TO_CAMPAIGN_FACT_</t>
  </si>
  <si>
    <t>GROUP_TO_CAMPAIGN_FACT_KEY</t>
  </si>
  <si>
    <t>GSYS_DNPREMOTELOCATION</t>
  </si>
  <si>
    <t>INTERACTION_DESCRIPTOR</t>
  </si>
  <si>
    <t>INTERACTION_DESCRIPTOR_KEY</t>
  </si>
  <si>
    <t>INTERACTION_FACT</t>
  </si>
  <si>
    <t>INTERACTION_ID</t>
  </si>
  <si>
    <t>HANDLE_COUNT</t>
  </si>
  <si>
    <t>INTERACTION_RESOURCE_ID</t>
  </si>
  <si>
    <t>INTERACTION_TYPE_KEY</t>
  </si>
  <si>
    <t>LEAD_CLIP_DURATION</t>
  </si>
  <si>
    <t>MEDIATION_START_DATE_TIME_KEY</t>
  </si>
  <si>
    <t>RES_PREVIOUS_SM_STATE_FACT_KEY</t>
  </si>
  <si>
    <t>TECHNICAL_DESCRIPTOR_KEY</t>
  </si>
  <si>
    <t>TRAIL_CLIP_DURATION</t>
  </si>
  <si>
    <t>INTERACTION_RESOURCE_STATE</t>
  </si>
  <si>
    <t>INTERACTION_RESOURCE_STATE_KEY</t>
  </si>
  <si>
    <t>INTERACTION_TYPE</t>
  </si>
  <si>
    <t>IRF_USER_DATA_CUST_1</t>
  </si>
  <si>
    <t>IRF_USER_DATA_GEN_1</t>
  </si>
  <si>
    <t>IRF_USER_DATA_KEYS</t>
  </si>
  <si>
    <t>IXN_RESOURCE_STATE_FACT</t>
  </si>
  <si>
    <t>IXN_RESOURCE_STATE_FACT_KEY</t>
  </si>
  <si>
    <t>MEDIA_TYPE_KEY</t>
  </si>
  <si>
    <t>RESOURCE_KEY</t>
  </si>
  <si>
    <t>TOTAL_DURATION</t>
  </si>
  <si>
    <t>MEDIA_TYPE</t>
  </si>
  <si>
    <t>MEDIA_NAME_CODE</t>
  </si>
  <si>
    <t>MEDIATION_SEGMENT_FACT</t>
  </si>
  <si>
    <t>MEDIATION_SEGMENT_ID</t>
  </si>
  <si>
    <t>TARGET_IXN_RESOURCE_ID</t>
  </si>
  <si>
    <t>PLACE_GROUP_FACT_</t>
  </si>
  <si>
    <t>PLACE_GROUP_FACT_KEY</t>
  </si>
  <si>
    <t>RECORD_FIELD_GROUP_1</t>
  </si>
  <si>
    <t>RECORD_FIELD_GROUP_1_KEY</t>
  </si>
  <si>
    <t>RECORD_FIELD_GROUP_2</t>
  </si>
  <si>
    <t>RECORD_FIELD_GROUP_2_KEY</t>
  </si>
  <si>
    <t>RECORD_STATUS</t>
  </si>
  <si>
    <t>RECORD_STATUS_KEY</t>
  </si>
  <si>
    <t>RECORD_TYPE</t>
  </si>
  <si>
    <t>RECORD_TYPE_KEY</t>
  </si>
  <si>
    <t>REQUESTED_SKILL_COMBINATION</t>
  </si>
  <si>
    <t>SKILL_COMBINATION_KEY</t>
  </si>
  <si>
    <t>RESOURCE_</t>
  </si>
  <si>
    <t>RESOURCE_CFG_DBID</t>
  </si>
  <si>
    <t>RESOURCE_CFG_TYPE_ID</t>
  </si>
  <si>
    <t>RESOURCE_TYPE_CODE</t>
  </si>
  <si>
    <t>RESOURCE_GROUP_FACT_</t>
  </si>
  <si>
    <t>END_TS</t>
  </si>
  <si>
    <t>GROUP_KEY</t>
  </si>
  <si>
    <t>RESOURCE_GROUP_FACT_KEY</t>
  </si>
  <si>
    <t>START_TS</t>
  </si>
  <si>
    <t>RESOURCE_SKILL_FACT_</t>
  </si>
  <si>
    <t>RESOURCE_SKILL_FACT_KEY</t>
  </si>
  <si>
    <t>RESOURCE_STATE</t>
  </si>
  <si>
    <t>RESOURCE_STATE_KEY</t>
  </si>
  <si>
    <t>RESOURCE_STATE_REASON</t>
  </si>
  <si>
    <t>RESOURCE_STATE_REASON_KEY</t>
  </si>
  <si>
    <t>ROUTING_TARGET</t>
  </si>
  <si>
    <t>ROUTING_TARGET_KEY</t>
  </si>
  <si>
    <t>SM_RES_SESSION_FACT</t>
  </si>
  <si>
    <t>SM_RES_SESSION_FACT_KEY</t>
  </si>
  <si>
    <t>SM_RES_STATE_FACT</t>
  </si>
  <si>
    <t>RESOURCE_GROUP_COMBINATION_KEY</t>
  </si>
  <si>
    <t>SM_RES_STATE_FACT_KEY</t>
  </si>
  <si>
    <t>SM_RES_STATE_REASON_FACT</t>
  </si>
  <si>
    <t>SM_RES_STATE_REASON_FACT_KEY</t>
  </si>
  <si>
    <t>EFFECTIVE_ROOT_ID</t>
  </si>
  <si>
    <t>GIDB_G_IR_ID</t>
  </si>
  <si>
    <t>STG_ACTIVE_MSF</t>
  </si>
  <si>
    <t>STG_CONFIGURED_MM_QUEUE</t>
  </si>
  <si>
    <t>STG_IDB_FK_VIOLATION</t>
  </si>
  <si>
    <t>STG_MEDIATION_RESOURCE</t>
  </si>
  <si>
    <t>CFG_TYPE_ID</t>
  </si>
  <si>
    <t>CFGDBID</t>
  </si>
  <si>
    <t>STG_RESOURCE_GROUP_COMB</t>
  </si>
  <si>
    <t>GROUP_COMBINATION_KEY</t>
  </si>
  <si>
    <t>STG_SM_RES_SESSION_FACT_MM</t>
  </si>
  <si>
    <t>STG_SM_RES_SESSION_FACT_V</t>
  </si>
  <si>
    <t>STG_SM_RES_ST_REASON_FACT_MM</t>
  </si>
  <si>
    <t>STG_SM_RES_ST_REASON_FACT_V</t>
  </si>
  <si>
    <t>STG_SM_RES_STATE_FACT_MM</t>
  </si>
  <si>
    <t>STG_SM_RES_STATE_FACT_V</t>
  </si>
  <si>
    <t>STG_THRESHOLD</t>
  </si>
  <si>
    <t>STG_UDH_V</t>
  </si>
  <si>
    <t>STRATEGY</t>
  </si>
  <si>
    <t>STRATEGY_KEY</t>
  </si>
  <si>
    <t>TECHNICAL_DESCRIPTOR</t>
  </si>
  <si>
    <t>TIME_ZONE</t>
  </si>
  <si>
    <t>TIME_ZONE_KEY</t>
  </si>
  <si>
    <t>USER_DATA_CUST_DIM_1</t>
  </si>
  <si>
    <t>table_name</t>
  </si>
  <si>
    <t>column_name</t>
  </si>
  <si>
    <t>datatype</t>
  </si>
  <si>
    <t>column_prec</t>
  </si>
  <si>
    <t>column_length</t>
  </si>
  <si>
    <t>type</t>
  </si>
  <si>
    <t>int_10_4</t>
  </si>
  <si>
    <t>numeric_19_9</t>
  </si>
  <si>
    <t>numeric_16_9</t>
  </si>
  <si>
    <t>bigint_19_8</t>
  </si>
  <si>
    <t>smallint_5_2</t>
  </si>
  <si>
    <t>numeric_1_5</t>
  </si>
  <si>
    <t>datetime_23_8</t>
  </si>
  <si>
    <t>MSSQL</t>
  </si>
  <si>
    <t>index_name</t>
  </si>
  <si>
    <t>PK_ATTEMPT_DISPOSITION</t>
  </si>
  <si>
    <t>PK_CALL_RESULT</t>
  </si>
  <si>
    <t>PK_CALL_LST_MT_FT</t>
  </si>
  <si>
    <t>CLCM2TDTS_FK</t>
  </si>
  <si>
    <t>CLCM2TNT_FK</t>
  </si>
  <si>
    <t>PK_CLNGLTTCMPFT</t>
  </si>
  <si>
    <t>PK_CMP_GR_SN_FT</t>
  </si>
  <si>
    <t>PK_CMPGN_GR_ST</t>
  </si>
  <si>
    <t>PK_CMPGN_GR_ST_FT</t>
  </si>
  <si>
    <t>PK_CNTCT_ATTMPT_FT</t>
  </si>
  <si>
    <t>PK_CNTCT_INF_TP</t>
  </si>
  <si>
    <t>PK_CTL_AUDIT_LOG</t>
  </si>
  <si>
    <t>PK_CTL_DS</t>
  </si>
  <si>
    <t>PK_CTL_ETL_HISTORY</t>
  </si>
  <si>
    <t>PK_CTL_PROC_ST</t>
  </si>
  <si>
    <t>PK_CTL_SCHED_JOBS</t>
  </si>
  <si>
    <t>PK_CTL_TRRM_HWM</t>
  </si>
  <si>
    <t>PK_CTL_UD_KM</t>
  </si>
  <si>
    <t>PK_UDE_KEYS_TO_D_M</t>
  </si>
  <si>
    <t>PK_CTL_WFLOW_ST</t>
  </si>
  <si>
    <t>IDX_DT_30</t>
  </si>
  <si>
    <t>IDX_DT_30_INT</t>
  </si>
  <si>
    <t>IDX_DT_CAL_DATE</t>
  </si>
  <si>
    <t>IDX_DT_DAY_INT</t>
  </si>
  <si>
    <t>IDX_DT_HOUR_INT</t>
  </si>
  <si>
    <t>IDX_DT_MONTH_INT</t>
  </si>
  <si>
    <t>IDX_DT_NEXT</t>
  </si>
  <si>
    <t>IDX_DT_NEXT30</t>
  </si>
  <si>
    <t>PK_DATE_TIME</t>
  </si>
  <si>
    <t>PK_DIALING_MODE</t>
  </si>
  <si>
    <t>IDX_G_CALL_RTIRID</t>
  </si>
  <si>
    <t>PK_MG_CALL</t>
  </si>
  <si>
    <t>PK_MG_IR</t>
  </si>
  <si>
    <t>PK_MG_IS_LINK</t>
  </si>
  <si>
    <t>I_G_AS_RC_MM_ENDTS</t>
  </si>
  <si>
    <t>I_G_AS_RC_V_ENDTS</t>
  </si>
  <si>
    <t>I_G_CALL_H_CID</t>
  </si>
  <si>
    <t>I_G_CALL_MM_RIRID</t>
  </si>
  <si>
    <t>I_G_CALL_ST_V_CID</t>
  </si>
  <si>
    <t>I_G_CALL_V_CTS</t>
  </si>
  <si>
    <t>I_G_CALL_V_RTIRID</t>
  </si>
  <si>
    <t>PK_GIDB_G_CALL_V</t>
  </si>
  <si>
    <t>I_G_GIR_H_MM_IRID</t>
  </si>
  <si>
    <t>I_G_GIR_H_V_IRID</t>
  </si>
  <si>
    <t>I_G_IR_MM_IRID</t>
  </si>
  <si>
    <t>I_G_IR_V_CTS</t>
  </si>
  <si>
    <t>I_G_IR_V_IRID</t>
  </si>
  <si>
    <t>I_G_IR_V_UAK</t>
  </si>
  <si>
    <t>I_G_IS_LNK_H_CID</t>
  </si>
  <si>
    <t>PK_GIDB_G_IS_LINK_V</t>
  </si>
  <si>
    <t>PK_G_LGN_SESS_MM</t>
  </si>
  <si>
    <t>I_G_PTH_MM_PID</t>
  </si>
  <si>
    <t>I_G_PTH_V_PID</t>
  </si>
  <si>
    <t>I_G_PT_MM_CID</t>
  </si>
  <si>
    <t>I_G_PT_MM_CTS</t>
  </si>
  <si>
    <t>PK_GIDB_G_PARTY_MM</t>
  </si>
  <si>
    <t>I_G_PT_V_CID</t>
  </si>
  <si>
    <t>I_G_PT_V_CTS</t>
  </si>
  <si>
    <t>I_G_PT_V_GUID</t>
  </si>
  <si>
    <t>I_G_PT_V_PID</t>
  </si>
  <si>
    <t>PK_GIDB_G_PARTY_V</t>
  </si>
  <si>
    <t>I_G_RRES_MM_CID</t>
  </si>
  <si>
    <t>I_G_RRES_V_CID</t>
  </si>
  <si>
    <t>I_G_RRES_V_CTS</t>
  </si>
  <si>
    <t>PK_GIDB_GC_TENANT</t>
  </si>
  <si>
    <t>IDX_G_AGENT_PL</t>
  </si>
  <si>
    <t>PK_GCX_AGNT_PL</t>
  </si>
  <si>
    <t>IDX_G_CMPGR_INF</t>
  </si>
  <si>
    <t>PK_GCX_CAMP_GR</t>
  </si>
  <si>
    <t>IDX_G_CMPLST_INF</t>
  </si>
  <si>
    <t>PK_GCX_CAMP_LIST</t>
  </si>
  <si>
    <t>I_G_ENDPNT_EPCD</t>
  </si>
  <si>
    <t>I_G_ENDPNT_PL</t>
  </si>
  <si>
    <t>PK_GIDB_GCX_ENDPOINT_PLACE</t>
  </si>
  <si>
    <t>IDX_G_FRMT_FLD</t>
  </si>
  <si>
    <t>PK_GCX_FRMT_FLD</t>
  </si>
  <si>
    <t>PK_GCX_GR_AGENT</t>
  </si>
  <si>
    <t>I_GR_ENDPT_EPT_TS</t>
  </si>
  <si>
    <t>IDX_GROUP_ENDPOINT</t>
  </si>
  <si>
    <t>PK_GCX_GR_ENDPNT</t>
  </si>
  <si>
    <t>IDX_G_GR_PLACE</t>
  </si>
  <si>
    <t>PK_GCX_GR_PLC</t>
  </si>
  <si>
    <t>IDX_G_GR_RTDN</t>
  </si>
  <si>
    <t>PK_GCX_GR_RTDN</t>
  </si>
  <si>
    <t>IDX_G_LIST_TRTMNT</t>
  </si>
  <si>
    <t>PK_GCX_LST_TRT</t>
  </si>
  <si>
    <t>IDX_G_LGIN_INF</t>
  </si>
  <si>
    <t>PK_GCX_LGN_INF</t>
  </si>
  <si>
    <t>IDX_G_SKILL_LEVEL</t>
  </si>
  <si>
    <t>PK_GCX_SKLL_LVL</t>
  </si>
  <si>
    <t>IDX_G_SUBCODE</t>
  </si>
  <si>
    <t>PK_GCX_SUBCD</t>
  </si>
  <si>
    <t>PK_GO_CAMPAIGN</t>
  </si>
  <si>
    <t>PK_GO_CHAIN</t>
  </si>
  <si>
    <t>GPCM2DTS_FK</t>
  </si>
  <si>
    <t>GPCM2TNT_FK</t>
  </si>
  <si>
    <t>PK_GR_TO_CMPGN_FT</t>
  </si>
  <si>
    <t>PK_GSYS_DNP_RM_LOC</t>
  </si>
  <si>
    <t>PK_INTRCTN_DESCR</t>
  </si>
  <si>
    <t>PK_INTERCTN_FT</t>
  </si>
  <si>
    <t>PK_INTRCTN_RC_FT</t>
  </si>
  <si>
    <t>PK_INTRCTN_RC_ST</t>
  </si>
  <si>
    <t>PK_INTRCTN_TP</t>
  </si>
  <si>
    <t>PK_IRF_USER_DATA_CUST_1</t>
  </si>
  <si>
    <t>PK_IXN_RC_ST_FT</t>
  </si>
  <si>
    <t>I_MEDIA_TP_MCD</t>
  </si>
  <si>
    <t>PK_MEDIA_TYPE</t>
  </si>
  <si>
    <t>PK_M_SEGMENT_FACT</t>
  </si>
  <si>
    <t>PGRP2DTS_FK</t>
  </si>
  <si>
    <t>PGRP2TNT_FK</t>
  </si>
  <si>
    <t>PK_PLC_GR_FT</t>
  </si>
  <si>
    <t>PK_RCRD_FLD_GR_1</t>
  </si>
  <si>
    <t>PK_RCRD_FLD_GR_2</t>
  </si>
  <si>
    <t>PK_RECORD_STATUS</t>
  </si>
  <si>
    <t>PK_RECORD_TYPE</t>
  </si>
  <si>
    <t>I_RES_KEY_CFG_DBID</t>
  </si>
  <si>
    <t>IDX_RES_CFG_DBID</t>
  </si>
  <si>
    <t>IDX_RES_TYPE_CODE</t>
  </si>
  <si>
    <t>PK_RESOURCE_</t>
  </si>
  <si>
    <t>IDX_RGF_GRP</t>
  </si>
  <si>
    <t>IDX_RGF_RES</t>
  </si>
  <si>
    <t>IDX_RGF_ST_ET</t>
  </si>
  <si>
    <t>IDX_RGF_ST_ST</t>
  </si>
  <si>
    <t>PK_RSRC_GR_FT</t>
  </si>
  <si>
    <t>RGRP2TDTS_FK</t>
  </si>
  <si>
    <t>RGRP2TNT_FK</t>
  </si>
  <si>
    <t>PK_RSRC_SKLL_FT</t>
  </si>
  <si>
    <t>RSKL2DTS_FK</t>
  </si>
  <si>
    <t>RSKL2TNT_FK</t>
  </si>
  <si>
    <t>PK_RESOURCE_STATE</t>
  </si>
  <si>
    <t>PK_RSRC_ST_RSN</t>
  </si>
  <si>
    <t>PK_ROUTING_TARGET</t>
  </si>
  <si>
    <t>PK_SM_RS_SSSN_FT</t>
  </si>
  <si>
    <t>PK_SM_RSF</t>
  </si>
  <si>
    <t>IDX_ORACLE</t>
  </si>
  <si>
    <t>IDX_MSSQL</t>
  </si>
  <si>
    <t>Index Fill Factor - not used?</t>
  </si>
  <si>
    <t>DataType</t>
  </si>
  <si>
    <t>DBMS Data Block Free Size</t>
  </si>
  <si>
    <t>DBMS Data Block Header</t>
  </si>
  <si>
    <t>DBMS Data Row Header</t>
  </si>
  <si>
    <t>DBMS Index Block Header</t>
  </si>
  <si>
    <t>DBMS Index Row Header</t>
  </si>
  <si>
    <t>DBMS Index Block Free Size</t>
  </si>
  <si>
    <t>CAUSE</t>
  </si>
  <si>
    <t>CAUSE_CODE</t>
  </si>
  <si>
    <t>CAUSE_ID</t>
  </si>
  <si>
    <t>DESCRIPTOR</t>
  </si>
  <si>
    <t>DESCRIPTOR_CODE</t>
  </si>
  <si>
    <t>CALL_RESULT_CODE</t>
  </si>
  <si>
    <t>ACTIVE_FLAG</t>
  </si>
  <si>
    <t>CALLING_LIST_KEY</t>
  </si>
  <si>
    <t>CAMPAIGN_KEY</t>
  </si>
  <si>
    <t>GMT_TS</t>
  </si>
  <si>
    <t>NOT_PROCESSED_CONTACTS</t>
  </si>
  <si>
    <t>NOT_PROCESSED_RECORDS</t>
  </si>
  <si>
    <t>PURGE_FLAG</t>
  </si>
  <si>
    <t>TOTAL_CONTACTS</t>
  </si>
  <si>
    <t>TOTAL_RECORDS</t>
  </si>
  <si>
    <t>DESCRIPTION</t>
  </si>
  <si>
    <t>GMT_END_TIME</t>
  </si>
  <si>
    <t>GMT_START_TIME</t>
  </si>
  <si>
    <t>IDB_ID</t>
  </si>
  <si>
    <t>CAMPAIGN_GROUP_SESSION_ID</t>
  </si>
  <si>
    <t>CAMPAIGN_GROUP_STATE_CODE</t>
  </si>
  <si>
    <t>ATTEMPT_ORDINAL</t>
  </si>
  <si>
    <t>CALL_ATTEMPT_ID</t>
  </si>
  <si>
    <t>CHAIN_ID</t>
  </si>
  <si>
    <t>CHAIN_N</t>
  </si>
  <si>
    <t>CONTACT_COMPLETE_FLAG</t>
  </si>
  <si>
    <t>CONTACT_DAILY_FROM_TIME</t>
  </si>
  <si>
    <t>CONTACT_DAILY_UNTIL_TIME</t>
  </si>
  <si>
    <t>CONTACT_DIAL_SCHED_TIME</t>
  </si>
  <si>
    <t>CONTACT_INFO</t>
  </si>
  <si>
    <t>CONVERSION_FLAG</t>
  </si>
  <si>
    <t>CPD_RESULT_KEY</t>
  </si>
  <si>
    <t>DAILY_FROM_SECONDS</t>
  </si>
  <si>
    <t>DAILY_FROM_TIME</t>
  </si>
  <si>
    <t>DAILY_FROM_TIME_KEY</t>
  </si>
  <si>
    <t>DAILY_UNTIL_SECONDS</t>
  </si>
  <si>
    <t>DAILY_UNTIL_TIME</t>
  </si>
  <si>
    <t>DAILY_UNTIL_TIME_KEY</t>
  </si>
  <si>
    <t>DIAL_SCHED_TIME</t>
  </si>
  <si>
    <t>DIAL_SCHED_TIME_KEY</t>
  </si>
  <si>
    <t>OVERDIAL_FLAG</t>
  </si>
  <si>
    <t>PLACE_KEY</t>
  </si>
  <si>
    <t>RECORD_FIELD_1</t>
  </si>
  <si>
    <t>RECORD_FIELD_10</t>
  </si>
  <si>
    <t>RECORD_FIELD_11</t>
  </si>
  <si>
    <t>RECORD_FIELD_12</t>
  </si>
  <si>
    <t>RECORD_FIELD_13</t>
  </si>
  <si>
    <t>RECORD_FIELD_14</t>
  </si>
  <si>
    <t>RECORD_FIELD_15</t>
  </si>
  <si>
    <t>RECORD_FIELD_16</t>
  </si>
  <si>
    <t>RECORD_FIELD_17</t>
  </si>
  <si>
    <t>RECORD_FIELD_18</t>
  </si>
  <si>
    <t>RECORD_FIELD_19</t>
  </si>
  <si>
    <t>RECORD_FIELD_2</t>
  </si>
  <si>
    <t>RECORD_FIELD_20</t>
  </si>
  <si>
    <t>RECORD_FIELD_21</t>
  </si>
  <si>
    <t>RECORD_FIELD_22</t>
  </si>
  <si>
    <t>RECORD_FIELD_23</t>
  </si>
  <si>
    <t>RECORD_FIELD_24</t>
  </si>
  <si>
    <t>RECORD_FIELD_25</t>
  </si>
  <si>
    <t>RECORD_FIELD_26</t>
  </si>
  <si>
    <t>RECORD_FIELD_27</t>
  </si>
  <si>
    <t>RECORD_FIELD_28</t>
  </si>
  <si>
    <t>RECORD_FIELD_29</t>
  </si>
  <si>
    <t>RECORD_FIELD_3</t>
  </si>
  <si>
    <t>RECORD_FIELD_30</t>
  </si>
  <si>
    <t>RECORD_FIELD_31</t>
  </si>
  <si>
    <t>RECORD_FIELD_32</t>
  </si>
  <si>
    <t>RECORD_FIELD_33</t>
  </si>
  <si>
    <t>RECORD_FIELD_34</t>
  </si>
  <si>
    <t>RECORD_FIELD_35</t>
  </si>
  <si>
    <t>RECORD_FIELD_36</t>
  </si>
  <si>
    <t>RECORD_FIELD_37</t>
  </si>
  <si>
    <t>RECORD_FIELD_38</t>
  </si>
  <si>
    <t>RECORD_FIELD_39</t>
  </si>
  <si>
    <t>RECORD_FIELD_4</t>
  </si>
  <si>
    <t>RECORD_FIELD_40</t>
  </si>
  <si>
    <t>RECORD_FIELD_5</t>
  </si>
  <si>
    <t>RECORD_FIELD_6</t>
  </si>
  <si>
    <t>RECORD_FIELD_7</t>
  </si>
  <si>
    <t>RECORD_FIELD_8</t>
  </si>
  <si>
    <t>RECORD_FIELD_9</t>
  </si>
  <si>
    <t>RECORD_ID</t>
  </si>
  <si>
    <t>RPC_FLAG</t>
  </si>
  <si>
    <t>CONTACT_INFO_TYPE_CODE</t>
  </si>
  <si>
    <t>CREATED</t>
  </si>
  <si>
    <t>MAX_CHUNK_TS</t>
  </si>
  <si>
    <t>MAX_START_DATE_TIME_KEY</t>
  </si>
  <si>
    <t>MIN_START_DATE_TIME_KEY</t>
  </si>
  <si>
    <t>DAP_NAME</t>
  </si>
  <si>
    <t>DS_DBID</t>
  </si>
  <si>
    <t>DS_DBID_PRIM</t>
  </si>
  <si>
    <t>DS_TYPE</t>
  </si>
  <si>
    <t>DS2_DBID</t>
  </si>
  <si>
    <t>DURATION</t>
  </si>
  <si>
    <t>JOB_VERSION</t>
  </si>
  <si>
    <t>LOCAL_END_TIME</t>
  </si>
  <si>
    <t>LOCAL_START_TIME</t>
  </si>
  <si>
    <t>CTL_EXTRACT_HISTORY</t>
  </si>
  <si>
    <t>DATA_SOURCE_TYPE</t>
  </si>
  <si>
    <t>DSS_ID</t>
  </si>
  <si>
    <t>EXTRACT_END_TIME</t>
  </si>
  <si>
    <t>EXTRACT_START_TIME</t>
  </si>
  <si>
    <t>ICON_DBID</t>
  </si>
  <si>
    <t>MAX_TIME</t>
  </si>
  <si>
    <t>MAX_TS</t>
  </si>
  <si>
    <t>ROW_COUNT</t>
  </si>
  <si>
    <t>PARTITION_KEY</t>
  </si>
  <si>
    <t>CTL_EXTRACT_METRICS</t>
  </si>
  <si>
    <t>LAST_CFG_EXTRACT_TS</t>
  </si>
  <si>
    <t>CTL_PURGE_HISTORY</t>
  </si>
  <si>
    <t>PURGE_END_TIME</t>
  </si>
  <si>
    <t>PURGE_MAX_TIME</t>
  </si>
  <si>
    <t>PURGE_MAX_TS</t>
  </si>
  <si>
    <t>PURGE_START_TIME</t>
  </si>
  <si>
    <t>JOB_PARMS</t>
  </si>
  <si>
    <t>START_TIME</t>
  </si>
  <si>
    <t>START_UTC</t>
  </si>
  <si>
    <t>CTL_SCHEMA_INFO</t>
  </si>
  <si>
    <t>INSTALL_TIME</t>
  </si>
  <si>
    <t>MIGRATE_FLAG</t>
  </si>
  <si>
    <t>MIGRATE_TIME</t>
  </si>
  <si>
    <t>SCHEMA_DESCRIPTION</t>
  </si>
  <si>
    <t>SCHEMA_NAME</t>
  </si>
  <si>
    <t>SCHEMA_VERSION</t>
  </si>
  <si>
    <t>CTL_TIME_ZONE_OFFSET</t>
  </si>
  <si>
    <t>CTL_TRANSFORM_HISTORY</t>
  </si>
  <si>
    <t>HWM_VALUE</t>
  </si>
  <si>
    <t>TRANSFORM_END_TIME</t>
  </si>
  <si>
    <t>TRANSFORM_START_TIME</t>
  </si>
  <si>
    <t>DEFAULT_VALUE</t>
  </si>
  <si>
    <t>PROPAGATION_RULE</t>
  </si>
  <si>
    <t>UD_KEY_NAME</t>
  </si>
  <si>
    <t>UDE_COLUMN_NAME</t>
  </si>
  <si>
    <t>UDE_TABLE_NAME</t>
  </si>
  <si>
    <t>DIM_TABLE_PK_NAME</t>
  </si>
  <si>
    <t>UDE_KEY_NAME</t>
  </si>
  <si>
    <t>END_TIME</t>
  </si>
  <si>
    <t>END_UTC</t>
  </si>
  <si>
    <t>LAST_STATUS_UPDATE_TIME</t>
  </si>
  <si>
    <t>LAST_STATUS_UPDATE_UTC</t>
  </si>
  <si>
    <t>AMPM_INDICATOR</t>
  </si>
  <si>
    <t>CAL_30MINUTE_NUM_IN_HOUR</t>
  </si>
  <si>
    <t>CAL_DAY_NAME</t>
  </si>
  <si>
    <t>CAL_DAY_NUM_IN_MONTH</t>
  </si>
  <si>
    <t>CAL_DAY_NUM_IN_WEEK</t>
  </si>
  <si>
    <t>CAL_DAY_NUM_IN_YEAR</t>
  </si>
  <si>
    <t>CAL_HALF_NUM_IN_YEAR</t>
  </si>
  <si>
    <t>CAL_HOUR_24_NUM_IN_DAY</t>
  </si>
  <si>
    <t>CAL_HOUR_NUM_IN_DAY</t>
  </si>
  <si>
    <t>CAL_LAST_DAY_IN_MONTH</t>
  </si>
  <si>
    <t>CAL_LAST_DAY_IN_WEEK</t>
  </si>
  <si>
    <t>CAL_MINUTE_NUM_IN_HOUR</t>
  </si>
  <si>
    <t>CAL_MONTH_NAME</t>
  </si>
  <si>
    <t>CAL_MONTH_NUM_IN_YEAR</t>
  </si>
  <si>
    <t>CAL_QUARTER_NUM_IN_YEAR</t>
  </si>
  <si>
    <t>CAL_WEEK_END_DATE</t>
  </si>
  <si>
    <t>CAL_WEEK_NUM_IN_YEAR</t>
  </si>
  <si>
    <t>CAL_WEEK_START_DATE</t>
  </si>
  <si>
    <t>CAL_YEAR_NUM</t>
  </si>
  <si>
    <t>DATE_TIME_NEXT_QUARTER_KEY</t>
  </si>
  <si>
    <t>DATE_TIME_NEXT_WEEK_KEY</t>
  </si>
  <si>
    <t>DATE_TIME_NEXT_YEAR_KEY</t>
  </si>
  <si>
    <t>DATE_TIME_QUARTER_KEY</t>
  </si>
  <si>
    <t>DATE_TIME_WEEK_KEY</t>
  </si>
  <si>
    <t>DATE_TIME_YEAR_KEY</t>
  </si>
  <si>
    <t>LABEL_30MI</t>
  </si>
  <si>
    <t>LABEL_DD</t>
  </si>
  <si>
    <t>LABEL_HH</t>
  </si>
  <si>
    <t>LABEL_HH24</t>
  </si>
  <si>
    <t>LABEL_MI</t>
  </si>
  <si>
    <t>LABEL_MM</t>
  </si>
  <si>
    <t>LABEL_QQ</t>
  </si>
  <si>
    <t>LABEL_TZ</t>
  </si>
  <si>
    <t>LABEL_WE</t>
  </si>
  <si>
    <t>LABEL_YYYY</t>
  </si>
  <si>
    <t>LABEL_YYYY_MM</t>
  </si>
  <si>
    <t>LABEL_YYYY_MM_DD</t>
  </si>
  <si>
    <t>LABEL_YYYY_MM_DD_HH</t>
  </si>
  <si>
    <t>LABEL_YYYY_MM_DD_HH_15INT</t>
  </si>
  <si>
    <t>LABEL_YYYY_MM_DD_HH_30INT</t>
  </si>
  <si>
    <t>LABEL_YYYY_MM_DD_HH_30MI</t>
  </si>
  <si>
    <t>LABEL_YYYY_MM_DD_HH_MI</t>
  </si>
  <si>
    <t>LABEL_YYYY_MM_DD_HH24</t>
  </si>
  <si>
    <t>LABEL_YYYY_MM_DD_HH24_15INT</t>
  </si>
  <si>
    <t>LABEL_YYYY_MM_DD_HH24_30INT</t>
  </si>
  <si>
    <t>LABEL_YYYY_MM_DD_HH24_30MI</t>
  </si>
  <si>
    <t>LABEL_YYYY_MM_DD_HH24_MI</t>
  </si>
  <si>
    <t>LABEL_YYYY_QQ</t>
  </si>
  <si>
    <t>LABEL_YYYY_WE</t>
  </si>
  <si>
    <t>LABEL_YYYY_WE_D</t>
  </si>
  <si>
    <t>RUNNING_30MIN_NUM</t>
  </si>
  <si>
    <t>RUNNING_DAY_NUM</t>
  </si>
  <si>
    <t>RUNNING_HOUR_NUM</t>
  </si>
  <si>
    <t>RUNNING_MONTH_NUM</t>
  </si>
  <si>
    <t>RUNNING_QUARTER_NUM</t>
  </si>
  <si>
    <t>RUNNING_WEEK_NUM</t>
  </si>
  <si>
    <t>RUNNING_YEAR_NUM</t>
  </si>
  <si>
    <t>WEEK_YEAR</t>
  </si>
  <si>
    <t>DIALING_MODE_CODE</t>
  </si>
  <si>
    <t>dual</t>
  </si>
  <si>
    <t>foo</t>
  </si>
  <si>
    <t>CALLANI</t>
  </si>
  <si>
    <t>CALLDNIS</t>
  </si>
  <si>
    <t>CALLTYPE</t>
  </si>
  <si>
    <t>CONNID</t>
  </si>
  <si>
    <t>CONNIDNUM</t>
  </si>
  <si>
    <t>GSYS_DOMAIN</t>
  </si>
  <si>
    <t>GSYS_EXT_INT1</t>
  </si>
  <si>
    <t>GSYS_EXT_VCH1</t>
  </si>
  <si>
    <t>GSYS_EXT_VCH2</t>
  </si>
  <si>
    <t>GSYS_PARTITION</t>
  </si>
  <si>
    <t>MEDIATYPE</t>
  </si>
  <si>
    <t>MERGETYPE</t>
  </si>
  <si>
    <t>STATE</t>
  </si>
  <si>
    <t>SWITCHCALLID</t>
  </si>
  <si>
    <t>SWITCHID</t>
  </si>
  <si>
    <t>TENANTID</t>
  </si>
  <si>
    <t>TERMINATED</t>
  </si>
  <si>
    <t>MERGESTATE</t>
  </si>
  <si>
    <t>PARENTLINKTYPE</t>
  </si>
  <si>
    <t>INITIATED</t>
  </si>
  <si>
    <t>ISLINKTYPE</t>
  </si>
  <si>
    <t>LASTCHANGE</t>
  </si>
  <si>
    <t>LASTCHANGE_TS</t>
  </si>
  <si>
    <t>ADDED</t>
  </si>
  <si>
    <t>AGENTSTATECONDITION</t>
  </si>
  <si>
    <t>LSEQ</t>
  </si>
  <si>
    <t>PENDINGSTATE</t>
  </si>
  <si>
    <t>PREVSENTER</t>
  </si>
  <si>
    <t>PREVSENTER_TS</t>
  </si>
  <si>
    <t>PREVSTATE</t>
  </si>
  <si>
    <t>PSEQ</t>
  </si>
  <si>
    <t>QUEUEID</t>
  </si>
  <si>
    <t>REASONCODE</t>
  </si>
  <si>
    <t>SEQ</t>
  </si>
  <si>
    <t>SYSREASON</t>
  </si>
  <si>
    <t>WORKMODE</t>
  </si>
  <si>
    <t>AGENTSTATE</t>
  </si>
  <si>
    <t>FSEQ</t>
  </si>
  <si>
    <t>HWFLAG</t>
  </si>
  <si>
    <t>KEYNAME</t>
  </si>
  <si>
    <t>SESSIONID</t>
  </si>
  <si>
    <t>VALUE</t>
  </si>
  <si>
    <t>CHANGETYPE</t>
  </si>
  <si>
    <t>CHID</t>
  </si>
  <si>
    <t>CSEQ</t>
  </si>
  <si>
    <t>REFID</t>
  </si>
  <si>
    <t>CM_EXT_1</t>
  </si>
  <si>
    <t>CM_EXT_10</t>
  </si>
  <si>
    <t>CM_EXT_2</t>
  </si>
  <si>
    <t>CM_EXT_3</t>
  </si>
  <si>
    <t>CM_EXT_4</t>
  </si>
  <si>
    <t>CM_EXT_5</t>
  </si>
  <si>
    <t>CM_EXT_6</t>
  </si>
  <si>
    <t>CM_EXT_7</t>
  </si>
  <si>
    <t>CM_EXT_8</t>
  </si>
  <si>
    <t>CM_EXT_9</t>
  </si>
  <si>
    <t>CNT_CONFERENCE</t>
  </si>
  <si>
    <t>CNT_DIVERT</t>
  </si>
  <si>
    <t>CNT_HOLD</t>
  </si>
  <si>
    <t>CNT_TRANSFER</t>
  </si>
  <si>
    <t>CNT_TRANSFER_LGIN</t>
  </si>
  <si>
    <t>F_CONN</t>
  </si>
  <si>
    <t>F_CONN_EXTN</t>
  </si>
  <si>
    <t>F_TE_ABND</t>
  </si>
  <si>
    <t>T_CONN</t>
  </si>
  <si>
    <t>T_CONN_EXTN</t>
  </si>
  <si>
    <t>T_DURATION</t>
  </si>
  <si>
    <t>T_TE_ABND</t>
  </si>
  <si>
    <t>TT_ALERTING</t>
  </si>
  <si>
    <t>TT_CONNECTED</t>
  </si>
  <si>
    <t>TT_HOLD</t>
  </si>
  <si>
    <t>TT_QUEUED</t>
  </si>
  <si>
    <t>ENDPOINTDN</t>
  </si>
  <si>
    <t>IRHID</t>
  </si>
  <si>
    <t>XSEQ</t>
  </si>
  <si>
    <t>PREVCALLID</t>
  </si>
  <si>
    <t>INTERNALREASON</t>
  </si>
  <si>
    <t>PRIMARYDEVICEID</t>
  </si>
  <si>
    <t>REASON</t>
  </si>
  <si>
    <t>CCEVENT</t>
  </si>
  <si>
    <t>CCEVENTCAUSE</t>
  </si>
  <si>
    <t>PARENTPARTYID</t>
  </si>
  <si>
    <t>PHID</t>
  </si>
  <si>
    <t>ENDPOINTTYPE</t>
  </si>
  <si>
    <t>PROLE</t>
  </si>
  <si>
    <t>DESTENDPOINTDN</t>
  </si>
  <si>
    <t>DESTENDPOINTID</t>
  </si>
  <si>
    <t>DESTENDPOINTTYPE</t>
  </si>
  <si>
    <t>RESULT</t>
  </si>
  <si>
    <t>RREQUESTEDSKILLCOMB</t>
  </si>
  <si>
    <t>RSTRATEGYNAME</t>
  </si>
  <si>
    <t>RTARGETAGENTSELECTED</t>
  </si>
  <si>
    <t>RTARGETOBJECTSELECTED</t>
  </si>
  <si>
    <t>RTARGETPLACESELECTED</t>
  </si>
  <si>
    <t>RTARGETRULESELECTED</t>
  </si>
  <si>
    <t>RTARGETTYPESELECTED</t>
  </si>
  <si>
    <t>RTENANT</t>
  </si>
  <si>
    <t>DISTCALLID</t>
  </si>
  <si>
    <t>DISTDN</t>
  </si>
  <si>
    <t>DISTDNID</t>
  </si>
  <si>
    <t>DISTDNTYPE</t>
  </si>
  <si>
    <t>DISTOBJTYPE</t>
  </si>
  <si>
    <t>DISTSWITCHID</t>
  </si>
  <si>
    <t>ORIGDN</t>
  </si>
  <si>
    <t>ORIGDNID</t>
  </si>
  <si>
    <t>ORIGDNTYPE</t>
  </si>
  <si>
    <t>ORIGOBJTYPE</t>
  </si>
  <si>
    <t>ORIGSWITCHID</t>
  </si>
  <si>
    <t>TARGETCALLID</t>
  </si>
  <si>
    <t>TARGETDN</t>
  </si>
  <si>
    <t>TARGETDNID</t>
  </si>
  <si>
    <t>TARGETDNTYPE</t>
  </si>
  <si>
    <t>TARGETOBJTYPE</t>
  </si>
  <si>
    <t>TARGETSWITCHID</t>
  </si>
  <si>
    <t>VQDN</t>
  </si>
  <si>
    <t>VQDNID</t>
  </si>
  <si>
    <t>VQEXTVCH1</t>
  </si>
  <si>
    <t>VQEXTVCH2</t>
  </si>
  <si>
    <t>VQSWITCHID</t>
  </si>
  <si>
    <t>DELETED</t>
  </si>
  <si>
    <t>FOLDERID</t>
  </si>
  <si>
    <t>NAME</t>
  </si>
  <si>
    <t>EMAIL</t>
  </si>
  <si>
    <t>EMPLOYEEID</t>
  </si>
  <si>
    <t>FIRSTNAME</t>
  </si>
  <si>
    <t>LASTNAME</t>
  </si>
  <si>
    <t>USERNAME</t>
  </si>
  <si>
    <t>VERSION</t>
  </si>
  <si>
    <t>ATTRIBUTEID</t>
  </si>
  <si>
    <t>DISPLAYNAME</t>
  </si>
  <si>
    <t>FILTERID</t>
  </si>
  <si>
    <t>LOGTABLEID</t>
  </si>
  <si>
    <t>MAXATTEMPTS</t>
  </si>
  <si>
    <t>TABLEID</t>
  </si>
  <si>
    <t>TIMEFROM</t>
  </si>
  <si>
    <t>TIMEUNTIL</t>
  </si>
  <si>
    <t>ASSOCIATION</t>
  </si>
  <si>
    <t>DN</t>
  </si>
  <si>
    <t>DNLOGINID</t>
  </si>
  <si>
    <t>ROUTETYPE</t>
  </si>
  <si>
    <t>DATATYPE</t>
  </si>
  <si>
    <t>DEFAULTVALUE</t>
  </si>
  <si>
    <t>FIELDTYPE</t>
  </si>
  <si>
    <t>ISNULLABLE</t>
  </si>
  <si>
    <t>ISPRIMARYKEY</t>
  </si>
  <si>
    <t>ISUNIQUE</t>
  </si>
  <si>
    <t>LENGTH</t>
  </si>
  <si>
    <t>OWNERID</t>
  </si>
  <si>
    <t>OWNERTYPE</t>
  </si>
  <si>
    <t>DNGROUPTYPE</t>
  </si>
  <si>
    <t>SCRIPT</t>
  </si>
  <si>
    <t>IVRID</t>
  </si>
  <si>
    <t>NUMBER_</t>
  </si>
  <si>
    <t>LOGINCODE</t>
  </si>
  <si>
    <t>LINKTYPE</t>
  </si>
  <si>
    <t>ISCACHABLE</t>
  </si>
  <si>
    <t>TABLENAME</t>
  </si>
  <si>
    <t>UPDATETIMEOUT</t>
  </si>
  <si>
    <t>DSTSTARTDATE</t>
  </si>
  <si>
    <t>DSTSTOPDATE</t>
  </si>
  <si>
    <t>ISDSTOBSERVED</t>
  </si>
  <si>
    <t>NAMEMSEXPLORER</t>
  </si>
  <si>
    <t>NAMENETSCAPE</t>
  </si>
  <si>
    <t>OFFSET_</t>
  </si>
  <si>
    <t>ATTEMPTS</t>
  </si>
  <si>
    <t>CALLACTIONCODE</t>
  </si>
  <si>
    <t>CALLRESULT</t>
  </si>
  <si>
    <t>CYCLEATTEMPT</t>
  </si>
  <si>
    <t>DESTDNID</t>
  </si>
  <si>
    <t>INCREMENT_</t>
  </si>
  <si>
    <t>INTERVAL_</t>
  </si>
  <si>
    <t>RANGE_</t>
  </si>
  <si>
    <t>RECACTIONCODE</t>
  </si>
  <si>
    <t>GIDB_GC_VOICE_PROMPT</t>
  </si>
  <si>
    <t>SCRIPTID</t>
  </si>
  <si>
    <t>CPDSERVERID</t>
  </si>
  <si>
    <t>DIALMODE</t>
  </si>
  <si>
    <t>ISACTIVE</t>
  </si>
  <si>
    <t>MINRECSIZE</t>
  </si>
  <si>
    <t>NUMOFCHANNELS</t>
  </si>
  <si>
    <t>OPERATIONMODE</t>
  </si>
  <si>
    <t>OPTMETHOD</t>
  </si>
  <si>
    <t>OPTMETHODVALUE</t>
  </si>
  <si>
    <t>OPTRECSIZE</t>
  </si>
  <si>
    <t>WRAPUPTIME</t>
  </si>
  <si>
    <t>SLEVEL</t>
  </si>
  <si>
    <t>G_CALLED_BACK</t>
  </si>
  <si>
    <t>G_FROM_ADDRESS</t>
  </si>
  <si>
    <t>G_FROM_NAME</t>
  </si>
  <si>
    <t>G_ORIGIN_SOURCE</t>
  </si>
  <si>
    <t>G_RECEIVED_D</t>
  </si>
  <si>
    <t>G_RECEIVED_TS</t>
  </si>
  <si>
    <t>G_RESERVED1</t>
  </si>
  <si>
    <t>G_RESERVED2</t>
  </si>
  <si>
    <t>G_RESERVED3</t>
  </si>
  <si>
    <t>G_RESERVED4</t>
  </si>
  <si>
    <t>G_SUB_TYPE</t>
  </si>
  <si>
    <t>G_SUBJECT</t>
  </si>
  <si>
    <t>G_A_ACK</t>
  </si>
  <si>
    <t>G_A_RESPONSE</t>
  </si>
  <si>
    <t>G_S_RESPONSE</t>
  </si>
  <si>
    <t>G_STOP_REASON</t>
  </si>
  <si>
    <t>G_UCS_CONTACT_ID</t>
  </si>
  <si>
    <t>CALLBACKN</t>
  </si>
  <si>
    <t>CALLBACKW</t>
  </si>
  <si>
    <t>GENERALN</t>
  </si>
  <si>
    <t>GENERALW</t>
  </si>
  <si>
    <t>LASTCHANGED</t>
  </si>
  <si>
    <t>LASTCHANGED_TS</t>
  </si>
  <si>
    <t>OCSID</t>
  </si>
  <si>
    <t>OPTIMMODE</t>
  </si>
  <si>
    <t>OPTIMVALUE</t>
  </si>
  <si>
    <t>SCHEDN</t>
  </si>
  <si>
    <t>SCHEDW</t>
  </si>
  <si>
    <t>GIDB_GO_CAMPAIGNHISTORY</t>
  </si>
  <si>
    <t>APPID</t>
  </si>
  <si>
    <t>TRANS</t>
  </si>
  <si>
    <t>CALLINGLISTID</t>
  </si>
  <si>
    <t>CPDID</t>
  </si>
  <si>
    <t>CPDRESULT</t>
  </si>
  <si>
    <t>LASTCALLATTID</t>
  </si>
  <si>
    <t>PARENTGUID</t>
  </si>
  <si>
    <t>GIDB_GO_CHAINREC_HIST</t>
  </si>
  <si>
    <t>ATTEMPT</t>
  </si>
  <si>
    <t>CALLATTID</t>
  </si>
  <si>
    <t>DIALINGFILTERID</t>
  </si>
  <si>
    <t>RECORDTYPE</t>
  </si>
  <si>
    <t>GIDB_GO_FIELDHIST</t>
  </si>
  <si>
    <t>CHAINHISTSEQ</t>
  </si>
  <si>
    <t>NEWVALUE</t>
  </si>
  <si>
    <t>OLDVALUE</t>
  </si>
  <si>
    <t>PREVENTER</t>
  </si>
  <si>
    <t>PREVENTER_TS</t>
  </si>
  <si>
    <t>GIDB_GO_METRICS</t>
  </si>
  <si>
    <t>RESID1</t>
  </si>
  <si>
    <t>RESID2</t>
  </si>
  <si>
    <t>USEQ</t>
  </si>
  <si>
    <t>GIDB_GO_SEC_FIELDHIST</t>
  </si>
  <si>
    <t>GIDB_GOX_CHAIN_CALL</t>
  </si>
  <si>
    <t>BUSINESS_RESULT</t>
  </si>
  <si>
    <t>CUSTOMER_SEGMENT</t>
  </si>
  <si>
    <t>SERVICE_SUBTYPE</t>
  </si>
  <si>
    <t>SERVICE_TYPE</t>
  </si>
  <si>
    <t>MEDIA_SERVER_IXN_GUID</t>
  </si>
  <si>
    <t>MEDIA_SERVER_IXN_ID</t>
  </si>
  <si>
    <t>MEDIA_SERVER_ROOT_IXN_GUID</t>
  </si>
  <si>
    <t>MEDIA_SERVER_ROOT_IXN_ID</t>
  </si>
  <si>
    <t>SOURCE_ADDRESS</t>
  </si>
  <si>
    <t>SUBJECT</t>
  </si>
  <si>
    <t>TARGET_ADDRESS</t>
  </si>
  <si>
    <t>AFTER_CALL_WORK_COUNT</t>
  </si>
  <si>
    <t>AFTER_CALL_WORK_DURATION</t>
  </si>
  <si>
    <t>AGENT_TO_AGENT_CONS_COUNT</t>
  </si>
  <si>
    <t>AGENT_TO_AGENT_CONS_DURATION</t>
  </si>
  <si>
    <t>CONF_INIT_HOLD_COUNT</t>
  </si>
  <si>
    <t>CONF_INIT_HOLD_DURATION</t>
  </si>
  <si>
    <t>CONF_INIT_TALK_COUNT</t>
  </si>
  <si>
    <t>CONF_INIT_TALK_DURATION</t>
  </si>
  <si>
    <t>CONF_JOIN_HOLD_COUNT</t>
  </si>
  <si>
    <t>CONF_JOIN_HOLD_DURATION</t>
  </si>
  <si>
    <t>CONF_JOIN_RING_COUNT</t>
  </si>
  <si>
    <t>CONF_JOIN_RING_DURATION</t>
  </si>
  <si>
    <t>CONF_JOIN_TALK_COUNT</t>
  </si>
  <si>
    <t>CONF_JOIN_TALK_DURATION</t>
  </si>
  <si>
    <t>CONS_INIT_DIAL_COUNT</t>
  </si>
  <si>
    <t>CONS_INIT_DIAL_DURATION</t>
  </si>
  <si>
    <t>CONS_INIT_HOLD_COUNT</t>
  </si>
  <si>
    <t>CONS_INIT_HOLD_DURATION</t>
  </si>
  <si>
    <t>CONS_INIT_TALK_COUNT</t>
  </si>
  <si>
    <t>CONS_INIT_TALK_DURATION</t>
  </si>
  <si>
    <t>CONS_RCV_ACW_COUNT</t>
  </si>
  <si>
    <t>CONS_RCV_ACW_DURATION</t>
  </si>
  <si>
    <t>CONS_RCV_HOLD_COUNT</t>
  </si>
  <si>
    <t>CONS_RCV_HOLD_DURATION</t>
  </si>
  <si>
    <t>CONS_RCV_RING_COUNT</t>
  </si>
  <si>
    <t>CONS_RCV_RING_DURATION</t>
  </si>
  <si>
    <t>CONS_RCV_TALK_COUNT</t>
  </si>
  <si>
    <t>CONS_RCV_TALK_DURATION</t>
  </si>
  <si>
    <t>CUSTOMER_ACW_COUNT</t>
  </si>
  <si>
    <t>CUSTOMER_ACW_DURATION</t>
  </si>
  <si>
    <t>CUSTOMER_DIAL_COUNT</t>
  </si>
  <si>
    <t>CUSTOMER_DIAL_DURATION</t>
  </si>
  <si>
    <t>CUSTOMER_HANDLE_COUNT</t>
  </si>
  <si>
    <t>CUSTOMER_HOLD_COUNT</t>
  </si>
  <si>
    <t>CUSTOMER_HOLD_DURATION</t>
  </si>
  <si>
    <t>CUSTOMER_RING_COUNT</t>
  </si>
  <si>
    <t>CUSTOMER_RING_DURATION</t>
  </si>
  <si>
    <t>CUSTOMER_TALK_COUNT</t>
  </si>
  <si>
    <t>CUSTOMER_TALK_DURATION</t>
  </si>
  <si>
    <t>DIAL_COUNT</t>
  </si>
  <si>
    <t>DIAL_DURATION</t>
  </si>
  <si>
    <t>HOLD_COUNT</t>
  </si>
  <si>
    <t>HOLD_DURATION</t>
  </si>
  <si>
    <t>INTERACTION_RESOURCE_ORDINAL</t>
  </si>
  <si>
    <t>IRF_ANCHOR</t>
  </si>
  <si>
    <t>IVR_PORT_DURATION</t>
  </si>
  <si>
    <t>LAST_INTERACTION_RESOURCE</t>
  </si>
  <si>
    <t>LAST_IVR_RESOURCE_KEY</t>
  </si>
  <si>
    <t>LAST_QUEUE_RESOURCE_KEY</t>
  </si>
  <si>
    <t>LAST_RP_RESOURCE_KEY</t>
  </si>
  <si>
    <t>LAST_VQUEUE_RESOURCE_KEY</t>
  </si>
  <si>
    <t>MEDIA_RESOURCE_KEY</t>
  </si>
  <si>
    <t>MEDIATION_COUNT</t>
  </si>
  <si>
    <t>MEDIATION_DURATION</t>
  </si>
  <si>
    <t>MEDIATION_RESOURCE_KEY</t>
  </si>
  <si>
    <t>MET_SERVICE_OBJECTIVE_FLAG</t>
  </si>
  <si>
    <t>POST_CONS_XFER_HOLD_COUNT</t>
  </si>
  <si>
    <t>POST_CONS_XFER_HOLD_DURATION</t>
  </si>
  <si>
    <t>POST_CONS_XFER_RING_COUNT</t>
  </si>
  <si>
    <t>POST_CONS_XFER_RING_DURATION</t>
  </si>
  <si>
    <t>POST_CONS_XFER_TALK_COUNT</t>
  </si>
  <si>
    <t>POST_CONS_XFER_TALK_DURATION</t>
  </si>
  <si>
    <t>PREV_IRF_ID</t>
  </si>
  <si>
    <t>PREVIOUS_MEDIATION_DURATION</t>
  </si>
  <si>
    <t>QUEUE_DURATION</t>
  </si>
  <si>
    <t>REQUESTED_SKILL_KEY</t>
  </si>
  <si>
    <t>RES_PREVIOUS_SM_STATE_KEY</t>
  </si>
  <si>
    <t>RING_COUNT</t>
  </si>
  <si>
    <t>RING_DURATION</t>
  </si>
  <si>
    <t>ROUTING_POINT_DURATION</t>
  </si>
  <si>
    <t>SHORT_ABANDONED_FLAG</t>
  </si>
  <si>
    <t>TALK_COUNT</t>
  </si>
  <si>
    <t>TALK_DURATION</t>
  </si>
  <si>
    <t>STATE_DESCRIPTOR</t>
  </si>
  <si>
    <t>STATE_DESCRIPTOR_CODE</t>
  </si>
  <si>
    <t>STATE_NAME</t>
  </si>
  <si>
    <t>STATE_NAME_CODE</t>
  </si>
  <si>
    <t>STATE_ROLE</t>
  </si>
  <si>
    <t>STATE_ROLE_CODE</t>
  </si>
  <si>
    <t>INTERACTION_SUBTYPE</t>
  </si>
  <si>
    <t>INTERACTION_SUBTYPE_CODE</t>
  </si>
  <si>
    <t>INTERACTION_TYPE_CODE</t>
  </si>
  <si>
    <t>CASE_ID</t>
  </si>
  <si>
    <t>CUSTOMER_ID</t>
  </si>
  <si>
    <t>GSW_CALL_ATTEMPT_GUID</t>
  </si>
  <si>
    <t>IPURPOSE</t>
  </si>
  <si>
    <t>SERVICE_OBJECTIVE</t>
  </si>
  <si>
    <t>MEDIA_NAME</t>
  </si>
  <si>
    <t>ANSWER_THRESHOLD</t>
  </si>
  <si>
    <t>MEDIATION_GUID</t>
  </si>
  <si>
    <t>MET_THRESHOLD_FLAG</t>
  </si>
  <si>
    <t>ONLINE_DURATION</t>
  </si>
  <si>
    <t>RECORD_FIELD_1_STRING_1</t>
  </si>
  <si>
    <t>RECORD_FIELD_1_STRING_10</t>
  </si>
  <si>
    <t>RECORD_FIELD_1_STRING_2</t>
  </si>
  <si>
    <t>RECORD_FIELD_1_STRING_3</t>
  </si>
  <si>
    <t>RECORD_FIELD_1_STRING_4</t>
  </si>
  <si>
    <t>RECORD_FIELD_1_STRING_5</t>
  </si>
  <si>
    <t>RECORD_FIELD_1_STRING_6</t>
  </si>
  <si>
    <t>RECORD_FIELD_1_STRING_7</t>
  </si>
  <si>
    <t>RECORD_FIELD_1_STRING_8</t>
  </si>
  <si>
    <t>RECORD_FIELD_1_STRING_9</t>
  </si>
  <si>
    <t>RECORD_FIELD_2_STRING_1</t>
  </si>
  <si>
    <t>RECORD_FIELD_2_STRING_10</t>
  </si>
  <si>
    <t>RECORD_FIELD_2_STRING_2</t>
  </si>
  <si>
    <t>RECORD_FIELD_2_STRING_3</t>
  </si>
  <si>
    <t>RECORD_FIELD_2_STRING_4</t>
  </si>
  <si>
    <t>RECORD_FIELD_2_STRING_5</t>
  </si>
  <si>
    <t>RECORD_FIELD_2_STRING_6</t>
  </si>
  <si>
    <t>RECORD_FIELD_2_STRING_7</t>
  </si>
  <si>
    <t>RECORD_FIELD_2_STRING_8</t>
  </si>
  <si>
    <t>RECORD_FIELD_2_STRING_9</t>
  </si>
  <si>
    <t>RECORD_STATUS_CODE</t>
  </si>
  <si>
    <t>RECORD_TYPE_CODE</t>
  </si>
  <si>
    <t>REQUESTED_SKILL</t>
  </si>
  <si>
    <t>SKILL_KEY</t>
  </si>
  <si>
    <t>SKILL_LEVEL</t>
  </si>
  <si>
    <t>SKILL_COMBINATION_AUX_KEY</t>
  </si>
  <si>
    <t>SKILL_COMBINATION_STRING</t>
  </si>
  <si>
    <t>SKILL_COUNT</t>
  </si>
  <si>
    <t>AGENT_FIRST_NAME</t>
  </si>
  <si>
    <t>AGENT_LAST_NAME</t>
  </si>
  <si>
    <t>EMPLOYEE_ID</t>
  </si>
  <si>
    <t>EXTERNAL_RESOURCE_ID</t>
  </si>
  <si>
    <t>IVR_NAME</t>
  </si>
  <si>
    <t>NETWORK_RESOURCE_FLAG</t>
  </si>
  <si>
    <t>RESOURCE_ALIAS</t>
  </si>
  <si>
    <t>RESOURCE_NAME</t>
  </si>
  <si>
    <t>RESOURCE_SUBTYPE</t>
  </si>
  <si>
    <t>RESOURCE_TYPE</t>
  </si>
  <si>
    <t>SWITCH_NAME</t>
  </si>
  <si>
    <t>RESOURCE_GROUP_COMBINATION</t>
  </si>
  <si>
    <t>STATE_TYPE</t>
  </si>
  <si>
    <t>STATE_TYPE_CODE</t>
  </si>
  <si>
    <t>HARDWARE_REASON</t>
  </si>
  <si>
    <t>REASON_TYPE</t>
  </si>
  <si>
    <t>REASON_TYPE_CODE</t>
  </si>
  <si>
    <t>SOFTWARE_REASON_KEY</t>
  </si>
  <si>
    <t>SOFTWARE_REASON_VALUE</t>
  </si>
  <si>
    <t>WORKMODE_CODE</t>
  </si>
  <si>
    <t>AGENT_GROUP_NAME</t>
  </si>
  <si>
    <t>PLACE_GROUP_NAME</t>
  </si>
  <si>
    <t>ROUTING_TARGET_TYPE</t>
  </si>
  <si>
    <t>ROUTING_TARGET_TYPE_CODE</t>
  </si>
  <si>
    <t>SKILL_EXPRESSION</t>
  </si>
  <si>
    <t>TARGET_OBJECT_SELECTED</t>
  </si>
  <si>
    <t>PRIMARY_MEDIA_RESOURCE_KEY</t>
  </si>
  <si>
    <t>STG_ACW</t>
  </si>
  <si>
    <t>IRF_START_DT_KEY</t>
  </si>
  <si>
    <t>ETL_DATE_TIME_KEY</t>
  </si>
  <si>
    <t>ETL_TS</t>
  </si>
  <si>
    <t>FK_ID</t>
  </si>
  <si>
    <t>FK_TABLE_NAME</t>
  </si>
  <si>
    <t>PK_ID</t>
  </si>
  <si>
    <t>PK_TABLE_NAME</t>
  </si>
  <si>
    <t>POPULATE</t>
  </si>
  <si>
    <t>SUBTYPE</t>
  </si>
  <si>
    <t>GROUP_COMBINATION_STRING</t>
  </si>
  <si>
    <t>GROUP_COUNT</t>
  </si>
  <si>
    <t>STG_TRANSFORM_DISCARDS</t>
  </si>
  <si>
    <t>GUID</t>
  </si>
  <si>
    <t>KEYVALUE</t>
  </si>
  <si>
    <t>USER_DATA</t>
  </si>
  <si>
    <t>STRATEGY_NAME</t>
  </si>
  <si>
    <t>STRATEGY_TYPE</t>
  </si>
  <si>
    <t>STRATEGY_TYPE_CODE</t>
  </si>
  <si>
    <t>RESOURCE_ROLE</t>
  </si>
  <si>
    <t>RESOURCE_ROLE_CODE</t>
  </si>
  <si>
    <t>RESULT_REASON</t>
  </si>
  <si>
    <t>RESULT_REASON_CODE</t>
  </si>
  <si>
    <t>ROLE_REASON</t>
  </si>
  <si>
    <t>ROLE_REASON_CODE</t>
  </si>
  <si>
    <t>TECHNICAL_RESULT</t>
  </si>
  <si>
    <t>TECHNICAL_RESULT_CODE</t>
  </si>
  <si>
    <t>DST_START_DAY</t>
  </si>
  <si>
    <t>DST_START_MONTH</t>
  </si>
  <si>
    <t>DST_START_TIME</t>
  </si>
  <si>
    <t>DST_START_WEEK</t>
  </si>
  <si>
    <t>DST_START_YEAR</t>
  </si>
  <si>
    <t>DST_STOP_DAY</t>
  </si>
  <si>
    <t>DST_STOP_MONTH</t>
  </si>
  <si>
    <t>DST_STOP_TIME</t>
  </si>
  <si>
    <t>DST_STOP_WEEK</t>
  </si>
  <si>
    <t>DST_STOP_YEAR</t>
  </si>
  <si>
    <t>GMT_OFFSET</t>
  </si>
  <si>
    <t>IS_DST_OBSERVED</t>
  </si>
  <si>
    <t>TIME_ZONE_CFG_DBID</t>
  </si>
  <si>
    <t>TIME_ZONE_NAME</t>
  </si>
  <si>
    <t>TIME_ZONE_NAME2</t>
  </si>
  <si>
    <t>numeric_14_9</t>
  </si>
  <si>
    <t>numeric_20_13</t>
  </si>
  <si>
    <t>numeric_10_9</t>
  </si>
  <si>
    <t>numeric_18_9</t>
  </si>
  <si>
    <t>TBL_ORACLE</t>
  </si>
  <si>
    <t>TBL_MSSQL</t>
  </si>
  <si>
    <t>CUSTOM_DATA_1</t>
  </si>
  <si>
    <t>CUSTOM_DATA_10</t>
  </si>
  <si>
    <t>CUSTOM_DATA_11</t>
  </si>
  <si>
    <t>CUSTOM_DATA_12</t>
  </si>
  <si>
    <t>CUSTOM_DATA_13</t>
  </si>
  <si>
    <t>CUSTOM_DATA_14</t>
  </si>
  <si>
    <t>CUSTOM_DATA_15</t>
  </si>
  <si>
    <t>CUSTOM_DATA_16</t>
  </si>
  <si>
    <t>CUSTOM_DATA_2</t>
  </si>
  <si>
    <t>CUSTOM_DATA_3</t>
  </si>
  <si>
    <t>CUSTOM_DATA_4</t>
  </si>
  <si>
    <t>CUSTOM_DATA_5</t>
  </si>
  <si>
    <t>CUSTOM_DATA_6</t>
  </si>
  <si>
    <t>CUSTOM_DATA_7</t>
  </si>
  <si>
    <t>CUSTOM_DATA_8</t>
  </si>
  <si>
    <t>CUSTOM_DATA_9</t>
  </si>
  <si>
    <t>CUSTOM_KEY_1</t>
  </si>
  <si>
    <t>DIM_ATTRIBUTE_1</t>
  </si>
  <si>
    <t>DIM_ATTRIBUTE_2</t>
  </si>
  <si>
    <t>DIM_ATTRIBUTE_3</t>
  </si>
  <si>
    <t>DIM_ATTRIBUTE_4</t>
  </si>
  <si>
    <t>DIM_ATTRIBUTE_5</t>
  </si>
  <si>
    <t>Total</t>
  </si>
  <si>
    <t>Size (GB)</t>
  </si>
  <si>
    <t>Name</t>
  </si>
  <si>
    <t>INDEX_COUNT</t>
  </si>
  <si>
    <t>NULLABLE_COUNT</t>
  </si>
  <si>
    <t>Data Retention</t>
  </si>
  <si>
    <t>Number of Mediation Resources per Voice Interaction</t>
  </si>
  <si>
    <t>CODE_CURRENT</t>
  </si>
  <si>
    <t>_</t>
  </si>
  <si>
    <t>Number of Interactions per Day</t>
  </si>
  <si>
    <t>Rows per Day</t>
  </si>
  <si>
    <t>Data Row Size</t>
  </si>
  <si>
    <t>Data Rows per Block</t>
  </si>
  <si>
    <t>Index Row Size</t>
  </si>
  <si>
    <t>Index Rows per Block</t>
  </si>
  <si>
    <t>Data Bytes per Day</t>
  </si>
  <si>
    <t>Index Bytes per Day</t>
  </si>
  <si>
    <t>Unit</t>
  </si>
  <si>
    <t>TOTAL</t>
  </si>
  <si>
    <t>SIZE_UNITS_CURRENT_TOTAL</t>
  </si>
  <si>
    <t>DATE_TIME_YEARS</t>
  </si>
  <si>
    <t>Number of IRFs per Day</t>
  </si>
  <si>
    <t>Data Bytes</t>
  </si>
  <si>
    <t>Index Bytes</t>
  </si>
  <si>
    <t>User Data Dimension Fill Factor</t>
  </si>
  <si>
    <t>Number of Facts per Day</t>
  </si>
  <si>
    <t>Chunk Size</t>
  </si>
  <si>
    <t>Chunks per Day</t>
  </si>
  <si>
    <t>Number of Config Facts per Day</t>
  </si>
  <si>
    <t>Number of Audit Keys per Chunk</t>
  </si>
  <si>
    <t>Number of MM IRFs per Day</t>
  </si>
  <si>
    <t>Number of Voice IRFs per Day</t>
  </si>
  <si>
    <t>Percentage of Abandoned Interactions (in 7.6 used for Agg only?)</t>
  </si>
  <si>
    <t>Number of Customer Segments</t>
  </si>
  <si>
    <t>Rows</t>
  </si>
  <si>
    <t>Number of Resource Group Combinations</t>
  </si>
  <si>
    <t xml:space="preserve">select 
 table_name,
 column_name,
 datatype,
 column_prec,
 column_length
from 
(SELECT table_name=sysobjects.name,
column_name=syscolumns.name,
datatype=systypes.name,
column_length=syscolumns.length,
 syscolumns.xprec AS column_prec
FROM sysobjects 
JOIN syscolumns ON sysobjects.id = syscolumns.id
JOIN systypes ON syscolumns.xtype=systypes.xtype
where 
--sysobjects.category = 0 and
sysobjects.xtype in ('U','VV')
) T
where table_name not like 'TMP_%'
order by table_name, column_name
</t>
  </si>
  <si>
    <t xml:space="preserve">select
 table_name,
 index_name,
 column_name,
 datatype,
 column_prec,
 column_length,
 (case when rn = 1 then 1 else 0 end) as INDEX_COUNT,
 is_nullable as NULLABLE_COUNT
from (
select
 t.name as table_name,
    ind.name as index_name,
    col.name as column_name,
    types.name as datatype,
    col.precision as column_prec,
    col.max_length as column_length,
    col.is_nullable as is_nullable,
    row_number() over (
  partition by t.name, ind.name
  order by t.name, ind.name, col.name) rn
from 
    sys.indexes ind
inner join 
    sys.index_columns ic on 
      ind.object_id = ic.object_id and ind.index_id = ic.index_id
inner join
    sys.columns col on
      ic.object_id = col.object_id and ic.column_id = col.column_id 
join 
 sys.types types on
   col.user_type_id = types.system_type_id
inner join
    sys.tables t on 
      ind.object_id = t.object_id
where 
t.is_ms_shipped = 0
    --and ind.is_primary_key = 0 
    --and ind.is_unique = 0 
    --and ind.is_unique_constraint = 0
) T
where table_name not like 'TMP_%'
order by table_name, index_name, column_name
</t>
  </si>
  <si>
    <t>Number_of_Media_Types_per_Agent</t>
  </si>
  <si>
    <t>Number_of_Reason_Code_Changes_per_Agent_per_Day</t>
  </si>
  <si>
    <t>Number of Handling Resource State Changes per Voice Interaction</t>
  </si>
  <si>
    <t>Number of Mediation Resource State Changes per Voice Interaction</t>
  </si>
  <si>
    <t>Number of Handling Resource State Changes per MM Interaction</t>
  </si>
  <si>
    <t>Number of Mediation Resource State Changes per MM Interaction</t>
  </si>
  <si>
    <t>Number of DND Changes per Agent per Day</t>
  </si>
  <si>
    <t>Percentage of Handling Resource per MM Interaction</t>
  </si>
  <si>
    <t>Percentage of Handling Resource per Voice Interaction</t>
  </si>
  <si>
    <t>Percentage of Mediation Resource per Voice Interaction</t>
  </si>
  <si>
    <t>Percentage of Mediation Resource per MM Interaction</t>
  </si>
  <si>
    <t>Number of IRSFs per Day</t>
  </si>
  <si>
    <t>Number of Voice IRSFs per Day</t>
  </si>
  <si>
    <t>Number of MM IRSFs per Day</t>
  </si>
  <si>
    <t>Number of Changes per Agent Group per Day</t>
  </si>
  <si>
    <t>Multimedia</t>
  </si>
  <si>
    <t>Number of Multimedia (MM) Interactions per Day</t>
  </si>
  <si>
    <t>Number of Values per Custom Field in Calling List Records</t>
  </si>
  <si>
    <t>Days to Keep Global Interaction Database (GIDB) Facts</t>
  </si>
  <si>
    <t>Average Duration of Outbound Campaigns (in days)</t>
  </si>
  <si>
    <t>Number of Campaign Group Sessions per Day</t>
  </si>
  <si>
    <t xml:space="preserve"> </t>
  </si>
  <si>
    <t>Contact Center Operational Parameters</t>
  </si>
  <si>
    <t>Number of Custom Attached Data Dimension Tables</t>
  </si>
  <si>
    <t>Number of Values per Custom Attached Data Dimension Column</t>
  </si>
  <si>
    <t>Number of Custom Attached Data Fact Tables</t>
  </si>
  <si>
    <t>Average Number of Custom Attached Data Combinations per Agent per Hour</t>
  </si>
  <si>
    <t>Average Number of Custom Attached Data Combinations per Contact Center per Hour</t>
  </si>
  <si>
    <t>Average Number of Predefined Business Attribute Combinations per Agent per Hour</t>
  </si>
  <si>
    <t>Average Number of Predefined Business Attribute Combinations per Contact Center per Hour</t>
  </si>
  <si>
    <t>Number of UD changes per Voice Ixn</t>
  </si>
  <si>
    <t>Number of UD changes per MM Ixn</t>
  </si>
  <si>
    <t>col_len</t>
  </si>
  <si>
    <t>full_name</t>
  </si>
  <si>
    <t>Average Custom Attached Data Length</t>
  </si>
  <si>
    <t>i</t>
  </si>
  <si>
    <t>avg</t>
  </si>
  <si>
    <t>INSERTED</t>
  </si>
  <si>
    <t>CTL_AUDIT_LOG_KEY</t>
  </si>
  <si>
    <t>UPDATED_TS</t>
  </si>
  <si>
    <t>IGNORE</t>
  </si>
  <si>
    <t>REVENUE</t>
  </si>
  <si>
    <t>SATISFACTION</t>
  </si>
  <si>
    <t>IS_ONLINE</t>
  </si>
  <si>
    <t>STG_MEDIA_THRESHOLD</t>
  </si>
  <si>
    <t>QSHORT_ABND_THRESHOLD</t>
  </si>
  <si>
    <t>ACTIVATION_AUDIT_KEY</t>
  </si>
  <si>
    <t>RESOURCE_DBID</t>
  </si>
  <si>
    <t>STG_TENANT_THRESHOLD</t>
  </si>
  <si>
    <t>THRESHOLD_TYPE</t>
  </si>
  <si>
    <t>STG_UDH_CID_V</t>
  </si>
  <si>
    <t>STG_UDH_V2</t>
  </si>
  <si>
    <t>I_CLMF_SDT</t>
  </si>
  <si>
    <t>I_CLMF_TNT</t>
  </si>
  <si>
    <t>I_CGSEF_DT</t>
  </si>
  <si>
    <t>I_CGSEF_SID</t>
  </si>
  <si>
    <t>I_CGSEF_TNT</t>
  </si>
  <si>
    <t>I_CGSTF_CGSF</t>
  </si>
  <si>
    <t>I_CGSTF_STD</t>
  </si>
  <si>
    <t>I_CGSTF_TNT</t>
  </si>
  <si>
    <t>I_CAF_CGSF</t>
  </si>
  <si>
    <t>I_CAF_SDT</t>
  </si>
  <si>
    <t>I_CAF_TNT</t>
  </si>
  <si>
    <t>PK_CTL_AUDIT_LOG_KEY</t>
  </si>
  <si>
    <t>I_C_EXTRACT_H_CTS</t>
  </si>
  <si>
    <t>I_C_UD_TARGET</t>
  </si>
  <si>
    <t>I_C_UD_TO_UDE_KN</t>
  </si>
  <si>
    <t>I_UDE_KEYS_TO_D_M_KN</t>
  </si>
  <si>
    <t>I_G_CALL_IRID</t>
  </si>
  <si>
    <t>IDX_G_IR_RTIRID</t>
  </si>
  <si>
    <t>I_G_ISLINK_CID</t>
  </si>
  <si>
    <t>I_G_ASH_MM_ADDTS</t>
  </si>
  <si>
    <t>I_G_ASH_V_ADDTS</t>
  </si>
  <si>
    <t>I_G_AS_RC_MM_CTS</t>
  </si>
  <si>
    <t>I_G_AS_RC_V_CTS</t>
  </si>
  <si>
    <t>I_G_CALL_H_MM_CID</t>
  </si>
  <si>
    <t>I_G_CALL_H_MM_CTS</t>
  </si>
  <si>
    <t>I_G_CALL_H_CTS</t>
  </si>
  <si>
    <t>I_G_CALL_ST_V_CTS</t>
  </si>
  <si>
    <t>I_G_CDH_MM_ADDTS</t>
  </si>
  <si>
    <t>I_G_CDH_V_ADDTS</t>
  </si>
  <si>
    <t>I_G_DND_H_MM_ADDTS</t>
  </si>
  <si>
    <t>I_G_DND_H_V_ADDTS</t>
  </si>
  <si>
    <t>I_G_GIR_H_MM_CTS</t>
  </si>
  <si>
    <t>I_G_GIR_H_V_CTS</t>
  </si>
  <si>
    <t>I_G_IS_LNK_H_CTS</t>
  </si>
  <si>
    <t>I_G_IS_LNK_V_CID</t>
  </si>
  <si>
    <t>I_G_IS_LNK_V_CTS</t>
  </si>
  <si>
    <t>I_G_LGN_SESS_MM_AGID</t>
  </si>
  <si>
    <t>I_G_LGN_SESS_V_AGID</t>
  </si>
  <si>
    <t>PK_G_LGN_SESS_V</t>
  </si>
  <si>
    <t>I_G_PTH_MM_CTS</t>
  </si>
  <si>
    <t>I_G_PTH_V_CTS</t>
  </si>
  <si>
    <t>I_G_SUDH_MM_ADDTS</t>
  </si>
  <si>
    <t>I_G_SUDH_V_ADDTS</t>
  </si>
  <si>
    <t>I_G_UDH_MM_ADDTS</t>
  </si>
  <si>
    <t>I_G_UDH_V_ADDTS</t>
  </si>
  <si>
    <t>I_G_G_VQ_V_CTS</t>
  </si>
  <si>
    <t>I_GROUP_AGENT</t>
  </si>
  <si>
    <t>I_GM_F_UD_CID</t>
  </si>
  <si>
    <t>I_GM_F_UD_CTS</t>
  </si>
  <si>
    <t>I_GM_L_UD_CID</t>
  </si>
  <si>
    <t>I_GM_L_UD_CTS</t>
  </si>
  <si>
    <t>I_G_GO_CHNR_H_GUID</t>
  </si>
  <si>
    <t>I_G_GO_CHNR_H_SEQ</t>
  </si>
  <si>
    <t>I_G_GO_FIELD_H_GUID</t>
  </si>
  <si>
    <t>I_G_GO_MTRCS_CATID</t>
  </si>
  <si>
    <t>I_G_GO_S_FLD_H_GUID</t>
  </si>
  <si>
    <t>I_G_CHN_CALL_CATID</t>
  </si>
  <si>
    <t>I_GX_SN_EP_MM_LSID</t>
  </si>
  <si>
    <t>I_GX_SN_EP_V_LSID</t>
  </si>
  <si>
    <t>PK_GX_SN_EP_V</t>
  </si>
  <si>
    <t>I_INTERACTION_DESCRIPTOR</t>
  </si>
  <si>
    <t>I_IF_SDT</t>
  </si>
  <si>
    <t>I_IRF_PT_GUID</t>
  </si>
  <si>
    <t>I_IRF_SDT</t>
  </si>
  <si>
    <t>I_IRF_USER_DATA_CUST_1_SDT</t>
  </si>
  <si>
    <t>I_IRF_USER_DATA_GEN_1_SDT</t>
  </si>
  <si>
    <t>PK_IRF_USER_DATA_GEN_1</t>
  </si>
  <si>
    <t>I_IRF_USER_DATA_KEYS_SDT</t>
  </si>
  <si>
    <t>PK_IRF_USER_DATA_KEYS</t>
  </si>
  <si>
    <t>I_IRSF_SDT</t>
  </si>
  <si>
    <t>I_MSF_SDT</t>
  </si>
  <si>
    <t>I_SM_RS_SSSN_SDT</t>
  </si>
  <si>
    <t>I_RSSF_SDT</t>
  </si>
  <si>
    <t>I_RSRF_SDT</t>
  </si>
  <si>
    <t>Number of Changes per Place Group per Day</t>
  </si>
  <si>
    <t>Databse Block Size</t>
  </si>
  <si>
    <t>SIZE_UNITS_CURRENT_TOTAL_INDEX</t>
  </si>
  <si>
    <t>TOTAL_INDEX</t>
  </si>
  <si>
    <t>V</t>
  </si>
  <si>
    <t>Bytes</t>
  </si>
  <si>
    <t>MB</t>
  </si>
  <si>
    <t>GB</t>
  </si>
  <si>
    <t>TB</t>
  </si>
  <si>
    <t>PB</t>
  </si>
  <si>
    <t>CPD_COUNT</t>
  </si>
  <si>
    <t>CPD_DIAL_COUNT</t>
  </si>
  <si>
    <t>CPD_DIAL_DURATION_MS</t>
  </si>
  <si>
    <t>CPD_DURATION_MS</t>
  </si>
  <si>
    <t>CPD_TRANSFER_COUNT</t>
  </si>
  <si>
    <t>CPD_TRANSFER_DURATION_MS</t>
  </si>
  <si>
    <t>CONFERENCE_INITIATED_COUNT</t>
  </si>
  <si>
    <t>STOP_ACTION</t>
  </si>
  <si>
    <t>STUCK_FLAG</t>
  </si>
  <si>
    <t>END_MSEC</t>
  </si>
  <si>
    <t>START_MSEC</t>
  </si>
  <si>
    <t>Size</t>
  </si>
  <si>
    <t>Note: run make_gim.sql and make_gim_UDE_template.sql</t>
  </si>
  <si>
    <r>
      <t>Notes:</t>
    </r>
    <r>
      <rPr>
        <sz val="10"/>
        <rFont val="Arial"/>
        <family val="2"/>
      </rPr>
      <t xml:space="preserve"> To display a tooltip explaining each item in column A, click the applicable cell in column B.
Use cell B6 to change the size units of the estimated results.</t>
    </r>
  </si>
  <si>
    <t>ANCHOR_FLAGS</t>
  </si>
  <si>
    <t>ANCHOR_FLAGS_KEY</t>
  </si>
  <si>
    <t>FIRST_ENGAGE_FOR_AGENT_IXN</t>
  </si>
  <si>
    <t>FIRST_ENGAGE_FOR_AGENT_THRD</t>
  </si>
  <si>
    <t>FIRST_ENGAGE_THRD</t>
  </si>
  <si>
    <t>FIRST_REPLY_FOR_AGENT_IXN</t>
  </si>
  <si>
    <t>FIRST_REPLY_FOR_AGENT_THRD</t>
  </si>
  <si>
    <t>CAMP_GROUP_SESS_FACT_SDT_KEY</t>
  </si>
  <si>
    <t>GSYS_SEQ</t>
  </si>
  <si>
    <t>bigint</t>
  </si>
  <si>
    <t>GIDB_G_ROUTE_RES_VQ_HIST_MM</t>
  </si>
  <si>
    <t>VQSEQ</t>
  </si>
  <si>
    <t>GIDB_G_ROUTE_RES_VQ_HIST_V</t>
  </si>
  <si>
    <t>KSEQ</t>
  </si>
  <si>
    <t>INTERACTION_SDT_KEY</t>
  </si>
  <si>
    <t>LAST_MEDIATION_SEGMENT_ID</t>
  </si>
  <si>
    <t>LAST_MEDIATION_SEGMENT_SDT_KEY</t>
  </si>
  <si>
    <t>MEDIATION_SEGMENT_SDT_KEY</t>
  </si>
  <si>
    <t>PREV_IRF_SDT_KEY</t>
  </si>
  <si>
    <t>RECEIVED_FROM_IXN_RES_SDT_KEY</t>
  </si>
  <si>
    <t>RECEIVED_FROM_IXN_RESOURCE_ID</t>
  </si>
  <si>
    <t>RES_PREV_SM_STATE_FACT_SDT_KEY</t>
  </si>
  <si>
    <t>INTERACTION_RESOURCE_SDT_KEY</t>
  </si>
  <si>
    <t>ENTRY_ORDINAL</t>
  </si>
  <si>
    <t>IXN_RESOURCE_ID</t>
  </si>
  <si>
    <t>IXN_RESOURCE_SDT_KEY</t>
  </si>
  <si>
    <t>TARGET_IXN_RESOURCE_SDT_KEY</t>
  </si>
  <si>
    <t>WORKBIN_KEY</t>
  </si>
  <si>
    <t>SWITCH_DBID</t>
  </si>
  <si>
    <t>SM_RES_SESSION_FACT_SDT_KEY</t>
  </si>
  <si>
    <t>SM_RES_STATE_FACT_SDT_KEY</t>
  </si>
  <si>
    <t>STG_ACTIVE_ACW</t>
  </si>
  <si>
    <t>STG_ACTIVE_THREAD</t>
  </si>
  <si>
    <t>ACTIVE_IF_COUNT</t>
  </si>
  <si>
    <t>FIRST_ENGAGE_IRFID</t>
  </si>
  <si>
    <t>LAST_IF_TERMINATED_TS</t>
  </si>
  <si>
    <t>THREAD_ID</t>
  </si>
  <si>
    <t>STG_THREAD_AGENT</t>
  </si>
  <si>
    <t>STG_THREAD_AGENTRPY</t>
  </si>
  <si>
    <t>WORKBIN</t>
  </si>
  <si>
    <t>OWNER_KEY</t>
  </si>
  <si>
    <t>WORKBIN_RESOURCE_KEY</t>
  </si>
  <si>
    <t>WORKBIN_TYPE</t>
  </si>
  <si>
    <t>WORKBIN_TYPE_CODE</t>
  </si>
  <si>
    <t>AG2_QUEUE_HOUR</t>
  </si>
  <si>
    <t>QUEUE.</t>
  </si>
  <si>
    <t>AG2_QUEUE_GRP_HOUR</t>
  </si>
  <si>
    <t>TIME_RANGE_KEY</t>
  </si>
  <si>
    <t>AG2_QUEUE_ACC_AGENT_HOUR</t>
  </si>
  <si>
    <t>AG2_QUEUE_ABN_HOUR</t>
  </si>
  <si>
    <t>ID.</t>
  </si>
  <si>
    <t>USER_DATA_KEY2</t>
  </si>
  <si>
    <t>AG2_ID_HOUR</t>
  </si>
  <si>
    <t>USER_DATA_KEY1</t>
  </si>
  <si>
    <t>AG2_I_STATE_RSN_HOUR</t>
  </si>
  <si>
    <t>AGENT.</t>
  </si>
  <si>
    <t>AG2_I_SESS_STATE_HOUR</t>
  </si>
  <si>
    <t>AG2_I_AGENT_HOUR</t>
  </si>
  <si>
    <t>CAMPAIGN.</t>
  </si>
  <si>
    <t>AG2_CAMPAIGN_HOUR</t>
  </si>
  <si>
    <t>CAMPAIGN_GROUP_KEY</t>
  </si>
  <si>
    <t>AG2_AGENT_QUEUE_HOUR</t>
  </si>
  <si>
    <t>QUEUE_RESOURCE_KEY</t>
  </si>
  <si>
    <t>QUEUE_GROUP_COMBINATION_KEY</t>
  </si>
  <si>
    <t>AGENT_RESOURCE_KEY</t>
  </si>
  <si>
    <t>AGENT_GROUP_COMBINATION_KEY</t>
  </si>
  <si>
    <t>AG2_AGENT_HOUR</t>
  </si>
  <si>
    <t>AG2_AGENT_GRP_HOUR</t>
  </si>
  <si>
    <t>AG2_AGENT_CAMPAIGN_HOUR</t>
  </si>
  <si>
    <t>CARDINALITY</t>
  </si>
  <si>
    <t>MAIN_RESOURCE_PREFIX</t>
  </si>
  <si>
    <t>COLUMN_NAME</t>
  </si>
  <si>
    <t>Adj Number of rows in Hour</t>
  </si>
  <si>
    <t>Number of rows in Hour</t>
  </si>
  <si>
    <t>ID.USER_DATA_KEY2</t>
  </si>
  <si>
    <t>ID.USER_DATA_KEY1</t>
  </si>
  <si>
    <t>ID.INTERACTION_DESCRIPTOR_KEY</t>
  </si>
  <si>
    <t>QUEUE.GROUP_COMBINATION_KEY</t>
  </si>
  <si>
    <t>QUEUE.GROUP_KEY</t>
  </si>
  <si>
    <t>QUEUE.RESOURCE_KEY</t>
  </si>
  <si>
    <t>AGENT.QUEUE_RESOURCE_KEY</t>
  </si>
  <si>
    <t>Hardcoded: For OCS it is only voice</t>
  </si>
  <si>
    <t>CAMPAIGN.MEDIA_TYPE_KEY</t>
  </si>
  <si>
    <t>Hardcoded: For OCS they are only Outbound/OutboundContact, Outbound/OutboundContactInb</t>
  </si>
  <si>
    <t>CAMPAIGN.INTERACTION_TYPE_KEY</t>
  </si>
  <si>
    <t>CAMPAIGN.USER_DATA_KEY2</t>
  </si>
  <si>
    <t>CAMPAIGN.USER_DATA_KEY1</t>
  </si>
  <si>
    <t>CAMPAIGN.INTERACTION_DESCRIPTOR_KEY</t>
  </si>
  <si>
    <t>CAMPAIGN.RESOURCE_KEY</t>
  </si>
  <si>
    <t>AGENT.CAMPAIGN_KEY</t>
  </si>
  <si>
    <t>AGENT.CAMPAIGN_GROUP_KEY</t>
  </si>
  <si>
    <t>AGENT.USER_DATA_KEY2</t>
  </si>
  <si>
    <t>AGENT.USER_DATA_KEY1</t>
  </si>
  <si>
    <t>AGENT.INTERACTION_DESCRIPTOR_KEY</t>
  </si>
  <si>
    <t>AGENT.GROUP_KEY</t>
  </si>
  <si>
    <t>AGENT.RESOURCE_KEY</t>
  </si>
  <si>
    <t>AGENT.GROUP_COMBINATION_KEY</t>
  </si>
  <si>
    <t>Cardinality</t>
  </si>
  <si>
    <t>Dimension</t>
  </si>
  <si>
    <t>MONTH</t>
  </si>
  <si>
    <t>DAY</t>
  </si>
  <si>
    <t>HOUR</t>
  </si>
  <si>
    <t>SUBHR</t>
  </si>
  <si>
    <t>Aggregation Level Multiplier</t>
  </si>
  <si>
    <t>Hour is baseline in interview questions. Sub-hour expected to have same dimension cardinality.</t>
  </si>
  <si>
    <t xml:space="preserve">This is coefficient of additional multiplication between Aggregation levels on top of Aggregation Level Multiplier.
For example we have 4 15 minute intervals in an hour so it might be expected that hour aggregate has 1/4 rows of 15 minute sub-hour aggregate.
However number of distinct combinations of all possible values of other dimensions (interaction types, attached data, etc.) actually depends on interval duration. So sub-hour will have less combinations of other dimensions than an hour interval, hour less than a day.
This factor tries to account for this.
This is multiplication from hour level.
</t>
  </si>
  <si>
    <t>Aggregate Time Multiply factor</t>
  </si>
  <si>
    <t>MS SQL</t>
  </si>
  <si>
    <t>Populated DB (IOT index on Oracle) block size vs Row Size</t>
  </si>
  <si>
    <t>Storage Usage</t>
  </si>
  <si>
    <t>AG2_QUEUE_MONTH</t>
  </si>
  <si>
    <t>H_QUEUE</t>
  </si>
  <si>
    <t>QUEUE</t>
  </si>
  <si>
    <t>AG2_QUEUE_GRP_MONTH</t>
  </si>
  <si>
    <t>H_QUEUE_GRP</t>
  </si>
  <si>
    <t>QUEUE_GRP</t>
  </si>
  <si>
    <t>AG2_QUEUE_GRP_DAY</t>
  </si>
  <si>
    <t>AG2_QUEUE_DAY</t>
  </si>
  <si>
    <t>AG2_QUEUE_ACC_AGENT_MONTH</t>
  </si>
  <si>
    <t>H_QUEUE_ACC_AGENT</t>
  </si>
  <si>
    <t>QUEUE_ACC_AGENT</t>
  </si>
  <si>
    <t>AG2_QUEUE_ACC_AGENT_DAY</t>
  </si>
  <si>
    <t>AG2_QUEUE_ABN_MONTH</t>
  </si>
  <si>
    <t>H_QUEUE_ABN</t>
  </si>
  <si>
    <t>QUEUE_ABN</t>
  </si>
  <si>
    <t>AG2_QUEUE_ABN_DAY</t>
  </si>
  <si>
    <t>AG2_ID_MONTH</t>
  </si>
  <si>
    <t>H_ID</t>
  </si>
  <si>
    <t>AG2_ID_DAY</t>
  </si>
  <si>
    <t>AG2_I_STATE_RSN_SUBHR</t>
  </si>
  <si>
    <t>SUBHOUR</t>
  </si>
  <si>
    <t>H_I_STATE_RSN</t>
  </si>
  <si>
    <t>I_STATE_RSN</t>
  </si>
  <si>
    <t>AG2_I_STATE_RSN_MONTH</t>
  </si>
  <si>
    <t>AG2_I_STATE_RSN_DAY</t>
  </si>
  <si>
    <t>AG2_I_SESS_STATE_SUBHR</t>
  </si>
  <si>
    <t>H_I_SESS_STATE</t>
  </si>
  <si>
    <t>I_SESS_STATE</t>
  </si>
  <si>
    <t>AG2_I_SESS_STATE_MONTH</t>
  </si>
  <si>
    <t>AG2_I_SESS_STATE_DAY</t>
  </si>
  <si>
    <t>AG2_I_AGENT_SUBHR</t>
  </si>
  <si>
    <t>H_I_AGENT</t>
  </si>
  <si>
    <t>I_AGENT</t>
  </si>
  <si>
    <t>AG2_I_AGENT_MONTH</t>
  </si>
  <si>
    <t>AG2_I_AGENT_DAY</t>
  </si>
  <si>
    <t>AG2_CAMPAIGN_MONTH</t>
  </si>
  <si>
    <t>H_CAMPAIGN</t>
  </si>
  <si>
    <t>CAMPAIGN</t>
  </si>
  <si>
    <t>AG2_CAMPAIGN_DAY</t>
  </si>
  <si>
    <t>AG2_AGENT_QUEUE_MONTH</t>
  </si>
  <si>
    <t>H_AGENT_QUEUE</t>
  </si>
  <si>
    <t>AGENT_QUEUE</t>
  </si>
  <si>
    <t>AG2_AGENT_QUEUE_DAY</t>
  </si>
  <si>
    <t>AG2_AGENT_MONTH</t>
  </si>
  <si>
    <t>H_AGENT</t>
  </si>
  <si>
    <t>AGENT</t>
  </si>
  <si>
    <t>AG2_AGENT_GRP_MONTH</t>
  </si>
  <si>
    <t>H_AGENT_GRP</t>
  </si>
  <si>
    <t>AGENT_GRP</t>
  </si>
  <si>
    <t>AG2_AGENT_GRP_DAY</t>
  </si>
  <si>
    <t>AG2_AGENT_DAY</t>
  </si>
  <si>
    <t>AG2_AGENT_CAMPAIGN_MONTH</t>
  </si>
  <si>
    <t>H_AGENT_CAMPAIGN</t>
  </si>
  <si>
    <t>AGENT_CAMPAIGN</t>
  </si>
  <si>
    <t>AG2_AGENT_CAMPAIGN_DAY</t>
  </si>
  <si>
    <t>TABLE_SIZE_BYTES_MSSQL</t>
  </si>
  <si>
    <t>TABLE_SIZE_BYTES_ORACLE</t>
  </si>
  <si>
    <t>AVG_ROW_SIZE_MSSQL</t>
  </si>
  <si>
    <t>AVG_ROW_LEN_ORACLE</t>
  </si>
  <si>
    <t>NUM_ROWS</t>
  </si>
  <si>
    <t>AGG_LEVEL_SUFFIX</t>
  </si>
  <si>
    <t>OBJECT_NAME</t>
  </si>
  <si>
    <t>AGGREGATION_LEVEL</t>
  </si>
  <si>
    <t>HIERARCHY_NAME</t>
  </si>
  <si>
    <t>QUERY_NAME</t>
  </si>
  <si>
    <t>Oracle Size (GB)</t>
  </si>
  <si>
    <t>MS SQL Size (GB)</t>
  </si>
  <si>
    <t>Aggregation (AG2) Tables</t>
  </si>
  <si>
    <t>Number of Days to Keep Aggregates</t>
  </si>
  <si>
    <t>Active Number of Contact Center Hours per Day</t>
  </si>
  <si>
    <t>Average Number of Agent Hours Worked per Day</t>
  </si>
  <si>
    <t>Average Number of Queues Distributing Interactions to Agents per Agent per Hour</t>
  </si>
  <si>
    <t>Average Number of Agent Group Combinations per Hour</t>
  </si>
  <si>
    <t>Average Number of Unique Agent States per Hour</t>
  </si>
  <si>
    <t>Average Number of Unique Agent Reasons per Hour</t>
  </si>
  <si>
    <t>Average Number of Queue Group Combinations per Hour</t>
  </si>
  <si>
    <t>Average Number of Interaction Type/Subtype combinations per Hour</t>
  </si>
  <si>
    <t>Average Number of Media Types per Hour</t>
  </si>
  <si>
    <t>Outbound Campaigns</t>
  </si>
  <si>
    <t>Average Number of Campaigns per Hour</t>
  </si>
  <si>
    <t>Average Number of Campaign Groups per Hour</t>
  </si>
  <si>
    <t>Average Number of Calling Lists per Hour</t>
  </si>
  <si>
    <t>Average Number of Agents Handling Outbound Campaigns per Hour</t>
  </si>
  <si>
    <t>Average Number of Campaigns per Agent per Hour</t>
  </si>
  <si>
    <t>Average Number of Campaign Groups per Agent per Hour</t>
  </si>
  <si>
    <t>Average Number of Predefined Business Attribute Combinations per Campaign per Hour</t>
  </si>
  <si>
    <t>Average Number of Custom Attached Data Combinations per Campaign per Hour</t>
  </si>
  <si>
    <t>Note:</t>
  </si>
  <si>
    <t>If a formula is used in Column B, it represents the default value.</t>
  </si>
  <si>
    <t>You are responsible for checking these defaults and appropriately changing them if they do not fit your usage scenario.</t>
  </si>
  <si>
    <t>Aggregation Interval (in minutes)</t>
  </si>
  <si>
    <t>CALL_TYPE</t>
  </si>
  <si>
    <t>CALL_TYPE_CODE</t>
  </si>
  <si>
    <t>CALL_TYPE_KEY</t>
  </si>
  <si>
    <t>TZ_OFFSET</t>
  </si>
  <si>
    <t>EFFECTIVE_ROOT_STD_KEY</t>
  </si>
  <si>
    <t>STG_SM_RES_SESS_FACT_KEY_MM</t>
  </si>
  <si>
    <t>STG_SM_RES_SESS_FACT_KEY_V</t>
  </si>
  <si>
    <t>STG_SM_RES_STATE_FACT_KEY_MM</t>
  </si>
  <si>
    <t>STG_SM_RES_STATE_FACT_KEY_V</t>
  </si>
  <si>
    <t>E_ROWID</t>
  </si>
  <si>
    <t>E_TBLID</t>
  </si>
  <si>
    <t>S_ROWID</t>
  </si>
  <si>
    <t>S_TBLID</t>
  </si>
  <si>
    <t>CTL_TRANSFORM_TODO</t>
  </si>
  <si>
    <t>Percentage of Voice Mediation Resource with msf-userdata=true</t>
  </si>
  <si>
    <t>Percentage of MM Mediation Resource with msf-userdata=true</t>
  </si>
  <si>
    <r>
      <rPr>
        <b/>
        <sz val="10"/>
        <rFont val="Arial"/>
        <family val="2"/>
      </rPr>
      <t>Note:</t>
    </r>
    <r>
      <rPr>
        <sz val="10"/>
        <rFont val="Arial"/>
        <family val="2"/>
      </rPr>
      <t xml:space="preserve"> Use these questions in addition to the main Interview tab in order to estimate the size.</t>
    </r>
  </si>
  <si>
    <r>
      <rPr>
        <b/>
        <sz val="10"/>
        <rFont val="Arial"/>
        <family val="2"/>
      </rPr>
      <t>Note:</t>
    </r>
    <r>
      <rPr>
        <sz val="10"/>
        <rFont val="Arial"/>
        <family val="2"/>
      </rPr>
      <t xml:space="preserve"> Use these questions, in addition to those in the main Interview tab, in order to estimate the size of the aggregate tables, if you choose to add these tables to the Info Mart database. </t>
    </r>
  </si>
  <si>
    <t>CONVERT_EXPRESSION</t>
  </si>
  <si>
    <t>STG_SM_RES_REAS_FACT_KEY_MM</t>
  </si>
  <si>
    <t>STG_SM_RES_REAS_FACT_KEY_V</t>
  </si>
  <si>
    <t>ORIG_START_TS</t>
  </si>
  <si>
    <t>PostgreSQL</t>
  </si>
  <si>
    <t>TBL_POSTGRESQL</t>
  </si>
  <si>
    <t>IDX_POSTGRESQL</t>
  </si>
  <si>
    <t>http://www.postgresql.org/docs/9.3/static/storage-page-layout.html</t>
  </si>
  <si>
    <t>PK_ANCHOR_FLAGS</t>
  </si>
  <si>
    <t>PK_CALL_TYPE</t>
  </si>
  <si>
    <t>I_CLCM_STS_LST_CM</t>
  </si>
  <si>
    <t>I_CAF_CID</t>
  </si>
  <si>
    <t>IDX_CTL_AL_CTS</t>
  </si>
  <si>
    <t>I_C_ETL_H_CTS</t>
  </si>
  <si>
    <t>PK_CTL_EXTRACT_HWM</t>
  </si>
  <si>
    <t>PK_CTL_EXTR_MTRCS</t>
  </si>
  <si>
    <t>I_C_PURGE_H_CTS</t>
  </si>
  <si>
    <t>PK_CTL_SCHEMA_INFO</t>
  </si>
  <si>
    <t>PK_CTL_TZ_OFFSET</t>
  </si>
  <si>
    <t>I_C_TRANSFORM_H_CTS</t>
  </si>
  <si>
    <t>PK_CTL_TRANSFORM_TODO</t>
  </si>
  <si>
    <t>I_G_VQH_MM_CTS</t>
  </si>
  <si>
    <t>I_G_VQH_MM_VQID</t>
  </si>
  <si>
    <t>I_G_VQH_V_CID</t>
  </si>
  <si>
    <t>I_G_VQH_V_CTS</t>
  </si>
  <si>
    <t>I_G_G_VQ_MM_OCID</t>
  </si>
  <si>
    <t>I_G_G_VQ_V_OCID</t>
  </si>
  <si>
    <t>PK_GIDB_GC_ACTION_CODE</t>
  </si>
  <si>
    <t>I_GIDB_GC_AGENT_CAK</t>
  </si>
  <si>
    <t>I_GIDB_GC_AGENT_UAK</t>
  </si>
  <si>
    <t>PK_GIDB_GC_AGENT</t>
  </si>
  <si>
    <t>PK_GIDB_GC_APPLICATION</t>
  </si>
  <si>
    <t>PK_GIDB_GC_ATTR_VALUE</t>
  </si>
  <si>
    <t>PK_GIDB_GC_BUS_ATTRIBUTE</t>
  </si>
  <si>
    <t>PK_GIDB_GC_CALLING_LIST</t>
  </si>
  <si>
    <t>PK_GIDB_GC_CAMPAIGN</t>
  </si>
  <si>
    <t>I_GIDB_GC_ENDPOINT_CAK</t>
  </si>
  <si>
    <t>I_GIDB_GC_ENDPOINT_UAK</t>
  </si>
  <si>
    <t>PK_GIDB_GC_ENDPOINT</t>
  </si>
  <si>
    <t>PK_GIDB_GC_FIELD</t>
  </si>
  <si>
    <t>PK_GIDB_GC_FILTER</t>
  </si>
  <si>
    <t>PK_GIDB_GC_FOLDER</t>
  </si>
  <si>
    <t>PK_GIDB_GC_FORMAT</t>
  </si>
  <si>
    <t>PK_GIDB_GC_GROUP</t>
  </si>
  <si>
    <t>PK_GIDB_GC_IVR</t>
  </si>
  <si>
    <t>PK_GIDB_GC_IVRPORT</t>
  </si>
  <si>
    <t>PK_GIDB_GC_LOGIN</t>
  </si>
  <si>
    <t>PK_GIDB_GC_OBJ_TABLE</t>
  </si>
  <si>
    <t>PK_GIDB_GC_PLACE</t>
  </si>
  <si>
    <t>I_GIDB_GC_SCRIPT_CAK</t>
  </si>
  <si>
    <t>I_GIDB_GC_SCRIPT_UAK</t>
  </si>
  <si>
    <t>PK_GIDB_GC_SCRIPT</t>
  </si>
  <si>
    <t>PK_GIDB_GC_SKILL</t>
  </si>
  <si>
    <t>PK_GIDB_GC_SWITCH</t>
  </si>
  <si>
    <t>PK_GIDB_GC_TABLE_ACCESS</t>
  </si>
  <si>
    <t>PK_GIDB_GC_TIME_ZONE</t>
  </si>
  <si>
    <t>PK_GIDB_GC_TREATMENT</t>
  </si>
  <si>
    <t>PK_GIDB_GC_VOICE_PROMPT</t>
  </si>
  <si>
    <t>I_G_GO_CAMP_CTS</t>
  </si>
  <si>
    <t>I_G_GO_CAMP_TTS</t>
  </si>
  <si>
    <t>I_G_GO_CHAIN_CTS</t>
  </si>
  <si>
    <t>I_G_GO_CHNR_H_CTS</t>
  </si>
  <si>
    <t>I_G_GO_FIELD_H_CTS</t>
  </si>
  <si>
    <t>I_G_GO_MTRCS_CTS</t>
  </si>
  <si>
    <t>I_G_GO_MTRCS_MID</t>
  </si>
  <si>
    <t>I_G_GO_S_FLD_H_CTS</t>
  </si>
  <si>
    <t>I_G_CHN_CALL_CTS</t>
  </si>
  <si>
    <t>PK_GX_SN_EP_MM</t>
  </si>
  <si>
    <t>I_GPCM_STS_CM_GR</t>
  </si>
  <si>
    <t>I_IF_CID</t>
  </si>
  <si>
    <t>IDX_IRF_IID</t>
  </si>
  <si>
    <t>I_PGRP_STS_PL_GR</t>
  </si>
  <si>
    <t>PK_REQUESTED_SKILL</t>
  </si>
  <si>
    <t>PK_REQ_SKILL_COMB</t>
  </si>
  <si>
    <t>PK_RES_GR_COMB</t>
  </si>
  <si>
    <t>I_RGF_STS_RC_GR</t>
  </si>
  <si>
    <t>I_RSKL_STS_RC_SKL</t>
  </si>
  <si>
    <t>KB</t>
  </si>
  <si>
    <t>Format</t>
  </si>
  <si>
    <t>#,##0.00</t>
  </si>
  <si>
    <t>#,##0</t>
  </si>
  <si>
    <t>#,##0.000</t>
  </si>
  <si>
    <t>#,##0.0000</t>
  </si>
  <si>
    <t>GIDB_GC_ANNEX</t>
  </si>
  <si>
    <t>CFGOBJECTID</t>
  </si>
  <si>
    <t>CFGOBJECTTYPE</t>
  </si>
  <si>
    <t>tinyint</t>
  </si>
  <si>
    <t>SECTIONNAME</t>
  </si>
  <si>
    <t>GROUP_ANNEX</t>
  </si>
  <si>
    <t>RESOURCE_ANNEX</t>
  </si>
  <si>
    <t>STG_ACTIVE_CALL</t>
  </si>
  <si>
    <t>AGENT_CONNECTED_FLAG</t>
  </si>
  <si>
    <t>AGENT_CONSULT_COUNT</t>
  </si>
  <si>
    <t>AGENT_CONSULT_DURATION</t>
  </si>
  <si>
    <t>ALERTING_DURATION</t>
  </si>
  <si>
    <t>CNT_ALERTING</t>
  </si>
  <si>
    <t>CNT_CONNECTED</t>
  </si>
  <si>
    <t>CONFERENCE_FLAG</t>
  </si>
  <si>
    <t>CONSULT_FLAG</t>
  </si>
  <si>
    <t>FIRST_MEDIATION_CTS</t>
  </si>
  <si>
    <t>FIRST_PARTY_IN_CALL</t>
  </si>
  <si>
    <t>FIRST_PARTY_PATH_CTS</t>
  </si>
  <si>
    <t>FROM_IRF_KEY</t>
  </si>
  <si>
    <t>FROM_IRF_STD_KEY</t>
  </si>
  <si>
    <t>G_IR_CREATED_TS</t>
  </si>
  <si>
    <t>G_IR_STATE</t>
  </si>
  <si>
    <t>G_IR_TERMINATED_TS</t>
  </si>
  <si>
    <t>INIT_CONF_COUNT</t>
  </si>
  <si>
    <t>INIT_CONF_START_TS</t>
  </si>
  <si>
    <t>LAST_IRF_PARTY_CTS</t>
  </si>
  <si>
    <t>LAST_IRF_PARTY_KEY</t>
  </si>
  <si>
    <t>LAST_IRF_ROLE</t>
  </si>
  <si>
    <t>LAST_PARTY_CTS</t>
  </si>
  <si>
    <t>LAST_PARTY_KEY</t>
  </si>
  <si>
    <t>LAST_PARTY_ROLE</t>
  </si>
  <si>
    <t>LAST_QUEUE_ENDPOINT</t>
  </si>
  <si>
    <t>LAST_RP_ENDPOINT</t>
  </si>
  <si>
    <t>PREV_IRF_KEY</t>
  </si>
  <si>
    <t>PREV_IRF_STD_KEY</t>
  </si>
  <si>
    <t>ROOT_GIDB_G_IR_ID</t>
  </si>
  <si>
    <t>RP_DURATION</t>
  </si>
  <si>
    <t>TRANSFER_FLAG</t>
  </si>
  <si>
    <t>WB_HOLD_COUNT</t>
  </si>
  <si>
    <t>WB_HOLD_DURATION</t>
  </si>
  <si>
    <t>WB_IRF_PLACE</t>
  </si>
  <si>
    <t>WB_IRF_RESOURCE</t>
  </si>
  <si>
    <t>WB_OWNER</t>
  </si>
  <si>
    <t>WB_TYPE</t>
  </si>
  <si>
    <t>I_G_CALL_MM_ATS</t>
  </si>
  <si>
    <t>I_G_CALL_MM_CID</t>
  </si>
  <si>
    <t>I_G_IR_MM_ATS</t>
  </si>
  <si>
    <t>I_G_IR_MM_PIRID</t>
  </si>
  <si>
    <t>I_G_RRES_MM_TTS</t>
  </si>
  <si>
    <t>I_G_G_VQ_MM_ATS</t>
  </si>
  <si>
    <t>I_GIDB_GC_ANNEX_CAK</t>
  </si>
  <si>
    <t>I_GIDB_GC_ANNEX_UAK</t>
  </si>
  <si>
    <t>PK_GIDB_GC_ANNEX</t>
  </si>
  <si>
    <t>I_GROUP_ANNEX</t>
  </si>
  <si>
    <t>I_GROUP_ANNEX_END_TS</t>
  </si>
  <si>
    <t>PK_GROUP_ANNEX</t>
  </si>
  <si>
    <t>I_MSF_IID</t>
  </si>
  <si>
    <t>I_RESOURCE_ANNEX</t>
  </si>
  <si>
    <t>I_RESOURCE_ANNEX_END_TS</t>
  </si>
  <si>
    <t>PK_RESOURCE_ANNEX</t>
  </si>
  <si>
    <t>PK_SM_RS_ST_RSN_FT</t>
  </si>
  <si>
    <t>I_S_ACT_CALL_IRID</t>
  </si>
  <si>
    <t>I_S_ACT_CALL_LPKEY</t>
  </si>
  <si>
    <t>I_S_A_MSF_EFRTID</t>
  </si>
  <si>
    <t>PK_STG_ACTIVE_MSF</t>
  </si>
  <si>
    <t>I_STG_ACTIVE_THREAD_RTIR</t>
  </si>
  <si>
    <t>I_STG_ACTIVE_THREAD_TTS</t>
  </si>
  <si>
    <t>PK_STG_ACTIVE_THREAD</t>
  </si>
  <si>
    <t>PK_STG_CNF_MM_Q</t>
  </si>
  <si>
    <t>STG_IDB_FK_V</t>
  </si>
  <si>
    <t>PK_STG_MEDIA_THRESHOLD</t>
  </si>
  <si>
    <t>PK_STG_MED_RC</t>
  </si>
  <si>
    <t>PK_STG_RES_GR_COM</t>
  </si>
  <si>
    <t>PK_SM_R_RS_FT_KEY_MM</t>
  </si>
  <si>
    <t>PK_SM_R_RS_FT_KEY_V</t>
  </si>
  <si>
    <t>PK_SM_R_SS_FT_KEY_MM</t>
  </si>
  <si>
    <t>PK_SM_R_SS_FT_KEY_V</t>
  </si>
  <si>
    <t>PK_S_SM_RSF_MM</t>
  </si>
  <si>
    <t>PK_S_SM_RSF_V</t>
  </si>
  <si>
    <t>PK_S_SM_RSRF_MM</t>
  </si>
  <si>
    <t>PK_S_SM_RSRF_V</t>
  </si>
  <si>
    <t>PK_SM_R_ST_FT_KEY_MM</t>
  </si>
  <si>
    <t>PK_SM_R_ST_FT_KEY_V</t>
  </si>
  <si>
    <t>I_S_SM_RSF_MM_RSF</t>
  </si>
  <si>
    <t>PK_S_SM_RSTF_MM</t>
  </si>
  <si>
    <t>I_S_SM_RSF_V_RSF</t>
  </si>
  <si>
    <t>PK_S_SM_RSTF_V</t>
  </si>
  <si>
    <t>PK_STG_TENANT_THRESHOLD</t>
  </si>
  <si>
    <t>PK_STG_THREAD_AGENT</t>
  </si>
  <si>
    <t>PK_STG_THRD_AGNTRPY</t>
  </si>
  <si>
    <t>PK_STG_THRSHLD</t>
  </si>
  <si>
    <t>I_S_TRNFRM_DISCARDS_IXNID</t>
  </si>
  <si>
    <t>I_S_TRNFRM_DISCARDS_SDT</t>
  </si>
  <si>
    <t>PK_STRATEGY</t>
  </si>
  <si>
    <t>PK_TCHNCL_DSCR</t>
  </si>
  <si>
    <t>PK_TIME_ZONE</t>
  </si>
  <si>
    <t>I_USER_DATA_CUST_DIM_1</t>
  </si>
  <si>
    <t>PK_USER_DATA_CUST_DIM_1</t>
  </si>
  <si>
    <t>PK_WORKBIN</t>
  </si>
  <si>
    <t>Days to Keep GIDB MM Ixn</t>
  </si>
  <si>
    <t>Maximum Duration of MM Interactions (in days)</t>
  </si>
  <si>
    <t>Number of SDRs per day</t>
  </si>
  <si>
    <t>SDR_SESSION_FACT</t>
  </si>
  <si>
    <t>CALLBACK_DIM_1</t>
  </si>
  <si>
    <t>I_CALLBACK_DIM_1</t>
  </si>
  <si>
    <t>CALLBACK_OFFER_TYPE</t>
  </si>
  <si>
    <t>CALLBACK_TYPE</t>
  </si>
  <si>
    <t>CHANNEL</t>
  </si>
  <si>
    <t>CONNECT_ORDER</t>
  </si>
  <si>
    <t>PK_CALLBACK_DIM_1</t>
  </si>
  <si>
    <t>CALLBACK_DIM_2</t>
  </si>
  <si>
    <t>I_CALLBACK_DIM_2</t>
  </si>
  <si>
    <t>CALL_DIRECTION</t>
  </si>
  <si>
    <t>DIAL_DIALOG_RESULT</t>
  </si>
  <si>
    <t>FINAL_DIAL_RESULT</t>
  </si>
  <si>
    <t>OFFER_TIMING</t>
  </si>
  <si>
    <t>PK_CALLBACK_DIM_2</t>
  </si>
  <si>
    <t>CALLBACK_DIM_3</t>
  </si>
  <si>
    <t>I_CALLBACK_DIM_3</t>
  </si>
  <si>
    <t>DISPOSITION</t>
  </si>
  <si>
    <t>FINAL_TARGET</t>
  </si>
  <si>
    <t>PK_CALLBACK_DIM_3</t>
  </si>
  <si>
    <t>CALLBACK_FACT</t>
  </si>
  <si>
    <t>PK_CALLBACK_FACT</t>
  </si>
  <si>
    <t>DS_AUDIT_KEY</t>
  </si>
  <si>
    <t>EVENT_SEQUENCE</t>
  </si>
  <si>
    <t>I_CALLING_LIST_TO_CAMP_TTS</t>
  </si>
  <si>
    <t>PK_GIDB_G_CUSTOM_DATA_S_MM</t>
  </si>
  <si>
    <t>I_G_LGN_SESS_MM_CTS</t>
  </si>
  <si>
    <t>I_G_LGN_SESS_V_CTS</t>
  </si>
  <si>
    <t>PK_GIDB_G_SECURE_UD_HISTORY_MM</t>
  </si>
  <si>
    <t>PK_GIDB_G_USERDATA_HISTORY_MM</t>
  </si>
  <si>
    <t>I_GCX_AGENT_PLACE_TTS</t>
  </si>
  <si>
    <t>I_GCX_CAMPGROUP_INFO_TTS</t>
  </si>
  <si>
    <t>I_GCX_CAMPLIST_INFO_TTS</t>
  </si>
  <si>
    <t>I_GCX_ENDPOINT_PLACE_TTS</t>
  </si>
  <si>
    <t>I_GCX_FORMAT_FIELD_TTS</t>
  </si>
  <si>
    <t>I_GCX_GROUP_AGENT_TTS</t>
  </si>
  <si>
    <t>I_GCX_GROUP_ENDPOINT_TTS</t>
  </si>
  <si>
    <t>I_GCX_GROUP_PLACE_TTS</t>
  </si>
  <si>
    <t>I_GCX_GROUP_ROUTEDN_TTS</t>
  </si>
  <si>
    <t>I_GCX_LIST_TREATMENT_TTS</t>
  </si>
  <si>
    <t>I_GCX_LOGIN_INFO_TTS</t>
  </si>
  <si>
    <t>I_GCX_SKILL_LEVEL_TTS</t>
  </si>
  <si>
    <t>I_GCX_SUBCODE_TTS</t>
  </si>
  <si>
    <t>I_G_GO_CMP_H_CTS</t>
  </si>
  <si>
    <t>I_GX_SN_EP_MM_TTS</t>
  </si>
  <si>
    <t>I_GX_SN_EP_V_TTS</t>
  </si>
  <si>
    <t>I_GROUP_TO_CAMPAIGN_TTS</t>
  </si>
  <si>
    <t>I_PLACE_GROUP_TTS</t>
  </si>
  <si>
    <t>I_RESOURCE_SKILL_TTS</t>
  </si>
  <si>
    <t>SDR_APPLICATION</t>
  </si>
  <si>
    <t>I_SDR_APPLICATION</t>
  </si>
  <si>
    <t>APPLICATION_ID</t>
  </si>
  <si>
    <t>APPLICATION_TITLE</t>
  </si>
  <si>
    <t>APPLICATION_VERSION</t>
  </si>
  <si>
    <t>PK_SDR_APPLICATION</t>
  </si>
  <si>
    <t>SDR_CALL_DISPOSITION</t>
  </si>
  <si>
    <t>I_SDR_CALL_DISPOSITION</t>
  </si>
  <si>
    <t>DISPOSITION_CATEGORY</t>
  </si>
  <si>
    <t>DISPOSITION_TYPE</t>
  </si>
  <si>
    <t>PK_SDR_CALL_DISPOSITION</t>
  </si>
  <si>
    <t>SDR_CALL_TYPE</t>
  </si>
  <si>
    <t>I_SDR_CALL_TYPE</t>
  </si>
  <si>
    <t>PK_SDR_CALL_TYPE</t>
  </si>
  <si>
    <t>SDR_CUST_ATRIBUTES</t>
  </si>
  <si>
    <t>I_SDR_CUST_ATRIBUTES</t>
  </si>
  <si>
    <t>ATRIBUTE_NAME</t>
  </si>
  <si>
    <t>PK_SDR_CUST_ATRIBUTES</t>
  </si>
  <si>
    <t>SDR_CUST_ATRIBUTES_FACT</t>
  </si>
  <si>
    <t>I_SDR_CUST_ATRIBUTES_FACT_SDT</t>
  </si>
  <si>
    <t>PK_SDR_CUST_ATRIBUTES_FACT</t>
  </si>
  <si>
    <t>SDR_CUST_ATRIBUTES_KEY</t>
  </si>
  <si>
    <t>SESSION_ID</t>
  </si>
  <si>
    <t>SDR_ENTRY_POINT</t>
  </si>
  <si>
    <t>I_SDR_ENTRY_POINT</t>
  </si>
  <si>
    <t>DNIS</t>
  </si>
  <si>
    <t>PK_SDR_ENTRY_POINT</t>
  </si>
  <si>
    <t>SDR_EXIT_POINT</t>
  </si>
  <si>
    <t>I_SDR_EXIT_POINT</t>
  </si>
  <si>
    <t>APPLICATION_EXIT_POINT</t>
  </si>
  <si>
    <t>PK_SDR_EXIT_POINT</t>
  </si>
  <si>
    <t>SDR_EXT_HTTP_REST</t>
  </si>
  <si>
    <t>I_SDR_EXT_HTTP_REST</t>
  </si>
  <si>
    <t>URL</t>
  </si>
  <si>
    <t>PK_SDR_EXT_HTTP_REST</t>
  </si>
  <si>
    <t>SDR_EXT_REQUEST</t>
  </si>
  <si>
    <t>I_SDR_EXT_REQUEST</t>
  </si>
  <si>
    <t>METHOD</t>
  </si>
  <si>
    <t>REQUEST_NAME</t>
  </si>
  <si>
    <t>REQUEST_TYPE</t>
  </si>
  <si>
    <t>PK_SDR_EXT_REQUEST</t>
  </si>
  <si>
    <t>SDR_EXT_REQUEST_FACT</t>
  </si>
  <si>
    <t>I_SDR_EXT_REQUEST_FACT_SDT</t>
  </si>
  <si>
    <t>PK_SDR_EXT_REQUEST_FACT</t>
  </si>
  <si>
    <t>SEQUENCE_ID</t>
  </si>
  <si>
    <t>SDR_EXT_REQUEST_OUTCOME</t>
  </si>
  <si>
    <t>I_SDR_EXT_REQUEST_OUTCOME</t>
  </si>
  <si>
    <t>RESPONSE_CODE</t>
  </si>
  <si>
    <t>SUCCESS</t>
  </si>
  <si>
    <t>PK_SDR_EXT_REQUEST_OUTCOME</t>
  </si>
  <si>
    <t>SDR_EXT_SERVICE_OUTCOME</t>
  </si>
  <si>
    <t>I_SDR_EXT_SERVICE_OUTCOME</t>
  </si>
  <si>
    <t>SERVICE_NAME</t>
  </si>
  <si>
    <t>SERVICE_RESPONSE_CODE</t>
  </si>
  <si>
    <t>SERVICE_RESPONSE_DESC</t>
  </si>
  <si>
    <t>PK_SDR_EXT_SERVICE_OUTCOME</t>
  </si>
  <si>
    <t>SDR_GEO_LOCATION</t>
  </si>
  <si>
    <t>I_SDR_GEO_LOCATION</t>
  </si>
  <si>
    <t>COUNTRY_CODE</t>
  </si>
  <si>
    <t>COUNTRY_NAME</t>
  </si>
  <si>
    <t>REGION</t>
  </si>
  <si>
    <t>TIMEZONE</t>
  </si>
  <si>
    <t>PK_SDR_GEO_LOCATION</t>
  </si>
  <si>
    <t>SDR_INPUT</t>
  </si>
  <si>
    <t>I_SDR_INPUT</t>
  </si>
  <si>
    <t>INPUT_NAME</t>
  </si>
  <si>
    <t>INPUT_TYPE</t>
  </si>
  <si>
    <t>PK_SDR_INPUT</t>
  </si>
  <si>
    <t>SDR_INPUT_OUTCOME</t>
  </si>
  <si>
    <t>I_SDR_INPUT_OUTCOME</t>
  </si>
  <si>
    <t>NO_INPUT_COUNT</t>
  </si>
  <si>
    <t>NO_MATCH_COUNT</t>
  </si>
  <si>
    <t>SELECTED_OPTION</t>
  </si>
  <si>
    <t>STRIKEOUT</t>
  </si>
  <si>
    <t>PK_SDR_INPUT_OUTCOME</t>
  </si>
  <si>
    <t>SDR_LANGUAGE</t>
  </si>
  <si>
    <t>I_SDR_LANGUAGE</t>
  </si>
  <si>
    <t>LANGUAGE_CODE</t>
  </si>
  <si>
    <t>LANGUAGE_NAME</t>
  </si>
  <si>
    <t>PK_SDR_LANGUAGE</t>
  </si>
  <si>
    <t>SDR_MESSAGE</t>
  </si>
  <si>
    <t>I_SDR_MESSAGE</t>
  </si>
  <si>
    <t>MESSAGE_FILE</t>
  </si>
  <si>
    <t>PK_SDR_MESSAGE</t>
  </si>
  <si>
    <t>SDR_MILESTONE</t>
  </si>
  <si>
    <t>I_SDR_MILESTONE</t>
  </si>
  <si>
    <t>MILESTONE</t>
  </si>
  <si>
    <t>MILESTONE_PATH</t>
  </si>
  <si>
    <t>PK_SDR_MILESTONE</t>
  </si>
  <si>
    <t>I_SDR_SESSION_FACT_SDT</t>
  </si>
  <si>
    <t>PK_SDR_SESSION_FACT</t>
  </si>
  <si>
    <t>SDR_SURVEY_I1</t>
  </si>
  <si>
    <t>I_SDR_SURVEY_I1</t>
  </si>
  <si>
    <t>IQ1</t>
  </si>
  <si>
    <t>IQ2</t>
  </si>
  <si>
    <t>IQ3</t>
  </si>
  <si>
    <t>IQ4</t>
  </si>
  <si>
    <t>IQ5</t>
  </si>
  <si>
    <t>PK_SDR_SURVEY_I1</t>
  </si>
  <si>
    <t>SDR_SURVEY_I2</t>
  </si>
  <si>
    <t>I_SDR_SURVEY_I2</t>
  </si>
  <si>
    <t>IQ10</t>
  </si>
  <si>
    <t>IQ6</t>
  </si>
  <si>
    <t>IQ7</t>
  </si>
  <si>
    <t>IQ8</t>
  </si>
  <si>
    <t>IQ9</t>
  </si>
  <si>
    <t>PK_SDR_SURVEY_I2</t>
  </si>
  <si>
    <t>SDR_SURVEY_S1</t>
  </si>
  <si>
    <t>I_SDR_SURVEY_S1</t>
  </si>
  <si>
    <t>SQ1</t>
  </si>
  <si>
    <t>SQ2</t>
  </si>
  <si>
    <t>SQ3</t>
  </si>
  <si>
    <t>SQ4</t>
  </si>
  <si>
    <t>SQ5</t>
  </si>
  <si>
    <t>PK_SDR_SURVEY_S1</t>
  </si>
  <si>
    <t>SDR_SURVEY_S2</t>
  </si>
  <si>
    <t>I_SDR_SURVEY_S2</t>
  </si>
  <si>
    <t>SQ10</t>
  </si>
  <si>
    <t>SQ6</t>
  </si>
  <si>
    <t>SQ7</t>
  </si>
  <si>
    <t>SQ8</t>
  </si>
  <si>
    <t>SQ9</t>
  </si>
  <si>
    <t>PK_SDR_SURVEY_S2</t>
  </si>
  <si>
    <t>SDR_SURVEY_SCORES</t>
  </si>
  <si>
    <t>I_SDR_SURVEY_SCORES</t>
  </si>
  <si>
    <t>IAGENTSCORE</t>
  </si>
  <si>
    <t>ICALLSCORE</t>
  </si>
  <si>
    <t>ICOMPANYSCORE</t>
  </si>
  <si>
    <t>IPRODUCTSCORE</t>
  </si>
  <si>
    <t>IRECOMMEDSCORE</t>
  </si>
  <si>
    <t>PK_SDR_SURVEY_SCORES</t>
  </si>
  <si>
    <t>SDR_SURVEY_STATUS</t>
  </si>
  <si>
    <t>I_SDR_SURVEY_STATUS</t>
  </si>
  <si>
    <t>COMPLETE</t>
  </si>
  <si>
    <t>RECORDING</t>
  </si>
  <si>
    <t>PK_SDR_SURVEY_STATUS</t>
  </si>
  <si>
    <t>SDR_USER_INPUT</t>
  </si>
  <si>
    <t>I_SDR_USER_INPUT</t>
  </si>
  <si>
    <t>USER_INPUT_TYPE</t>
  </si>
  <si>
    <t>PK_SDR_USER_INPUT</t>
  </si>
  <si>
    <t>SDR_USER_INPUTS_FACT</t>
  </si>
  <si>
    <t>I_SDR_USER_INPUTS_FACT_SDT</t>
  </si>
  <si>
    <t>PK_SDR_USER_INPUTS_FACT</t>
  </si>
  <si>
    <t>SDR_USER_MILESTONE_FACT</t>
  </si>
  <si>
    <t>I_SDR_USER_MILESTONE_FACT_SDT</t>
  </si>
  <si>
    <t>PK_SDR_USER_MILESTONE_FACT</t>
  </si>
  <si>
    <t>SM_MEDIA_NEUTRAL_STATE_FACT</t>
  </si>
  <si>
    <t>PK_SM_MEDIA_NEUTRAL_STATE_FACT</t>
  </si>
  <si>
    <t>I_RSSF_RMESSSR</t>
  </si>
  <si>
    <t>I_S_ACT_CALL_CALLID_ERID</t>
  </si>
  <si>
    <t>I_S_ACT_CALL_ERDTK</t>
  </si>
  <si>
    <t>I_S_ACT_CALL_ERID_IRID</t>
  </si>
  <si>
    <t>USER_DATA_CUST_DIM_2</t>
  </si>
  <si>
    <t>I_USER_DATA_CUST_DIM_2</t>
  </si>
  <si>
    <t>PK_USER_DATA_CUST_DIM_2</t>
  </si>
  <si>
    <t>CUSTOMER_LEFT_FIRST</t>
  </si>
  <si>
    <t>ABANDONED_WAITING</t>
  </si>
  <si>
    <t>AGENT_ADDED_TO_IXN</t>
  </si>
  <si>
    <t>CALLBACK_ACCEPTED</t>
  </si>
  <si>
    <t>CALLBACK_ACCEPTED_TS</t>
  </si>
  <si>
    <t>CALLBACK_ATTEMPTS</t>
  </si>
  <si>
    <t>CALLBACK_DIM_1_KEY</t>
  </si>
  <si>
    <t>CALLBACK_DIM_2_KEY</t>
  </si>
  <si>
    <t>CALLBACK_DIM_3_KEY</t>
  </si>
  <si>
    <t>CALLBACK_OFFER_TIME</t>
  </si>
  <si>
    <t>CALLBACK_OFFERED</t>
  </si>
  <si>
    <t>CALLBACK_OFFERED_TS</t>
  </si>
  <si>
    <t>CALLBACK_OFFERS_PER_SESSION</t>
  </si>
  <si>
    <t>CONN_WAITING_AGENT_TIME</t>
  </si>
  <si>
    <t>CUSTOMER_CONNECTED_TS</t>
  </si>
  <si>
    <t>CUSTOMER_PHONE_NUMBER</t>
  </si>
  <si>
    <t>CUSTOMER_READY_TO_START_IXN_TS</t>
  </si>
  <si>
    <t>DESIRED_TIME_TS</t>
  </si>
  <si>
    <t>ESTABLISH_MEDIA_IXN_TIME</t>
  </si>
  <si>
    <t>EWT_READY_TO_START_IXN</t>
  </si>
  <si>
    <t>EWT_WHEN_OFFERED</t>
  </si>
  <si>
    <t>FINAL_RECORD</t>
  </si>
  <si>
    <t>IXN_REQ_AGENT</t>
  </si>
  <si>
    <t>LAST_CALLBACK_OFFER_TIME</t>
  </si>
  <si>
    <t>LAST_CALLBACK_OFFERED_TS</t>
  </si>
  <si>
    <t>POS_READY_TO_START_IXN</t>
  </si>
  <si>
    <t>POS_WHEN_OFFERED</t>
  </si>
  <si>
    <t>PUSH_DELIVERY_CONFIRMED_TS</t>
  </si>
  <si>
    <t>READY_START_MEDIA_IXN_TS</t>
  </si>
  <si>
    <t>SERVICE_ID</t>
  </si>
  <si>
    <t>SERVICE_START_TS</t>
  </si>
  <si>
    <t>TIMEOUT_WAITING</t>
  </si>
  <si>
    <t>WAIT_AGENT_OFFLINE_TIME</t>
  </si>
  <si>
    <t>XFER_TO_AGENT_FAILED</t>
  </si>
  <si>
    <t>RECORD_FIELD_41</t>
  </si>
  <si>
    <t>RECORD_FIELD_42</t>
  </si>
  <si>
    <t>RECORD_FIELD_43</t>
  </si>
  <si>
    <t>RECORD_FIELD_44</t>
  </si>
  <si>
    <t>RECORD_FIELD_45</t>
  </si>
  <si>
    <t>RECORD_FIELD_46</t>
  </si>
  <si>
    <t>RECORD_FIELD_47</t>
  </si>
  <si>
    <t>RECORD_FIELD_48</t>
  </si>
  <si>
    <t>RECORD_FIELD_49</t>
  </si>
  <si>
    <t>RECORD_FIELD_50</t>
  </si>
  <si>
    <t>RECORD_FIELD_51</t>
  </si>
  <si>
    <t>RECORD_FIELD_52</t>
  </si>
  <si>
    <t>RECORD_FIELD_53</t>
  </si>
  <si>
    <t>RECORD_FIELD_54</t>
  </si>
  <si>
    <t>RECORD_FIELD_55</t>
  </si>
  <si>
    <t>RECORD_FIELD_56</t>
  </si>
  <si>
    <t>RECORD_FIELD_57</t>
  </si>
  <si>
    <t>RECORD_FIELD_58</t>
  </si>
  <si>
    <t>RECORD_FIELD_59</t>
  </si>
  <si>
    <t>RECORD_FIELD_60</t>
  </si>
  <si>
    <t>TS_PARENTPARTYGUID</t>
  </si>
  <si>
    <t>ANCHOR_ID</t>
  </si>
  <si>
    <t>ANCHOR_SDT_KEY</t>
  </si>
  <si>
    <t>ASM_COUNT</t>
  </si>
  <si>
    <t>ASM_ENGAGE_DURATION</t>
  </si>
  <si>
    <t>FOCUS_TIME_COUNT</t>
  </si>
  <si>
    <t>FOCUS_TIME_DURATION</t>
  </si>
  <si>
    <t>IRF_ANCHOR_TS</t>
  </si>
  <si>
    <t>CUSTOM_KEY_2</t>
  </si>
  <si>
    <t>USERDATA_FLAG</t>
  </si>
  <si>
    <t>ATRIBUTE_VALUE</t>
  </si>
  <si>
    <t>DURATION_MS</t>
  </si>
  <si>
    <t>SDR_APPLICATION_KEY</t>
  </si>
  <si>
    <t>SDR_EXT_HTTP_REST_KEY</t>
  </si>
  <si>
    <t>SDR_EXT_REQUEST_KEY</t>
  </si>
  <si>
    <t>SDR_EXT_REQUEST_OUTCOME_KEY</t>
  </si>
  <si>
    <t>SDR_EXT_SERVICE_OUTCOME_KEY</t>
  </si>
  <si>
    <t>START_TS_MS</t>
  </si>
  <si>
    <t>ANI</t>
  </si>
  <si>
    <t>AS_DURATION_MS</t>
  </si>
  <si>
    <t>BAILOUT_SDR_MILESTONE_KEY</t>
  </si>
  <si>
    <t>CONNECTION_ID</t>
  </si>
  <si>
    <t>DEFLECTION_SDR_MESSAGE_KEY</t>
  </si>
  <si>
    <t>DEFLECTION_SDR_MILESTONE_KEY</t>
  </si>
  <si>
    <t>DTMF_PATH</t>
  </si>
  <si>
    <t>END_TS_MS</t>
  </si>
  <si>
    <t>FINAL_SDR_MILESTONE_KEY</t>
  </si>
  <si>
    <t>INPUT_COUNT</t>
  </si>
  <si>
    <t>MENU_COUNT</t>
  </si>
  <si>
    <t>SDR_CALL_DISPOSITION_KEY</t>
  </si>
  <si>
    <t>SDR_CALL_TYPE_KEY</t>
  </si>
  <si>
    <t>SDR_ENTRY_POINT_KEY</t>
  </si>
  <si>
    <t>SDR_EXIT_POINT_KEY</t>
  </si>
  <si>
    <t>SDR_GEO_LOCATION_KEY</t>
  </si>
  <si>
    <t>SDR_LANGUAGE_KEY</t>
  </si>
  <si>
    <t>SDR_SURVEY_I1_KEY</t>
  </si>
  <si>
    <t>SDR_SURVEY_I2_KEY</t>
  </si>
  <si>
    <t>SDR_SURVEY_S1_KEY</t>
  </si>
  <si>
    <t>SDR_SURVEY_S2_KEY</t>
  </si>
  <si>
    <t>SDR_SURVEY_SCORES_KEY</t>
  </si>
  <si>
    <t>SDR_SURVEY_STATUS_KEY</t>
  </si>
  <si>
    <t>SELF_HELPED_SDR_MILESTONE_KEY</t>
  </si>
  <si>
    <t>SS_DURATION_MS</t>
  </si>
  <si>
    <t>STRIKEOUT_SDR_MILESTONE_KEY</t>
  </si>
  <si>
    <t>CONDITIONAL_OPTIONS</t>
  </si>
  <si>
    <t>CONFIDENCE</t>
  </si>
  <si>
    <t>INTERPRETATION</t>
  </si>
  <si>
    <t>SDR_INPUT_KEY</t>
  </si>
  <si>
    <t>SDR_INPUT_OUTCOME_KEY</t>
  </si>
  <si>
    <t>SDR_USER_INPUT_KEY</t>
  </si>
  <si>
    <t>UTTERANCE</t>
  </si>
  <si>
    <t>SDR_MILESTONE_KEY</t>
  </si>
  <si>
    <t>LAST_IRF_PARTY_TTS</t>
  </si>
  <si>
    <t>LP_AGENTID</t>
  </si>
  <si>
    <t>LP_ENDPOINTDN</t>
  </si>
  <si>
    <t>LP_ENDPOINTID</t>
  </si>
  <si>
    <t>LP_ENDPOINTTYPE</t>
  </si>
  <si>
    <t>LP_ORDINAL</t>
  </si>
  <si>
    <t>LP_PARENTPARTYID</t>
  </si>
  <si>
    <t>LP_PARTYGUID</t>
  </si>
  <si>
    <t>LP_PARTYID</t>
  </si>
  <si>
    <t>LP_TYPE</t>
  </si>
  <si>
    <t>ORDINAL</t>
  </si>
  <si>
    <t>SKILL_COMB_KEY</t>
  </si>
  <si>
    <t>UD_STOP_REASON</t>
  </si>
  <si>
    <t>WB_FOCUS_COUNT</t>
  </si>
  <si>
    <t>WB_FOCUS_DURATION</t>
  </si>
  <si>
    <t>STG_ACTIVE_MN_STATES_1</t>
  </si>
  <si>
    <t>STG_ACTIVE_MN_STATES_2</t>
  </si>
  <si>
    <t>EXPINTRL_END_TS</t>
  </si>
  <si>
    <t>Percentage of Callback Interactions</t>
  </si>
  <si>
    <t>Average number of callback attempts</t>
  </si>
  <si>
    <t>Number of callbacks per day</t>
  </si>
  <si>
    <t>Average_Inputs_per_SDR</t>
  </si>
  <si>
    <t>Average_Milestones_per_SDR</t>
  </si>
  <si>
    <t>Average_ExtRequests_per_SDR</t>
  </si>
  <si>
    <t>Average_CustAtributes_per_SDR</t>
  </si>
  <si>
    <t>Genesys Info Mart 8.5 Database Size Estimator</t>
  </si>
  <si>
    <t>Percentage of Designer IVR Processed Interactions*</t>
  </si>
  <si>
    <t>Use this Database Size Estimator to estimate the size of Genesys Info Mart database for your environment.
Fill in the shaded areas below. Questions marked with asterisks (*) apply to Cloud deployments only.
If you use aggregate tables, see also the Aggregation tab.</t>
  </si>
  <si>
    <r>
      <t>Document Version:</t>
    </r>
    <r>
      <rPr>
        <sz val="9"/>
        <color indexed="8"/>
        <rFont val="Arial"/>
        <family val="2"/>
      </rPr>
      <t> GIMSize_85_07-2017_v8.5.001.01</t>
    </r>
  </si>
</sst>
</file>

<file path=xl/styles.xml><?xml version="1.0" encoding="utf-8"?>
<styleSheet xmlns="http://schemas.openxmlformats.org/spreadsheetml/2006/main">
  <fonts count="26">
    <font>
      <sz val="10"/>
      <name val="Arial"/>
    </font>
    <font>
      <b/>
      <sz val="10"/>
      <name val="Arial"/>
      <family val="2"/>
    </font>
    <font>
      <sz val="10"/>
      <name val="Arial"/>
      <family val="2"/>
    </font>
    <font>
      <sz val="8"/>
      <name val="Arial"/>
      <family val="2"/>
    </font>
    <font>
      <b/>
      <i/>
      <sz val="10"/>
      <name val="Arial"/>
      <family val="2"/>
    </font>
    <font>
      <i/>
      <sz val="10"/>
      <name val="Arial"/>
      <family val="2"/>
    </font>
    <font>
      <sz val="10"/>
      <name val="Arial"/>
      <family val="2"/>
      <charset val="204"/>
    </font>
    <font>
      <b/>
      <sz val="10"/>
      <name val="Arial"/>
      <family val="2"/>
      <charset val="204"/>
    </font>
    <font>
      <b/>
      <sz val="10"/>
      <name val="Arial"/>
      <family val="2"/>
    </font>
    <font>
      <b/>
      <sz val="9"/>
      <color indexed="8"/>
      <name val="Arial"/>
      <family val="2"/>
    </font>
    <font>
      <sz val="9"/>
      <color indexed="8"/>
      <name val="Arial"/>
      <family val="2"/>
    </font>
    <font>
      <b/>
      <sz val="12"/>
      <name val="Arial"/>
      <family val="2"/>
    </font>
    <font>
      <b/>
      <sz val="10"/>
      <color theme="1"/>
      <name val="Arial"/>
      <family val="2"/>
    </font>
    <font>
      <sz val="10"/>
      <color theme="1"/>
      <name val="Arial"/>
      <family val="2"/>
    </font>
    <font>
      <b/>
      <sz val="10"/>
      <color theme="0"/>
      <name val="Arial"/>
      <family val="2"/>
    </font>
    <font>
      <sz val="8"/>
      <color indexed="81"/>
      <name val="Tahoma"/>
      <family val="2"/>
    </font>
    <font>
      <b/>
      <sz val="8"/>
      <color indexed="81"/>
      <name val="Tahoma"/>
      <family val="2"/>
    </font>
    <font>
      <b/>
      <sz val="10"/>
      <name val="Arial"/>
      <family val="2"/>
    </font>
    <font>
      <sz val="10"/>
      <color rgb="FF333333"/>
      <name val="Verdana"/>
      <family val="2"/>
    </font>
    <font>
      <sz val="9"/>
      <color indexed="81"/>
      <name val="Tahoma"/>
      <family val="2"/>
    </font>
    <font>
      <b/>
      <sz val="9"/>
      <color indexed="81"/>
      <name val="Tahoma"/>
      <family val="2"/>
    </font>
    <font>
      <u/>
      <sz val="10"/>
      <color theme="10"/>
      <name val="Arial"/>
      <family val="2"/>
    </font>
    <font>
      <sz val="10"/>
      <color theme="1"/>
      <name val="Arial"/>
      <family val="2"/>
    </font>
    <font>
      <sz val="10"/>
      <color theme="1"/>
      <name val="Arial"/>
      <family val="2"/>
    </font>
    <font>
      <sz val="10"/>
      <color rgb="FF000000"/>
      <name val="Arial"/>
      <family val="2"/>
    </font>
    <font>
      <b/>
      <i/>
      <u/>
      <sz val="10"/>
      <color rgb="FF00B050"/>
      <name val="Arial"/>
      <family val="2"/>
    </font>
  </fonts>
  <fills count="9">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9"/>
        <bgColor indexed="64"/>
      </patternFill>
    </fill>
    <fill>
      <patternFill patternType="solid">
        <fgColor theme="1"/>
        <bgColor theme="1"/>
      </patternFill>
    </fill>
    <fill>
      <patternFill patternType="solid">
        <fgColor rgb="FFFFFF00"/>
        <bgColor indexed="64"/>
      </patternFill>
    </fill>
    <fill>
      <patternFill patternType="solid">
        <fgColor rgb="FF00FFFF"/>
        <bgColor indexed="64"/>
      </patternFill>
    </fill>
    <fill>
      <patternFill patternType="solid">
        <fgColor rgb="FFC0C0C0"/>
        <bgColor indexed="64"/>
      </patternFill>
    </fill>
  </fills>
  <borders count="15">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s>
  <cellStyleXfs count="2">
    <xf numFmtId="0" fontId="0" fillId="0" borderId="0"/>
    <xf numFmtId="0" fontId="21" fillId="0" borderId="0" applyNumberFormat="0" applyFill="0" applyBorder="0" applyAlignment="0" applyProtection="0">
      <alignment vertical="top"/>
      <protection locked="0"/>
    </xf>
  </cellStyleXfs>
  <cellXfs count="125">
    <xf numFmtId="0" fontId="0" fillId="0" borderId="0" xfId="0"/>
    <xf numFmtId="0" fontId="1" fillId="0" borderId="0" xfId="0" applyFont="1"/>
    <xf numFmtId="0" fontId="2" fillId="0" borderId="0" xfId="0" applyFont="1"/>
    <xf numFmtId="3" fontId="0" fillId="0" borderId="0" xfId="0" applyNumberFormat="1"/>
    <xf numFmtId="3" fontId="2" fillId="0" borderId="0" xfId="0" applyNumberFormat="1" applyFont="1"/>
    <xf numFmtId="0" fontId="0" fillId="0" borderId="0" xfId="0" applyBorder="1"/>
    <xf numFmtId="0" fontId="2" fillId="0" borderId="0" xfId="0" applyFont="1" applyBorder="1"/>
    <xf numFmtId="0" fontId="2" fillId="0" borderId="0" xfId="0" applyFont="1" applyFill="1" applyBorder="1"/>
    <xf numFmtId="3" fontId="0" fillId="0" borderId="0" xfId="0" applyNumberFormat="1" applyFill="1"/>
    <xf numFmtId="0" fontId="2" fillId="0" borderId="0" xfId="0" applyFont="1" applyFill="1"/>
    <xf numFmtId="3" fontId="0" fillId="2" borderId="1" xfId="0" applyNumberFormat="1" applyFill="1" applyBorder="1" applyProtection="1">
      <protection locked="0"/>
    </xf>
    <xf numFmtId="0" fontId="1" fillId="3" borderId="3" xfId="0" applyFont="1" applyFill="1" applyBorder="1"/>
    <xf numFmtId="3" fontId="1" fillId="3" borderId="3" xfId="0" applyNumberFormat="1" applyFont="1" applyFill="1" applyBorder="1"/>
    <xf numFmtId="0" fontId="1" fillId="3" borderId="4" xfId="0" applyFont="1" applyFill="1" applyBorder="1"/>
    <xf numFmtId="0" fontId="5" fillId="0" borderId="0" xfId="0" applyFont="1" applyFill="1" applyBorder="1" applyAlignment="1">
      <alignment wrapText="1"/>
    </xf>
    <xf numFmtId="0" fontId="0" fillId="0" borderId="0" xfId="0" applyFill="1" applyBorder="1"/>
    <xf numFmtId="1" fontId="0" fillId="0" borderId="0" xfId="0" applyNumberFormat="1"/>
    <xf numFmtId="0" fontId="1" fillId="3" borderId="4" xfId="0" applyFont="1" applyFill="1" applyBorder="1" applyAlignment="1">
      <alignment wrapText="1"/>
    </xf>
    <xf numFmtId="0" fontId="6" fillId="0" borderId="0" xfId="0" applyFont="1"/>
    <xf numFmtId="0" fontId="0" fillId="0" borderId="0" xfId="0" applyFill="1"/>
    <xf numFmtId="0" fontId="8" fillId="3" borderId="4" xfId="0" applyFont="1" applyFill="1" applyBorder="1"/>
    <xf numFmtId="0" fontId="0" fillId="0" borderId="0" xfId="0" applyNumberFormat="1"/>
    <xf numFmtId="1" fontId="0" fillId="0" borderId="0" xfId="0" applyNumberFormat="1" applyFill="1" applyBorder="1" applyProtection="1">
      <protection locked="0"/>
    </xf>
    <xf numFmtId="3" fontId="1" fillId="2" borderId="1" xfId="0" applyNumberFormat="1" applyFont="1" applyFill="1" applyBorder="1"/>
    <xf numFmtId="0" fontId="9" fillId="0" borderId="0" xfId="0" applyFont="1"/>
    <xf numFmtId="0" fontId="11" fillId="0" borderId="0" xfId="0" applyFont="1"/>
    <xf numFmtId="3" fontId="0" fillId="0" borderId="0" xfId="0" applyNumberFormat="1" applyFill="1" applyBorder="1" applyProtection="1">
      <protection locked="0"/>
    </xf>
    <xf numFmtId="0" fontId="2" fillId="0" borderId="0" xfId="0" applyFont="1" applyAlignment="1">
      <alignment wrapText="1"/>
    </xf>
    <xf numFmtId="0" fontId="7" fillId="2" borderId="3" xfId="0" applyFont="1" applyFill="1" applyBorder="1" applyAlignment="1" applyProtection="1">
      <alignment wrapText="1"/>
      <protection locked="0"/>
    </xf>
    <xf numFmtId="1" fontId="0" fillId="0" borderId="4" xfId="0" applyNumberFormat="1" applyBorder="1"/>
    <xf numFmtId="0" fontId="2" fillId="0" borderId="0" xfId="0" quotePrefix="1" applyFont="1" applyAlignment="1">
      <alignment vertical="top" wrapText="1"/>
    </xf>
    <xf numFmtId="0" fontId="2" fillId="0" borderId="0" xfId="0" applyFont="1" applyAlignment="1">
      <alignment vertical="top" wrapText="1"/>
    </xf>
    <xf numFmtId="0" fontId="1" fillId="0" borderId="0" xfId="0" applyFont="1" applyAlignment="1">
      <alignment horizontal="center"/>
    </xf>
    <xf numFmtId="0" fontId="0" fillId="0" borderId="3" xfId="0" applyBorder="1"/>
    <xf numFmtId="0" fontId="0" fillId="0" borderId="7" xfId="0" applyBorder="1"/>
    <xf numFmtId="0" fontId="1" fillId="0" borderId="2" xfId="0" applyFont="1" applyBorder="1" applyAlignment="1">
      <alignment horizontal="center"/>
    </xf>
    <xf numFmtId="0" fontId="1" fillId="0" borderId="11" xfId="0" applyFont="1" applyBorder="1" applyAlignment="1">
      <alignment horizontal="center"/>
    </xf>
    <xf numFmtId="0" fontId="0" fillId="0" borderId="6" xfId="0" applyBorder="1"/>
    <xf numFmtId="0" fontId="0" fillId="0" borderId="9" xfId="0" applyBorder="1"/>
    <xf numFmtId="0" fontId="1" fillId="0" borderId="3" xfId="0" applyFont="1" applyBorder="1"/>
    <xf numFmtId="1" fontId="0" fillId="0" borderId="7" xfId="0" applyNumberFormat="1" applyBorder="1"/>
    <xf numFmtId="0" fontId="1" fillId="0" borderId="5" xfId="0" applyFont="1" applyBorder="1" applyAlignment="1">
      <alignment horizontal="center"/>
    </xf>
    <xf numFmtId="0" fontId="1" fillId="0" borderId="6" xfId="0" applyFont="1" applyBorder="1"/>
    <xf numFmtId="1" fontId="0" fillId="0" borderId="8" xfId="0" applyNumberFormat="1" applyBorder="1"/>
    <xf numFmtId="1" fontId="0" fillId="0" borderId="9" xfId="0" applyNumberFormat="1" applyBorder="1"/>
    <xf numFmtId="0" fontId="14" fillId="5" borderId="2" xfId="0" applyFont="1" applyFill="1" applyBorder="1" applyAlignment="1">
      <alignment horizontal="center"/>
    </xf>
    <xf numFmtId="0" fontId="14" fillId="5" borderId="5" xfId="0" applyFont="1" applyFill="1" applyBorder="1" applyAlignment="1">
      <alignment horizontal="center"/>
    </xf>
    <xf numFmtId="0" fontId="14" fillId="5" borderId="11" xfId="0" applyFont="1" applyFill="1" applyBorder="1" applyAlignment="1">
      <alignment horizontal="center"/>
    </xf>
    <xf numFmtId="0" fontId="13" fillId="4" borderId="4" xfId="0" applyFont="1" applyFill="1" applyBorder="1"/>
    <xf numFmtId="0" fontId="14" fillId="5" borderId="12" xfId="0" applyFont="1" applyFill="1" applyBorder="1" applyAlignment="1">
      <alignment horizontal="center"/>
    </xf>
    <xf numFmtId="0" fontId="13" fillId="0" borderId="12" xfId="0" applyNumberFormat="1" applyFont="1" applyBorder="1"/>
    <xf numFmtId="0" fontId="1" fillId="0" borderId="0" xfId="0" applyFont="1" applyBorder="1" applyAlignment="1">
      <alignment horizontal="center"/>
    </xf>
    <xf numFmtId="0" fontId="1" fillId="0" borderId="0" xfId="0" applyFont="1" applyFill="1" applyBorder="1" applyAlignment="1">
      <alignment horizontal="center"/>
    </xf>
    <xf numFmtId="1" fontId="0" fillId="0" borderId="0" xfId="0" applyNumberFormat="1" applyBorder="1"/>
    <xf numFmtId="0" fontId="13" fillId="0" borderId="0" xfId="0" applyNumberFormat="1" applyFont="1" applyBorder="1"/>
    <xf numFmtId="0" fontId="14" fillId="5" borderId="0" xfId="0" applyFont="1" applyFill="1" applyBorder="1" applyAlignment="1">
      <alignment horizontal="center"/>
    </xf>
    <xf numFmtId="0" fontId="12" fillId="4" borderId="3" xfId="0" applyFont="1" applyFill="1" applyBorder="1" applyAlignment="1"/>
    <xf numFmtId="0" fontId="12" fillId="4" borderId="3" xfId="0" applyFont="1" applyFill="1" applyBorder="1" applyAlignment="1">
      <alignment wrapText="1"/>
    </xf>
    <xf numFmtId="1" fontId="12" fillId="4" borderId="3" xfId="0" applyNumberFormat="1" applyFont="1" applyFill="1" applyBorder="1" applyAlignment="1">
      <alignment wrapText="1"/>
    </xf>
    <xf numFmtId="0" fontId="13" fillId="4" borderId="7" xfId="0" applyFont="1" applyFill="1" applyBorder="1"/>
    <xf numFmtId="1" fontId="12" fillId="4" borderId="6" xfId="0" applyNumberFormat="1" applyFont="1" applyFill="1" applyBorder="1" applyAlignment="1">
      <alignment wrapText="1"/>
    </xf>
    <xf numFmtId="0" fontId="13" fillId="4" borderId="8" xfId="0" applyFont="1" applyFill="1" applyBorder="1"/>
    <xf numFmtId="0" fontId="13" fillId="4" borderId="9" xfId="0" applyFont="1" applyFill="1" applyBorder="1"/>
    <xf numFmtId="0" fontId="5" fillId="0" borderId="0" xfId="0" applyFont="1" applyBorder="1"/>
    <xf numFmtId="0" fontId="4" fillId="0" borderId="0" xfId="0" applyFont="1" applyBorder="1" applyAlignment="1">
      <alignment horizontal="center"/>
    </xf>
    <xf numFmtId="0" fontId="5" fillId="0" borderId="0" xfId="0" applyFont="1"/>
    <xf numFmtId="0" fontId="4" fillId="0" borderId="0" xfId="0" applyFont="1" applyFill="1" applyBorder="1" applyAlignment="1">
      <alignment horizontal="center"/>
    </xf>
    <xf numFmtId="0" fontId="5" fillId="0" borderId="0" xfId="0" applyNumberFormat="1" applyFont="1" applyBorder="1"/>
    <xf numFmtId="0" fontId="2" fillId="0" borderId="0" xfId="0" applyNumberFormat="1" applyFont="1"/>
    <xf numFmtId="3" fontId="1" fillId="0" borderId="0" xfId="0" applyNumberFormat="1" applyFont="1" applyBorder="1" applyAlignment="1">
      <alignment horizontal="center"/>
    </xf>
    <xf numFmtId="3" fontId="2" fillId="0" borderId="0" xfId="0" applyNumberFormat="1" applyFont="1" applyBorder="1"/>
    <xf numFmtId="3" fontId="1" fillId="0" borderId="0" xfId="0" applyNumberFormat="1" applyFont="1"/>
    <xf numFmtId="3" fontId="2" fillId="6" borderId="0" xfId="0" applyNumberFormat="1" applyFont="1" applyFill="1" applyBorder="1"/>
    <xf numFmtId="3" fontId="0" fillId="0" borderId="0" xfId="0" applyNumberFormat="1" applyFont="1"/>
    <xf numFmtId="3" fontId="2" fillId="0" borderId="0" xfId="0" applyNumberFormat="1" applyFont="1" applyFill="1" applyBorder="1"/>
    <xf numFmtId="0" fontId="0" fillId="0" borderId="0" xfId="0" applyNumberFormat="1" applyFont="1"/>
    <xf numFmtId="1" fontId="5" fillId="0" borderId="0" xfId="0" applyNumberFormat="1" applyFont="1"/>
    <xf numFmtId="3" fontId="2" fillId="6" borderId="0" xfId="0" applyNumberFormat="1" applyFont="1" applyFill="1"/>
    <xf numFmtId="9" fontId="1" fillId="0" borderId="0" xfId="0" applyNumberFormat="1" applyFont="1"/>
    <xf numFmtId="0" fontId="2" fillId="3" borderId="10" xfId="0" applyFont="1" applyFill="1" applyBorder="1" applyAlignment="1">
      <alignment wrapText="1"/>
    </xf>
    <xf numFmtId="0" fontId="1" fillId="3" borderId="9" xfId="0" applyFont="1" applyFill="1" applyBorder="1"/>
    <xf numFmtId="9" fontId="0" fillId="2" borderId="1" xfId="0" applyNumberFormat="1" applyFill="1" applyBorder="1" applyProtection="1">
      <protection locked="0"/>
    </xf>
    <xf numFmtId="0" fontId="1" fillId="3" borderId="10" xfId="0" applyFont="1" applyFill="1" applyBorder="1"/>
    <xf numFmtId="3" fontId="1" fillId="3" borderId="4" xfId="0" applyNumberFormat="1" applyFont="1" applyFill="1" applyBorder="1" applyAlignment="1">
      <alignment wrapText="1"/>
    </xf>
    <xf numFmtId="3" fontId="0" fillId="2" borderId="1" xfId="0" applyNumberFormat="1" applyFill="1" applyBorder="1" applyProtection="1"/>
    <xf numFmtId="0" fontId="14" fillId="5" borderId="0" xfId="0" applyFont="1" applyFill="1" applyAlignment="1">
      <alignment horizontal="center"/>
    </xf>
    <xf numFmtId="0" fontId="11" fillId="0" borderId="0" xfId="0" applyFont="1" applyFill="1" applyAlignment="1">
      <alignment horizontal="left" vertical="center"/>
    </xf>
    <xf numFmtId="0" fontId="14" fillId="5" borderId="13" xfId="0" applyFont="1" applyFill="1" applyBorder="1"/>
    <xf numFmtId="0" fontId="14" fillId="5" borderId="14" xfId="0" applyFont="1" applyFill="1" applyBorder="1"/>
    <xf numFmtId="0" fontId="17" fillId="0" borderId="0" xfId="0" applyFont="1" applyAlignment="1">
      <alignment horizontal="center"/>
    </xf>
    <xf numFmtId="2" fontId="2" fillId="0" borderId="0" xfId="0" applyNumberFormat="1" applyFont="1"/>
    <xf numFmtId="0" fontId="1" fillId="3" borderId="4" xfId="0" applyFont="1" applyFill="1" applyBorder="1" applyAlignment="1">
      <alignment horizontal="center" wrapText="1"/>
    </xf>
    <xf numFmtId="4" fontId="1" fillId="3" borderId="4" xfId="0" applyNumberFormat="1" applyFont="1" applyFill="1" applyBorder="1" applyAlignment="1">
      <alignment horizontal="left" wrapText="1"/>
    </xf>
    <xf numFmtId="0" fontId="1" fillId="3" borderId="4" xfId="0" applyFont="1" applyFill="1" applyBorder="1" applyAlignment="1">
      <alignment horizontal="center" vertical="center" wrapText="1"/>
    </xf>
    <xf numFmtId="0" fontId="1" fillId="0" borderId="0" xfId="0" applyFont="1" applyAlignment="1"/>
    <xf numFmtId="0" fontId="1" fillId="0" borderId="0" xfId="0" applyFont="1" applyAlignment="1">
      <alignment wrapText="1"/>
    </xf>
    <xf numFmtId="49" fontId="0" fillId="0" borderId="0" xfId="0" applyNumberFormat="1"/>
    <xf numFmtId="49" fontId="2" fillId="0" borderId="0" xfId="0" applyNumberFormat="1" applyFont="1"/>
    <xf numFmtId="0" fontId="18" fillId="0" borderId="0" xfId="0" applyFont="1"/>
    <xf numFmtId="0" fontId="1" fillId="3" borderId="7" xfId="0" applyFont="1" applyFill="1" applyBorder="1" applyAlignment="1">
      <alignment wrapText="1"/>
    </xf>
    <xf numFmtId="3" fontId="0" fillId="2" borderId="3" xfId="0" applyNumberFormat="1" applyFill="1" applyBorder="1" applyProtection="1">
      <protection locked="0"/>
    </xf>
    <xf numFmtId="0" fontId="1" fillId="3" borderId="0" xfId="0" applyFont="1" applyFill="1" applyBorder="1" applyAlignment="1">
      <alignment wrapText="1"/>
    </xf>
    <xf numFmtId="0" fontId="2" fillId="3" borderId="0" xfId="0" applyFont="1" applyFill="1" applyBorder="1" applyAlignment="1">
      <alignment wrapText="1"/>
    </xf>
    <xf numFmtId="0" fontId="13" fillId="6" borderId="4" xfId="0" applyFont="1" applyFill="1" applyBorder="1"/>
    <xf numFmtId="0" fontId="13" fillId="6" borderId="8" xfId="0" applyFont="1" applyFill="1" applyBorder="1"/>
    <xf numFmtId="0" fontId="13" fillId="6" borderId="7" xfId="0" applyFont="1" applyFill="1" applyBorder="1"/>
    <xf numFmtId="0" fontId="21" fillId="4" borderId="9" xfId="1" applyFill="1" applyBorder="1" applyAlignment="1" applyProtection="1">
      <alignment wrapText="1"/>
    </xf>
    <xf numFmtId="2" fontId="2" fillId="0" borderId="0" xfId="0" quotePrefix="1" applyNumberFormat="1" applyFont="1"/>
    <xf numFmtId="0" fontId="22" fillId="0" borderId="12" xfId="0" applyNumberFormat="1" applyFont="1" applyBorder="1"/>
    <xf numFmtId="0" fontId="22" fillId="0" borderId="0" xfId="0" applyNumberFormat="1" applyFont="1" applyBorder="1"/>
    <xf numFmtId="0" fontId="22" fillId="0" borderId="0" xfId="0" applyNumberFormat="1" applyFont="1"/>
    <xf numFmtId="3" fontId="2" fillId="0" borderId="0" xfId="0" applyNumberFormat="1" applyFont="1" applyFill="1"/>
    <xf numFmtId="0" fontId="23" fillId="0" borderId="12" xfId="0" applyNumberFormat="1" applyFont="1" applyBorder="1"/>
    <xf numFmtId="0" fontId="23" fillId="0" borderId="0" xfId="0" applyNumberFormat="1" applyFont="1" applyBorder="1"/>
    <xf numFmtId="0" fontId="23" fillId="0" borderId="0" xfId="0" applyNumberFormat="1" applyFont="1"/>
    <xf numFmtId="0" fontId="24" fillId="7" borderId="0" xfId="0" applyFont="1" applyFill="1" applyAlignment="1">
      <alignment vertical="center" wrapText="1"/>
    </xf>
    <xf numFmtId="0" fontId="2" fillId="8" borderId="0" xfId="0" applyFont="1" applyFill="1" applyAlignment="1">
      <alignment vertical="center"/>
    </xf>
    <xf numFmtId="0" fontId="2" fillId="0" borderId="0" xfId="0" applyFont="1" applyAlignment="1">
      <alignment vertical="center"/>
    </xf>
    <xf numFmtId="0" fontId="25" fillId="0" borderId="0" xfId="0" applyFont="1" applyFill="1"/>
    <xf numFmtId="2" fontId="2" fillId="0" borderId="0" xfId="0" applyNumberFormat="1" applyFont="1" applyBorder="1"/>
    <xf numFmtId="4" fontId="2" fillId="0" borderId="0" xfId="0" applyNumberFormat="1" applyFont="1" applyBorder="1"/>
    <xf numFmtId="0" fontId="25" fillId="0" borderId="0" xfId="0" applyFont="1" applyFill="1" applyAlignment="1"/>
    <xf numFmtId="0" fontId="5" fillId="0" borderId="10" xfId="0" applyFont="1" applyFill="1" applyBorder="1" applyAlignment="1">
      <alignment horizontal="left" wrapText="1"/>
    </xf>
    <xf numFmtId="0" fontId="5" fillId="0" borderId="0" xfId="0" applyFont="1" applyFill="1" applyBorder="1" applyAlignment="1">
      <alignment horizontal="left" wrapText="1"/>
    </xf>
    <xf numFmtId="0" fontId="1" fillId="0" borderId="0" xfId="0" applyFont="1" applyAlignment="1">
      <alignment horizontal="left" wrapText="1"/>
    </xf>
  </cellXfs>
  <cellStyles count="2">
    <cellStyle name="Hyperlink" xfId="1" builtinId="8"/>
    <cellStyle name="Normal" xfId="0" builtinId="0"/>
  </cellStyles>
  <dxfs count="124">
    <dxf>
      <border outline="0">
        <top style="thin">
          <color theme="1"/>
        </top>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bottom" textRotation="0" wrapText="0" indent="0" relativeIndent="0" justifyLastLine="0" shrinkToFit="0" readingOrder="0"/>
    </dxf>
    <dxf>
      <numFmt numFmtId="0" formatCode="General"/>
    </dxf>
    <dxf>
      <numFmt numFmtId="0" formatCode="General"/>
    </dxf>
    <dxf>
      <numFmt numFmtId="0" formatCode="General"/>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numFmt numFmtId="0" formatCode="Genera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0" formatCode="General"/>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0" formatCode="General"/>
      <border diagonalUp="0" diagonalDown="0" outline="0">
        <left/>
        <right/>
        <top style="thin">
          <color theme="1"/>
        </top>
        <bottom/>
      </border>
    </dxf>
    <dxf>
      <border outline="0">
        <left style="thin">
          <color theme="1"/>
        </left>
      </border>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dxf>
    <dxf>
      <fill>
        <patternFill>
          <bgColor rgb="FFFF0000"/>
        </patternFill>
      </fill>
    </dxf>
    <dxf>
      <font>
        <b val="0"/>
        <i/>
        <strike val="0"/>
        <condense val="0"/>
        <extend val="0"/>
        <outline val="0"/>
        <shadow val="0"/>
        <u val="none"/>
        <vertAlign val="baseline"/>
        <sz val="10"/>
        <color auto="1"/>
        <name val="Arial"/>
        <scheme val="none"/>
      </font>
    </dxf>
    <dxf>
      <font>
        <i/>
      </font>
      <numFmt numFmtId="0" formatCode="General"/>
    </dxf>
    <dxf>
      <font>
        <b val="0"/>
        <i/>
        <strike val="0"/>
        <condense val="0"/>
        <extend val="0"/>
        <outline val="0"/>
        <shadow val="0"/>
        <u val="none"/>
        <vertAlign val="baseline"/>
        <sz val="10"/>
        <color auto="1"/>
        <name val="Arial"/>
        <scheme val="none"/>
      </font>
    </dxf>
    <dxf>
      <font>
        <i/>
      </font>
      <numFmt numFmtId="0" formatCode="General"/>
    </dxf>
    <dxf>
      <font>
        <b val="0"/>
        <i/>
        <strike val="0"/>
        <condense val="0"/>
        <extend val="0"/>
        <outline val="0"/>
        <shadow val="0"/>
        <u val="none"/>
        <vertAlign val="baseline"/>
        <sz val="10"/>
        <color auto="1"/>
        <name val="Arial"/>
        <scheme val="none"/>
      </font>
    </dxf>
    <dxf>
      <font>
        <i/>
      </font>
      <numFmt numFmtId="0" formatCode="Genera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4" formatCode="#,##0.0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dxf>
    <dxf>
      <font>
        <b val="0"/>
        <i/>
        <strike val="0"/>
        <condense val="0"/>
        <extend val="0"/>
        <outline val="0"/>
        <shadow val="0"/>
        <u val="none"/>
        <vertAlign val="baseline"/>
        <sz val="10"/>
        <color auto="1"/>
        <name val="Arial"/>
        <scheme val="none"/>
      </font>
    </dxf>
    <dxf>
      <font>
        <i/>
      </font>
      <numFmt numFmtId="0" formatCode="General"/>
    </dxf>
    <dxf>
      <font>
        <b val="0"/>
        <i/>
        <strike val="0"/>
        <condense val="0"/>
        <extend val="0"/>
        <outline val="0"/>
        <shadow val="0"/>
        <u val="none"/>
        <vertAlign val="baseline"/>
        <sz val="10"/>
        <color auto="1"/>
        <name val="Arial"/>
        <scheme val="none"/>
      </font>
    </dxf>
    <dxf>
      <font>
        <i/>
      </font>
      <numFmt numFmtId="0" formatCode="General"/>
    </dxf>
    <dxf>
      <font>
        <b val="0"/>
        <i/>
        <strike val="0"/>
        <condense val="0"/>
        <extend val="0"/>
        <outline val="0"/>
        <shadow val="0"/>
        <u val="none"/>
        <vertAlign val="baseline"/>
        <sz val="10"/>
        <color auto="1"/>
        <name val="Arial"/>
        <scheme val="none"/>
      </font>
    </dxf>
    <dxf>
      <font>
        <i/>
      </font>
      <numFmt numFmtId="0" formatCode="Genera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numFmt numFmtId="3"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dxf>
    <dxf>
      <numFmt numFmtId="1" formatCode="0"/>
      <border diagonalUp="0" diagonalDown="0">
        <left style="thin">
          <color indexed="64"/>
        </left>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thin">
          <color indexed="64"/>
        </left>
        <right style="thin">
          <color indexed="64"/>
        </right>
        <top/>
        <bottom/>
      </border>
    </dxf>
    <dxf>
      <numFmt numFmtId="3" formatCode="#,##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2" formatCode="0.00"/>
    </dxf>
    <dxf>
      <font>
        <b val="0"/>
        <i val="0"/>
        <strike val="0"/>
        <condense val="0"/>
        <extend val="0"/>
        <outline val="0"/>
        <shadow val="0"/>
        <u val="none"/>
        <vertAlign val="baseline"/>
        <sz val="10"/>
        <color auto="1"/>
        <name val="Arial"/>
        <scheme val="none"/>
      </font>
      <numFmt numFmtId="0" formatCode="General"/>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indexed="9"/>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indexed="9"/>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indexed="9"/>
        </patternFill>
      </fill>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bottom" textRotation="0" wrapText="0" indent="0" relative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thin">
          <color indexed="64"/>
        </left>
        <right style="thin">
          <color indexed="64"/>
        </right>
        <top/>
        <bottom/>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2" name="DBMS" displayName="DBMS" ref="B11:C14" totalsRowShown="0" headerRowDxfId="122" headerRowBorderDxfId="121" tableBorderDxfId="120" totalsRowBorderDxfId="119">
  <autoFilter ref="B11:C14"/>
  <tableColumns count="2">
    <tableColumn id="1" name="Database" dataDxfId="118"/>
    <tableColumn id="2" name="Code" dataDxfId="117"/>
  </tableColumns>
  <tableStyleInfo name="TableStyleLight8" showFirstColumn="0" showLastColumn="0" showRowStripes="1" showColumnStripes="0"/>
</table>
</file>

<file path=xl/tables/table2.xml><?xml version="1.0" encoding="utf-8"?>
<table xmlns="http://schemas.openxmlformats.org/spreadsheetml/2006/main" id="7" name="DBMS_BLOCK_BYTES" displayName="DBMS_BLOCK_BYTES" ref="B2:E9" totalsRowShown="0" headerRowDxfId="116" headerRowBorderDxfId="115" tableBorderDxfId="114" totalsRowBorderDxfId="113">
  <autoFilter ref="B2:E9"/>
  <tableColumns count="4">
    <tableColumn id="1" name="Name"/>
    <tableColumn id="2" name="Oracle" dataDxfId="112"/>
    <tableColumn id="3" name="MSSQL" dataDxfId="111"/>
    <tableColumn id="4" name="PostgreSQL" dataDxfId="110"/>
  </tableColumns>
  <tableStyleInfo name="TableStyleLight8" showFirstColumn="1" showLastColumn="0" showRowStripes="1" showColumnStripes="0"/>
</table>
</file>

<file path=xl/tables/table3.xml><?xml version="1.0" encoding="utf-8"?>
<table xmlns="http://schemas.openxmlformats.org/spreadsheetml/2006/main" id="4" name="SIZE_UNITS" displayName="SIZE_UNITS" ref="B19:G25" totalsRowShown="0" headerRowDxfId="109">
  <autoFilter ref="B19:G25"/>
  <tableColumns count="6">
    <tableColumn id="1" name="Unit" dataDxfId="108">
      <calculatedColumnFormula>SIZE_UNITS_PREFIX&amp;" ("&amp;SIZE_UNITS[[#This Row],[V]]&amp;")"</calculatedColumnFormula>
    </tableColumn>
    <tableColumn id="3" name="TOTAL" dataDxfId="107">
      <calculatedColumnFormula>TEXT((TABLE_SIZES[[#Totals],[Data Bytes]]+DIM_SIZES[[#Totals],[Data Bytes]])/SIZE_UNITS[[#This Row],[Value]],SIZE_UNITS[[#This Row],[Format]])</calculatedColumnFormula>
    </tableColumn>
    <tableColumn id="4" name="TOTAL_INDEX" dataDxfId="106">
      <calculatedColumnFormula>TEXT((TABLE_SIZES[[#Totals],[Index Bytes]]+DIM_SIZES[[#Totals],[Index Bytes]])/SIZE_UNITS[[#This Row],[Value]],SIZE_UNITS[[#This Row],[Format]])</calculatedColumnFormula>
    </tableColumn>
    <tableColumn id="6" name="Format" dataDxfId="105"/>
    <tableColumn id="2" name="Value" dataDxfId="104"/>
    <tableColumn id="5" name="V"/>
  </tableColumns>
  <tableStyleInfo name="TableStyleLight8" showFirstColumn="0" showLastColumn="0" showRowStripes="1" showColumnStripes="0"/>
</table>
</file>

<file path=xl/tables/table4.xml><?xml version="1.0" encoding="utf-8"?>
<table xmlns="http://schemas.openxmlformats.org/spreadsheetml/2006/main" id="3" name="DBMS_TYPE_SIZES" displayName="DBMS_TYPE_SIZES" ref="A1:E586" totalsRowShown="0" headerRowDxfId="103" headerRowBorderDxfId="102" tableBorderDxfId="101" totalsRowBorderDxfId="100">
  <autoFilter ref="A1:E586"/>
  <tableColumns count="5">
    <tableColumn id="1" name="DataType" dataDxfId="99"/>
    <tableColumn id="2" name="Oracle" dataDxfId="98"/>
    <tableColumn id="3" name="MSSQL" dataDxfId="97"/>
    <tableColumn id="4" name="PostgreSQL" dataDxfId="96"/>
    <tableColumn id="5" name="i"/>
  </tableColumns>
  <tableStyleInfo name="TableStyleLight8" showFirstColumn="0" showLastColumn="0" showRowStripes="1" showColumnStripes="0"/>
</table>
</file>

<file path=xl/tables/table5.xml><?xml version="1.0" encoding="utf-8"?>
<table xmlns="http://schemas.openxmlformats.org/spreadsheetml/2006/main" id="6" name="TABLE_SIZES" displayName="TABLE_SIZES" ref="A12:T82" totalsRowCount="1" headerRowDxfId="95">
  <tableColumns count="20">
    <tableColumn id="1" name="Table" totalsRowLabel="Total" dataDxfId="94" totalsRowDxfId="93"/>
    <tableColumn id="8" name="Rows" dataDxfId="92" totalsRowDxfId="91"/>
    <tableColumn id="14" name="Rows per Day" dataDxfId="90" totalsRowDxfId="89"/>
    <tableColumn id="23" name="Data Bytes" totalsRowFunction="sum" dataDxfId="88" totalsRowDxfId="87"/>
    <tableColumn id="24" name="Index Bytes" totalsRowFunction="sum" dataDxfId="86" totalsRowDxfId="85"/>
    <tableColumn id="16" name="Data Bytes per Day" totalsRowFunction="sum" dataDxfId="84" totalsRowDxfId="83">
      <calculatedColumnFormula>DBMS_Block_Size*CEILING(TABLE_SIZES[[#This Row],[Rows per Day]]/TABLE_SIZES[[#This Row],[Data Rows per Block]],1)</calculatedColumnFormula>
    </tableColumn>
    <tableColumn id="22" name="Index Bytes per Day" totalsRowFunction="sum" dataDxfId="82" totalsRowDxfId="81">
      <calculatedColumnFormula>DBMS_Block_Size*CEILING(TABLE_SIZES[[#This Row],[Rows per Day]]/TABLE_SIZES[[#This Row],[Index Rows per Block]],1)</calculatedColumnFormula>
    </tableColumn>
    <tableColumn id="11" name="Data Row Size" dataDxfId="80" totalsRowDxfId="79">
      <calculatedColumnFormula>INDEX(TABLE_SIZES[[#This Row],[TBL_ORACLE]:[TBL_POSTGRESQL]],,CODE_CURRENT)</calculatedColumnFormula>
    </tableColumn>
    <tableColumn id="17" name="Data Rows per Block" dataDxfId="78" totalsRowDxfId="77">
      <calculatedColumnFormula>FLOOR(DBMS_Data_Block_Free_Size/TABLE_SIZES[[#This Row],[Data Row Size]],1)</calculatedColumnFormula>
    </tableColumn>
    <tableColumn id="20" name="Index Rows per Block" dataDxfId="76" totalsRowDxfId="75">
      <calculatedColumnFormula>FLOOR(DBMS_Data_Block_Free_Size/TABLE_SIZES[[#This Row],[Index Row Size]],1)</calculatedColumnFormula>
    </tableColumn>
    <tableColumn id="19" name="Index Row Size" dataDxfId="74" totalsRowDxfId="73">
      <calculatedColumnFormula>INDEX(TABLE_SIZES[[#This Row],[IDX_ORACLE]:[IDX_POSTGRESQL]],,CODE_CURRENT)</calculatedColumnFormula>
    </tableColumn>
    <tableColumn id="15" name="_" dataDxfId="72" totalsRowDxfId="71"/>
    <tableColumn id="2" name="TBL_ORACLE" dataDxfId="70" totalsRowDxfId="69">
      <calculatedColumnFormula>SUMIF(COL_SIZES[table_name],TABLE_SIZES[[#This Row],[Table]],COL_SIZES[Oracle]) + INDEX(DBMS_Data_Block_Header,,CODE_ORACLE)</calculatedColumnFormula>
    </tableColumn>
    <tableColumn id="4" name="TBL_MSSQL" dataDxfId="68" totalsRowDxfId="67">
      <calculatedColumnFormula>SUMIF(COL_SIZES[table_name],TABLE_SIZES[[#This Row],[Table]],COL_SIZES[MSSQL]) + INDEX(DBMS_Data_Block_Header,,CODE_MSSQL)</calculatedColumnFormula>
    </tableColumn>
    <tableColumn id="6" name="TBL_POSTGRESQL" dataDxfId="66" totalsRowDxfId="65">
      <calculatedColumnFormula>SUMIF(COL_SIZES[table_name],TABLE_SIZES[[#This Row],[Table]],COL_SIZES[PostgreSQL]) + INDEX(DBMS_Data_Block_Header,,CODE_POSTGRESQL)</calculatedColumnFormula>
    </tableColumn>
    <tableColumn id="12" name="INDEX_COUNT" dataDxfId="64" totalsRowDxfId="63">
      <calculatedColumnFormula>SUMIF(IDX_SIZES[table_name],$A13,IDX_SIZES[INDEX_COUNT])</calculatedColumnFormula>
    </tableColumn>
    <tableColumn id="13" name="NULLABLE_COUNT" dataDxfId="62" totalsRowDxfId="61">
      <calculatedColumnFormula>SUMIF(IDX_SIZES[table_name],$A13,IDX_SIZES[NULLABLE_COUNT])</calculatedColumnFormula>
    </tableColumn>
    <tableColumn id="3" name="IDX_ORACLE" dataDxfId="60" totalsRowDxfId="59">
      <calculatedColumnFormula>SUMIF(IDX_SIZES[table_name],TABLE_SIZES[[#This Row],[Table]],IDX_SIZES[Oracle]) + TABLE_SIZES[[#This Row],[INDEX_COUNT]]*INDEX(DBMS_Index_Row_Header,,CODE_ORACLE) + TABLE_SIZES[[#This Row],[NULLABLE_COUNT]]</calculatedColumnFormula>
    </tableColumn>
    <tableColumn id="5" name="IDX_MSSQL" dataDxfId="58" totalsRowDxfId="57">
      <calculatedColumnFormula>SUMIF(IDX_SIZES[table_name],TABLE_SIZES[[#This Row],[Table]],IDX_SIZES[MSSQL]) + TABLE_SIZES[[#This Row],[INDEX_COUNT]]*INDEX(DBMS_Index_Row_Header,,CODE_MSSQL) + TABLE_SIZES[[#This Row],[NULLABLE_COUNT]]</calculatedColumnFormula>
    </tableColumn>
    <tableColumn id="7" name="IDX_POSTGRESQL" dataDxfId="56" totalsRowDxfId="55">
      <calculatedColumnFormula>SUMIF(IDX_SIZES[table_name],TABLE_SIZES[[#This Row],[Table]],IDX_SIZES[PostgreSQL]) + TABLE_SIZES[[#This Row],[INDEX_COUNT]]*INDEX(DBMS_Index_Row_Header,,CODE_POSTGRESQL) + TABLE_SIZES[[#This Row],[NULLABLE_COUNT]]</calculatedColumnFormula>
    </tableColumn>
  </tableColumns>
  <tableStyleInfo name="TableStyleLight8" showFirstColumn="0" showLastColumn="0" showRowStripes="1" showColumnStripes="0"/>
</table>
</file>

<file path=xl/tables/table6.xml><?xml version="1.0" encoding="utf-8"?>
<table xmlns="http://schemas.openxmlformats.org/spreadsheetml/2006/main" id="10" name="DIM_SIZES" displayName="DIM_SIZES" ref="A1:T10" totalsRowCount="1" headerRowDxfId="54">
  <tableColumns count="20">
    <tableColumn id="1" name="Table" totalsRowLabel="Total" dataDxfId="53" totalsRowDxfId="52"/>
    <tableColumn id="8" name="Rows" dataDxfId="51" totalsRowDxfId="50"/>
    <tableColumn id="14" name="Rows per Day" dataDxfId="49" totalsRowDxfId="48"/>
    <tableColumn id="23" name="Data Bytes" totalsRowFunction="sum" dataDxfId="47" totalsRowDxfId="46"/>
    <tableColumn id="24" name="Index Bytes" totalsRowFunction="sum" dataDxfId="45" totalsRowDxfId="44"/>
    <tableColumn id="16" name="Data Bytes per Day" totalsRowFunction="sum" dataDxfId="43" totalsRowDxfId="42">
      <calculatedColumnFormula>DBMS_Block_Size*CEILING(DIM_SIZES[[#This Row],[Rows per Day]]/DIM_SIZES[[#This Row],[Data Rows per Block]],1)</calculatedColumnFormula>
    </tableColumn>
    <tableColumn id="22" name="Index Bytes per Day" totalsRowFunction="sum" dataDxfId="41" totalsRowDxfId="40">
      <calculatedColumnFormula>DBMS_Block_Size*CEILING(DIM_SIZES[[#This Row],[Rows per Day]]/DIM_SIZES[[#This Row],[Index Rows per Block]],1)</calculatedColumnFormula>
    </tableColumn>
    <tableColumn id="11" name="Data Row Size" dataDxfId="39" totalsRowDxfId="38">
      <calculatedColumnFormula>INDEX(DIM_SIZES[[#This Row],[TBL_ORACLE]:[TBL_POSTGRESQL]],,CODE_CURRENT)</calculatedColumnFormula>
    </tableColumn>
    <tableColumn id="17" name="Data Rows per Block" dataDxfId="37" totalsRowDxfId="36">
      <calculatedColumnFormula>FLOOR(DBMS_Data_Block_Free_Size/DIM_SIZES[[#This Row],[Data Row Size]],1)</calculatedColumnFormula>
    </tableColumn>
    <tableColumn id="20" name="Index Rows per Block" dataDxfId="35" totalsRowDxfId="34">
      <calculatedColumnFormula>DBMS_Data_Block_Free_Size/DIM_SIZES[[#This Row],[Index Row Size]]</calculatedColumnFormula>
    </tableColumn>
    <tableColumn id="19" name="Index Row Size" dataDxfId="33" totalsRowDxfId="32">
      <calculatedColumnFormula>INDEX(DIM_SIZES[[#This Row],[IDX_ORACLE]:[IDX_POSTGRESQL]],,CODE_CURRENT)</calculatedColumnFormula>
    </tableColumn>
    <tableColumn id="15" name="_" dataDxfId="31" totalsRowDxfId="30"/>
    <tableColumn id="2" name="TBL_ORACLE" dataDxfId="29" totalsRowDxfId="28">
      <calculatedColumnFormula>SUMIF(COL_SIZES[table_name],DIM_SIZES[[#This Row],[Table]],COL_SIZES[Oracle]) + INDEX(DBMS_Data_Block_Header,,CODE_ORACLE)</calculatedColumnFormula>
    </tableColumn>
    <tableColumn id="4" name="TBL_MSSQL" dataDxfId="27" totalsRowDxfId="26">
      <calculatedColumnFormula>SUMIF(COL_SIZES[table_name],DIM_SIZES[[#This Row],[Table]],COL_SIZES[MSSQL]) + INDEX(DBMS_Data_Block_Header,,CODE_MSSQL)</calculatedColumnFormula>
    </tableColumn>
    <tableColumn id="6" name="TBL_POSTGRESQL" dataDxfId="25" totalsRowDxfId="24">
      <calculatedColumnFormula>SUMIF(COL_SIZES[table_name],DIM_SIZES[[#This Row],[Table]],COL_SIZES[PostgreSQL]) + INDEX(DBMS_Data_Block_Header,,CODE_POSTGRESQL)</calculatedColumnFormula>
    </tableColumn>
    <tableColumn id="12" name="INDEX_COUNT" dataDxfId="23" totalsRowDxfId="22">
      <calculatedColumnFormula>SUMIF(IDX_SIZES[table_name],$A2,IDX_SIZES[INDEX_COUNT])</calculatedColumnFormula>
    </tableColumn>
    <tableColumn id="13" name="NULLABLE_COUNT" dataDxfId="21" totalsRowDxfId="20">
      <calculatedColumnFormula>SUMIF(IDX_SIZES[table_name],$A2,IDX_SIZES[NULLABLE_COUNT])</calculatedColumnFormula>
    </tableColumn>
    <tableColumn id="3" name="IDX_ORACLE" dataDxfId="19" totalsRowDxfId="18">
      <calculatedColumnFormula>SUMIF(IDX_SIZES[table_name],DIM_SIZES[[#This Row],[Table]],IDX_SIZES[Oracle]) + DIM_SIZES[[#This Row],[INDEX_COUNT]]*INDEX(DBMS_Index_Row_Header,,CODE_ORACLE) + DIM_SIZES[[#This Row],[NULLABLE_COUNT]]</calculatedColumnFormula>
    </tableColumn>
    <tableColumn id="5" name="IDX_MSSQL" dataDxfId="17" totalsRowDxfId="16">
      <calculatedColumnFormula>SUMIF(IDX_SIZES[table_name],DIM_SIZES[[#This Row],[Table]],IDX_SIZES[MSSQL]) + DIM_SIZES[[#This Row],[INDEX_COUNT]]*INDEX(DBMS_Index_Row_Header,,CODE_MSSQL) + DIM_SIZES[[#This Row],[NULLABLE_COUNT]]</calculatedColumnFormula>
    </tableColumn>
    <tableColumn id="7" name="IDX_POSTGRESQL" dataDxfId="15" totalsRowDxfId="14">
      <calculatedColumnFormula>SUMIF(IDX_SIZES[table_name],DIM_SIZES[[#This Row],[Table]],IDX_SIZES[PostgreSQL]) + DIM_SIZES[[#This Row],[INDEX_COUNT]]*INDEX(DBMS_Index_Row_Header,,CODE_POSTGRESQL) + DIM_SIZES[[#This Row],[NULLABLE_COUNT]]</calculatedColumnFormula>
    </tableColumn>
  </tableColumns>
  <tableStyleInfo name="TableStyleLight8" showFirstColumn="0" showLastColumn="0" showRowStripes="1" showColumnStripes="0"/>
</table>
</file>

<file path=xl/tables/table7.xml><?xml version="1.0" encoding="utf-8"?>
<table xmlns="http://schemas.openxmlformats.org/spreadsheetml/2006/main" id="5" name="COL_SIZES" displayName="COL_SIZES" ref="A3:J3633" totalsRowShown="0" headerRowDxfId="12" tableBorderDxfId="11">
  <autoFilter ref="A3:J3633"/>
  <tableColumns count="10">
    <tableColumn id="1" name="type" dataDxfId="10">
      <calculatedColumnFormula>COL_SIZES[[#This Row],[datatype]]&amp;"_"&amp;COL_SIZES[[#This Row],[column_prec]]&amp;"_"&amp;COL_SIZES[[#This Row],[col_len]]</calculatedColumnFormula>
    </tableColumn>
    <tableColumn id="11" name="col_len" dataDxfId="9">
      <calculatedColumnFormula>IF(COL_SIZES[[#This Row],[datatype]] = "varchar",
  MIN(
    COL_SIZES[[#This Row],[column_length]],
    IFERROR(VALUE(VLOOKUP(
      COL_SIZES[[#This Row],[table_name]]&amp;"."&amp;COL_SIZES[[#This Row],[column_name]],
      AVG_COL_SIZES[#Data],2,FALSE)),
    COL_SIZES[[#This Row],[column_length]])
  ),
  COL_SIZES[[#This Row],[column_length]])</calculatedColumnFormula>
    </tableColumn>
    <tableColumn id="2" name="Oracle" dataDxfId="8">
      <calculatedColumnFormula>VLOOKUP(A4,DBMS_TYPE_SIZES[],2,FALSE)</calculatedColumnFormula>
    </tableColumn>
    <tableColumn id="3" name="MSSQL" dataDxfId="7">
      <calculatedColumnFormula>VLOOKUP(A4,DBMS_TYPE_SIZES[],3,FALSE)</calculatedColumnFormula>
    </tableColumn>
    <tableColumn id="10" name="PostgreSQL" dataDxfId="6">
      <calculatedColumnFormula>VLOOKUP(A4,DBMS_TYPE_SIZES[],4,FALSE)</calculatedColumnFormula>
    </tableColumn>
    <tableColumn id="4" name="table_name"/>
    <tableColumn id="5" name="column_name"/>
    <tableColumn id="6" name="datatype"/>
    <tableColumn id="7" name="column_prec"/>
    <tableColumn id="8" name="column_length"/>
  </tableColumns>
  <tableStyleInfo name="TableStyleLight8" showFirstColumn="0" showLastColumn="0" showRowStripes="1" showColumnStripes="0"/>
</table>
</file>

<file path=xl/tables/table8.xml><?xml version="1.0" encoding="utf-8"?>
<table xmlns="http://schemas.openxmlformats.org/spreadsheetml/2006/main" id="1" name="IDX_SIZES" displayName="IDX_SIZES" ref="A3:L649" totalsRowShown="0" headerRowDxfId="5">
  <autoFilter ref="A3:L649"/>
  <tableColumns count="12">
    <tableColumn id="1" name="type">
      <calculatedColumnFormula>H4&amp;"_"&amp;I4&amp;"_"&amp;J4</calculatedColumnFormula>
    </tableColumn>
    <tableColumn id="2" name="Oracle" dataDxfId="4">
      <calculatedColumnFormula>VLOOKUP(A4,DBMS_TYPE_SIZES[],2,FALSE)</calculatedColumnFormula>
    </tableColumn>
    <tableColumn id="3" name="MSSQL" dataDxfId="3">
      <calculatedColumnFormula>VLOOKUP(A4,DBMS_TYPE_SIZES[],3,FALSE)</calculatedColumnFormula>
    </tableColumn>
    <tableColumn id="10" name="PostgreSQL" dataDxfId="2">
      <calculatedColumnFormula>VLOOKUP(A4,DBMS_TYPE_SIZES[],4,FALSE)</calculatedColumnFormula>
    </tableColumn>
    <tableColumn id="4" name="table_name"/>
    <tableColumn id="6" name="index_name"/>
    <tableColumn id="5" name="column_name"/>
    <tableColumn id="7" name="datatype"/>
    <tableColumn id="8" name="column_prec"/>
    <tableColumn id="9" name="column_length"/>
    <tableColumn id="11" name="INDEX_COUNT"/>
    <tableColumn id="12" name="NULLABLE_COUNT"/>
  </tableColumns>
  <tableStyleInfo name="TableStyleLight8" showFirstColumn="0" showLastColumn="0" showRowStripes="1" showColumnStripes="0"/>
</table>
</file>

<file path=xl/tables/table9.xml><?xml version="1.0" encoding="utf-8"?>
<table xmlns="http://schemas.openxmlformats.org/spreadsheetml/2006/main" id="8" name="AVG_COL_SIZES" displayName="AVG_COL_SIZES" ref="B2:E75" totalsRowShown="0" headerRowDxfId="1" tableBorderDxfId="0">
  <autoFilter ref="B2:E75"/>
  <tableColumns count="4">
    <tableColumn id="1" name="full_name">
      <calculatedColumnFormula>[table_name]&amp;"."&amp;[column_name]</calculatedColumnFormula>
    </tableColumn>
    <tableColumn id="3" name="avg">
      <calculatedColumnFormula>Average_Custom_Attached_Data_Length</calculatedColumnFormula>
    </tableColumn>
    <tableColumn id="4" name="table_name"/>
    <tableColumn id="2" name="column_nam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printerSettings" Target="../printerSettings/printerSettings5.bin"/><Relationship Id="rId1" Type="http://schemas.openxmlformats.org/officeDocument/2006/relationships/hyperlink" Target="http://www.postgresql.org/docs/9.3/static/storage-page-layout.html"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41"/>
  <sheetViews>
    <sheetView tabSelected="1" workbookViewId="0">
      <pane ySplit="9" topLeftCell="A10" activePane="bottomLeft" state="frozen"/>
      <selection activeCell="B9" sqref="B9"/>
      <selection pane="bottomLeft" activeCell="B9" sqref="B9"/>
    </sheetView>
  </sheetViews>
  <sheetFormatPr defaultRowHeight="12.75"/>
  <cols>
    <col min="1" max="1" width="56.28515625" customWidth="1"/>
    <col min="2" max="2" width="27.85546875" customWidth="1"/>
  </cols>
  <sheetData>
    <row r="1" spans="1:3" ht="15.75">
      <c r="A1" s="25" t="s">
        <v>2087</v>
      </c>
      <c r="B1" s="24" t="s">
        <v>2090</v>
      </c>
    </row>
    <row r="2" spans="1:3" ht="11.25" customHeight="1">
      <c r="A2" s="25"/>
      <c r="B2" s="24"/>
    </row>
    <row r="3" spans="1:3" ht="72.75" customHeight="1">
      <c r="A3" s="122" t="s">
        <v>2089</v>
      </c>
      <c r="B3" s="123"/>
    </row>
    <row r="4" spans="1:3" ht="27.75" customHeight="1">
      <c r="A4" s="124" t="s">
        <v>1346</v>
      </c>
      <c r="B4" s="124"/>
    </row>
    <row r="6" spans="1:3" ht="15.75">
      <c r="A6" s="86" t="str">
        <f ca="1">IF(VALUE(INFO("release")) &lt; 12,"STOP! Microsoft Excel 2007 or higher is required!","")</f>
        <v/>
      </c>
      <c r="B6" s="91" t="s">
        <v>1160</v>
      </c>
    </row>
    <row r="7" spans="1:3" ht="29.45" customHeight="1">
      <c r="A7" s="93" t="s">
        <v>48</v>
      </c>
      <c r="B7" s="92" t="str">
        <f>"DATA  = " &amp; SIZE_UNITS_CURRENT_TOTAL &amp; CHAR(10) &amp; "INDEX = " &amp; SIZE_UNITS_CURRENT_TOTAL_INDEX</f>
        <v>DATA  = 903.12
INDEX = 69.53</v>
      </c>
    </row>
    <row r="9" spans="1:3">
      <c r="A9" s="17" t="s">
        <v>46</v>
      </c>
      <c r="B9" s="28" t="s">
        <v>25</v>
      </c>
    </row>
    <row r="10" spans="1:3">
      <c r="A10" s="14"/>
      <c r="B10" s="15"/>
    </row>
    <row r="11" spans="1:3">
      <c r="A11" s="13" t="s">
        <v>15</v>
      </c>
      <c r="B11" s="12" t="s">
        <v>14</v>
      </c>
    </row>
    <row r="12" spans="1:3">
      <c r="A12" s="79" t="s">
        <v>32</v>
      </c>
      <c r="B12" s="10">
        <v>2</v>
      </c>
      <c r="C12" s="118"/>
    </row>
    <row r="13" spans="1:3">
      <c r="A13" s="79" t="s">
        <v>1222</v>
      </c>
      <c r="B13" s="10">
        <v>2</v>
      </c>
    </row>
    <row r="14" spans="1:3">
      <c r="A14" s="79" t="s">
        <v>1231</v>
      </c>
      <c r="B14" s="10">
        <v>8</v>
      </c>
      <c r="C14" s="121"/>
    </row>
    <row r="15" spans="1:3">
      <c r="A15" s="9"/>
      <c r="B15" s="8"/>
      <c r="C15" s="121"/>
    </row>
    <row r="16" spans="1:3">
      <c r="A16" s="13" t="s">
        <v>16</v>
      </c>
      <c r="B16" s="12" t="s">
        <v>14</v>
      </c>
    </row>
    <row r="17" spans="1:3">
      <c r="A17" s="80" t="s">
        <v>29</v>
      </c>
      <c r="B17" s="23"/>
    </row>
    <row r="18" spans="1:3">
      <c r="A18" s="79" t="s">
        <v>39</v>
      </c>
      <c r="B18" s="10">
        <v>100000</v>
      </c>
    </row>
    <row r="19" spans="1:3">
      <c r="A19" s="79" t="s">
        <v>51</v>
      </c>
      <c r="B19" s="10">
        <v>1</v>
      </c>
      <c r="C19" s="118"/>
    </row>
    <row r="20" spans="1:3">
      <c r="A20" s="79" t="s">
        <v>1165</v>
      </c>
      <c r="B20" s="10">
        <v>1</v>
      </c>
      <c r="C20" s="118"/>
    </row>
    <row r="21" spans="1:3">
      <c r="A21" s="79" t="s">
        <v>2088</v>
      </c>
      <c r="B21" s="81">
        <v>0</v>
      </c>
      <c r="C21" s="118"/>
    </row>
    <row r="22" spans="1:3">
      <c r="A22" s="79" t="s">
        <v>2080</v>
      </c>
      <c r="B22" s="81">
        <v>0.1</v>
      </c>
      <c r="C22" s="118"/>
    </row>
    <row r="23" spans="1:3">
      <c r="A23" s="82" t="s">
        <v>1212</v>
      </c>
      <c r="B23" s="10"/>
    </row>
    <row r="24" spans="1:3">
      <c r="A24" s="79" t="s">
        <v>1213</v>
      </c>
      <c r="B24" s="10">
        <v>30000</v>
      </c>
    </row>
    <row r="25" spans="1:3">
      <c r="A25" s="79" t="s">
        <v>52</v>
      </c>
      <c r="B25" s="10">
        <v>2</v>
      </c>
      <c r="C25" s="118"/>
    </row>
    <row r="26" spans="1:3">
      <c r="A26" s="79" t="s">
        <v>53</v>
      </c>
      <c r="B26" s="10">
        <v>2</v>
      </c>
      <c r="C26" s="118"/>
    </row>
    <row r="27" spans="1:3">
      <c r="A27" s="79" t="s">
        <v>1750</v>
      </c>
      <c r="B27" s="10">
        <v>15</v>
      </c>
    </row>
    <row r="28" spans="1:3">
      <c r="A28" s="9"/>
      <c r="B28" s="8"/>
    </row>
    <row r="29" spans="1:3">
      <c r="A29" s="13" t="s">
        <v>17</v>
      </c>
      <c r="B29" s="12" t="s">
        <v>14</v>
      </c>
    </row>
    <row r="30" spans="1:3">
      <c r="A30" s="79" t="s">
        <v>40</v>
      </c>
      <c r="B30" s="23">
        <v>1</v>
      </c>
      <c r="C30" s="118"/>
    </row>
    <row r="31" spans="1:3">
      <c r="A31" s="7"/>
      <c r="B31" s="26"/>
    </row>
    <row r="32" spans="1:3">
      <c r="A32" s="13" t="s">
        <v>22</v>
      </c>
      <c r="B32" s="12" t="s">
        <v>14</v>
      </c>
    </row>
    <row r="33" spans="1:2">
      <c r="A33" s="79" t="s">
        <v>41</v>
      </c>
      <c r="B33" s="10">
        <v>100000</v>
      </c>
    </row>
    <row r="34" spans="1:2">
      <c r="A34" s="79" t="s">
        <v>31</v>
      </c>
      <c r="B34" s="10">
        <v>5</v>
      </c>
    </row>
    <row r="35" spans="1:2">
      <c r="A35" s="7"/>
      <c r="B35" s="22"/>
    </row>
    <row r="36" spans="1:2">
      <c r="A36" s="13" t="s">
        <v>1164</v>
      </c>
      <c r="B36" s="12" t="s">
        <v>14</v>
      </c>
    </row>
    <row r="37" spans="1:2" s="19" customFormat="1">
      <c r="A37" s="79" t="s">
        <v>1215</v>
      </c>
      <c r="B37" s="10">
        <v>14</v>
      </c>
    </row>
    <row r="38" spans="1:2" s="18" customFormat="1">
      <c r="A38" s="79" t="s">
        <v>54</v>
      </c>
      <c r="B38" s="10">
        <v>400</v>
      </c>
    </row>
    <row r="39" spans="1:2" s="18" customFormat="1">
      <c r="A39"/>
      <c r="B39"/>
    </row>
    <row r="40" spans="1:2" s="18" customFormat="1">
      <c r="A40" s="20" t="s">
        <v>27</v>
      </c>
      <c r="B40" s="20" t="s">
        <v>28</v>
      </c>
    </row>
    <row r="41" spans="1:2">
      <c r="A41" s="79" t="s">
        <v>33</v>
      </c>
      <c r="B41" s="81">
        <v>0.1</v>
      </c>
    </row>
  </sheetData>
  <mergeCells count="2">
    <mergeCell ref="A3:B3"/>
    <mergeCell ref="A4:B4"/>
  </mergeCells>
  <phoneticPr fontId="3" type="noConversion"/>
  <conditionalFormatting sqref="A6">
    <cfRule type="cellIs" dxfId="123" priority="2" operator="notEqual">
      <formula>""</formula>
    </cfRule>
  </conditionalFormatting>
  <dataValidations xWindow="551" yWindow="713" count="21">
    <dataValidation type="decimal" showInputMessage="1" showErrorMessage="1" errorTitle="Data Input Error" error="The parameter's value should be a percentage in the range [10% .. 100%]. Make sure the percent sign (%) is included." promptTitle="Ptfree" prompt="The database platform-dependent percentage of free space that is left in a data block to optimize subsequent updates. Valid values are from 10% to 100%. Include the percent sign (%) after the value._x000a__x000a_" sqref="B41">
      <formula1>0.1</formula1>
      <formula2>1</formula2>
    </dataValidation>
    <dataValidation type="whole" operator="greaterThanOrEqual" allowBlank="1" showInputMessage="1" showErrorMessage="1" errorTitle="Data Input Error" error="The parameter's value should be greater than, or equal to, the maximum of the values for Days to Keep Global Interaction Database (GIDB) Facts and Average Duration of MM Interactions (in days)." promptTitle="Days to Keep Info Mart Facts" prompt="The number of days that the transformed fact data is to be stored in the Info Mart database tables before purging." sqref="B38">
      <formula1>MAX(Days_to_Keep_GIDB_Data,Maximum_MM_Interaction_Duration__in_days)</formula1>
    </dataValidation>
    <dataValidation type="whole" allowBlank="1" showInputMessage="1" showErrorMessage="1" errorTitle="Data Input Error" error="The parameter's value should be between 1 and the value of Days to Keep Info Mart Facts." promptTitle="Days to Keep GIDB Facts" prompt="The number of days that extracted detailed fact data is to be stored in the Global Interaction Database (GIDB) tables before purging." sqref="B37">
      <formula1>1</formula1>
      <formula2>Days_to_Keep_Info_Mart_Facts</formula2>
    </dataValidation>
    <dataValidation allowBlank="1" showInputMessage="1" showErrorMessage="1" promptTitle="# of Calling List Field Columns" prompt="The number of calling list record fields that are mapped to columns in the RECORD_FIELD_GROUP_1 or RECORD_FIELD_GROUP_2 dimensions. Valid values are from 0 to 20." sqref="B34"/>
    <dataValidation allowBlank="1" showInputMessage="1" showErrorMessage="1" promptTitle="Number of Daily Outbound Calls" prompt="The number of outbound campaign calls that are made per day." sqref="B33"/>
    <dataValidation allowBlank="1" showErrorMessage="1" promptTitle="Agent State Changes per Ixn" prompt="The average number of states that an agent goes through for each interaction that it handles.  Valid values are from 1 to 10." sqref="B31"/>
    <dataValidation allowBlank="1" showInputMessage="1" showErrorMessage="1" promptTitle="Agent State Changes per Ixn" prompt="The average number of times that an agent state changes during each interaction that the agent handles. Valid values are from 1 to 10." sqref="B30"/>
    <dataValidation allowBlank="1" showInputMessage="1" showErrorMessage="1" promptTitle="Number of MM Ixns per Day" prompt="The number of multimedia interactions per day in the contact center." sqref="B24"/>
    <dataValidation operator="greaterThanOrEqual" allowBlank="1" showInputMessage="1" showErrorMessage="1" promptTitle="# of Handling Res. per MM Ixn" prompt="The average number of handling resources per multimedia interaction." sqref="B25"/>
    <dataValidation type="whole" allowBlank="1" showInputMessage="1" showErrorMessage="1" errorTitle="Data Input Error" error="The parameter's value should be between 1 and the value of Days to Keep Info Mart Facts." promptTitle="Maximum Duration of MM Ixns" prompt="The maximum number of days that multimedia interactions are expected to last." sqref="B27">
      <formula1>1</formula1>
      <formula2>Days_to_Keep_Info_Mart_Facts</formula2>
    </dataValidation>
    <dataValidation allowBlank="1" showInputMessage="1" showErrorMessage="1" promptTitle="Number of Voice Ixns per Day" prompt="The number of voice interactions per day in the contact center." sqref="B18"/>
    <dataValidation allowBlank="1" showInputMessage="1" showErrorMessage="1" promptTitle="# of Handling Res. per Voice Ixn" prompt="The average number of handling resources per voice interaction." sqref="B19"/>
    <dataValidation allowBlank="1" showInputMessage="1" showErrorMessage="1" promptTitle="# of Mediation Res per Voice Ixn" prompt="The average number of mediation resources per voice interaction." sqref="B20"/>
    <dataValidation allowBlank="1" showInputMessage="1" showErrorMessage="1" promptTitle="Number of Custom AD Fact Tables" prompt="The number of USER_DATA fact extension tables (IRF_USER_DATA_CUST_*) that are configured to be populated with customer-defined attached data (AD). The number is unlimited; however, observe the performance guidelines when increasing the number of tables._x000a__x000a_" sqref="B13"/>
    <dataValidation allowBlank="1" showInputMessage="1" showErrorMessage="1" promptTitle="# of Mediation Res. per MM Ixn" prompt="The average number of mediation resources per multimedia interaction." sqref="B26"/>
    <dataValidation allowBlank="1" showInputMessage="1" showErrorMessage="1" promptTitle="Average Custom AD Length" prompt="Average length of customer-defined attached data (AD). Valid values are from 0 to 1024." sqref="B14"/>
    <dataValidation allowBlank="1" showInputMessage="1" showErrorMessage="1" promptTitle="Number of Software Reasons" prompt="The number of unique software reasons that are set by softphone applications." sqref="B12"/>
    <dataValidation type="list" showInputMessage="1" showErrorMessage="1" promptTitle="Select Database Platform" prompt="Select a value from the drop-down list." sqref="B9">
      <formula1>DBMS_NAMES</formula1>
    </dataValidation>
    <dataValidation type="list" showInputMessage="1" showErrorMessage="1" promptTitle="Size" prompt="Select a value for the size unit from the drop-down list." sqref="B6">
      <formula1>SIZE_UNITS_UNIT</formula1>
    </dataValidation>
    <dataValidation type="decimal" allowBlank="1" showInputMessage="1" showErrorMessage="1" errorTitle="Data Input Error" error="The parameter's value should be a percentage in the range [0% .. 100%]. Make sure the percent sign (%) is included." promptTitle="% of Callback Ixns" prompt="Percentage of voice interactions in which customers request Callback service, out of the total number of voice interactions in the contact center." sqref="B22">
      <formula1>0</formula1>
      <formula2>1</formula2>
    </dataValidation>
    <dataValidation type="decimal" allowBlank="1" showInputMessage="1" showErrorMessage="1" errorTitle="Data Input Error" error="The parameter's value should be a percentage in the range [0% .. 100%]. Make sure the percent sign (%) is included." promptTitle="% of Designer IVR Ixns" prompt="Percentage of voice interactions that are processed by Genesys Designer-based IVR applications, out of the total number of voice interactions in the contact center._x000a__x000a_" sqref="B21">
      <formula1>0</formula1>
      <formula2>1</formula2>
    </dataValidation>
  </dataValidations>
  <pageMargins left="0.5" right="0.5" top="0.25" bottom="0.25" header="0.5" footer="0.5"/>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dimension ref="B2:E75"/>
  <sheetViews>
    <sheetView topLeftCell="A25" workbookViewId="0">
      <selection activeCell="B72" sqref="B72"/>
    </sheetView>
  </sheetViews>
  <sheetFormatPr defaultRowHeight="12.75"/>
  <cols>
    <col min="2" max="2" width="52.28515625" bestFit="1" customWidth="1"/>
    <col min="3" max="3" width="9" bestFit="1" customWidth="1"/>
    <col min="4" max="4" width="33" bestFit="1" customWidth="1"/>
    <col min="5" max="5" width="27.85546875" bestFit="1" customWidth="1"/>
  </cols>
  <sheetData>
    <row r="2" spans="2:5">
      <c r="B2" s="55" t="s">
        <v>1230</v>
      </c>
      <c r="C2" s="85" t="s">
        <v>1233</v>
      </c>
      <c r="D2" s="55" t="s">
        <v>331</v>
      </c>
      <c r="E2" s="55" t="s">
        <v>332</v>
      </c>
    </row>
    <row r="3" spans="2:5">
      <c r="B3" s="5" t="str">
        <f>[table_name]&amp;"."&amp;[column_name]</f>
        <v>CONTACT_ATTEMPT_FACT.RECORD_FIELD_31</v>
      </c>
      <c r="C3">
        <f t="shared" ref="C3:C34" si="0">Average_Custom_Attached_Data_Length</f>
        <v>8</v>
      </c>
      <c r="D3" t="s">
        <v>75</v>
      </c>
      <c r="E3" t="s">
        <v>556</v>
      </c>
    </row>
    <row r="4" spans="2:5">
      <c r="B4" t="str">
        <f>[table_name]&amp;"."&amp;[column_name]</f>
        <v>CONTACT_ATTEMPT_FACT.RECORD_FIELD_32</v>
      </c>
      <c r="C4">
        <f t="shared" si="0"/>
        <v>8</v>
      </c>
      <c r="D4" t="s">
        <v>75</v>
      </c>
      <c r="E4" t="s">
        <v>557</v>
      </c>
    </row>
    <row r="5" spans="2:5">
      <c r="B5" t="str">
        <f>[table_name]&amp;"."&amp;[column_name]</f>
        <v>CONTACT_ATTEMPT_FACT.RECORD_FIELD_33</v>
      </c>
      <c r="C5">
        <f t="shared" si="0"/>
        <v>8</v>
      </c>
      <c r="D5" t="s">
        <v>75</v>
      </c>
      <c r="E5" t="s">
        <v>558</v>
      </c>
    </row>
    <row r="6" spans="2:5">
      <c r="B6" t="str">
        <f>[table_name]&amp;"."&amp;[column_name]</f>
        <v>CONTACT_ATTEMPT_FACT.RECORD_FIELD_34</v>
      </c>
      <c r="C6">
        <f t="shared" si="0"/>
        <v>8</v>
      </c>
      <c r="D6" t="s">
        <v>75</v>
      </c>
      <c r="E6" t="s">
        <v>559</v>
      </c>
    </row>
    <row r="7" spans="2:5">
      <c r="B7" t="str">
        <f>[table_name]&amp;"."&amp;[column_name]</f>
        <v>CONTACT_ATTEMPT_FACT.RECORD_FIELD_35</v>
      </c>
      <c r="C7">
        <f t="shared" si="0"/>
        <v>8</v>
      </c>
      <c r="D7" t="s">
        <v>75</v>
      </c>
      <c r="E7" t="s">
        <v>560</v>
      </c>
    </row>
    <row r="8" spans="2:5">
      <c r="B8" t="str">
        <f>[table_name]&amp;"."&amp;[column_name]</f>
        <v>CONTACT_ATTEMPT_FACT.RECORD_FIELD_36</v>
      </c>
      <c r="C8">
        <f t="shared" si="0"/>
        <v>8</v>
      </c>
      <c r="D8" t="s">
        <v>75</v>
      </c>
      <c r="E8" t="s">
        <v>561</v>
      </c>
    </row>
    <row r="9" spans="2:5">
      <c r="B9" t="str">
        <f>[table_name]&amp;"."&amp;[column_name]</f>
        <v>CONTACT_ATTEMPT_FACT.RECORD_FIELD_37</v>
      </c>
      <c r="C9">
        <f t="shared" si="0"/>
        <v>8</v>
      </c>
      <c r="D9" t="s">
        <v>75</v>
      </c>
      <c r="E9" t="s">
        <v>562</v>
      </c>
    </row>
    <row r="10" spans="2:5">
      <c r="B10" t="str">
        <f>[table_name]&amp;"."&amp;[column_name]</f>
        <v>CONTACT_ATTEMPT_FACT.RECORD_FIELD_38</v>
      </c>
      <c r="C10">
        <f t="shared" si="0"/>
        <v>8</v>
      </c>
      <c r="D10" t="s">
        <v>75</v>
      </c>
      <c r="E10" t="s">
        <v>563</v>
      </c>
    </row>
    <row r="11" spans="2:5">
      <c r="B11" t="str">
        <f>[table_name]&amp;"."&amp;[column_name]</f>
        <v>CONTACT_ATTEMPT_FACT.RECORD_FIELD_39</v>
      </c>
      <c r="C11">
        <f t="shared" si="0"/>
        <v>8</v>
      </c>
      <c r="D11" t="s">
        <v>75</v>
      </c>
      <c r="E11" t="s">
        <v>564</v>
      </c>
    </row>
    <row r="12" spans="2:5">
      <c r="B12" s="5" t="str">
        <f>[table_name]&amp;"."&amp;[column_name]</f>
        <v>CONTACT_ATTEMPT_FACT.RECORD_FIELD_40</v>
      </c>
      <c r="C12">
        <f t="shared" si="0"/>
        <v>8</v>
      </c>
      <c r="D12" s="5" t="s">
        <v>75</v>
      </c>
      <c r="E12" s="5" t="s">
        <v>566</v>
      </c>
    </row>
    <row r="13" spans="2:5">
      <c r="B13" s="5" t="str">
        <f>[table_name]&amp;"."&amp;[column_name]</f>
        <v>GIDB_G_CUSTOM_DATA_S_MM.VALUE</v>
      </c>
      <c r="C13" s="5">
        <f t="shared" si="0"/>
        <v>8</v>
      </c>
      <c r="D13" s="5" t="s">
        <v>142</v>
      </c>
      <c r="E13" s="5" t="s">
        <v>733</v>
      </c>
    </row>
    <row r="14" spans="2:5">
      <c r="B14" s="5" t="str">
        <f>[table_name]&amp;"."&amp;[column_name]</f>
        <v>GIDB_G_CUSTOM_DATA_S_V.VALUE</v>
      </c>
      <c r="C14" s="5">
        <f t="shared" si="0"/>
        <v>8</v>
      </c>
      <c r="D14" s="5" t="s">
        <v>144</v>
      </c>
      <c r="E14" s="5" t="s">
        <v>733</v>
      </c>
    </row>
    <row r="15" spans="2:5">
      <c r="B15" s="5" t="str">
        <f>[table_name]&amp;"."&amp;[column_name]</f>
        <v>GIDB_G_SECURE_UD_HISTORY_MM.VALUE</v>
      </c>
      <c r="C15" s="5">
        <f t="shared" si="0"/>
        <v>8</v>
      </c>
      <c r="D15" s="5" t="s">
        <v>168</v>
      </c>
      <c r="E15" s="5" t="s">
        <v>733</v>
      </c>
    </row>
    <row r="16" spans="2:5">
      <c r="B16" s="5" t="str">
        <f>[table_name]&amp;"."&amp;[column_name]</f>
        <v>GIDB_G_SECURE_UD_HISTORY_V.VALUE</v>
      </c>
      <c r="C16" s="5">
        <f t="shared" si="0"/>
        <v>8</v>
      </c>
      <c r="D16" s="5" t="s">
        <v>169</v>
      </c>
      <c r="E16" s="5" t="s">
        <v>733</v>
      </c>
    </row>
    <row r="17" spans="2:5">
      <c r="B17" s="5" t="str">
        <f>[table_name]&amp;"."&amp;[column_name]</f>
        <v>GIDB_G_USERDATA_HISTORY_MM.VALUE</v>
      </c>
      <c r="C17" s="5">
        <f t="shared" si="0"/>
        <v>8</v>
      </c>
      <c r="D17" s="5" t="s">
        <v>170</v>
      </c>
      <c r="E17" s="5" t="s">
        <v>733</v>
      </c>
    </row>
    <row r="18" spans="2:5">
      <c r="B18" s="5" t="str">
        <f>[table_name]&amp;"."&amp;[column_name]</f>
        <v>GIDB_G_USERDATA_HISTORY_V.VALUE</v>
      </c>
      <c r="C18" s="5">
        <f t="shared" si="0"/>
        <v>8</v>
      </c>
      <c r="D18" s="5" t="s">
        <v>171</v>
      </c>
      <c r="E18" s="5" t="s">
        <v>733</v>
      </c>
    </row>
    <row r="19" spans="2:5">
      <c r="B19" s="5" t="str">
        <f>[table_name]&amp;"."&amp;[column_name]</f>
        <v>GIDB_GM_F_USERDATA.G_CALLED_BACK</v>
      </c>
      <c r="C19" s="5">
        <f t="shared" si="0"/>
        <v>8</v>
      </c>
      <c r="D19" s="5" t="s">
        <v>229</v>
      </c>
      <c r="E19" s="5" t="s">
        <v>878</v>
      </c>
    </row>
    <row r="20" spans="2:5">
      <c r="B20" s="5" t="str">
        <f>[table_name]&amp;"."&amp;[column_name]</f>
        <v>GIDB_GM_F_USERDATA.G_FROM_ADDRESS</v>
      </c>
      <c r="C20" s="5">
        <f t="shared" si="0"/>
        <v>8</v>
      </c>
      <c r="D20" s="5" t="s">
        <v>229</v>
      </c>
      <c r="E20" s="5" t="s">
        <v>879</v>
      </c>
    </row>
    <row r="21" spans="2:5">
      <c r="B21" s="5" t="str">
        <f>[table_name]&amp;"."&amp;[column_name]</f>
        <v>GIDB_GM_F_USERDATA.G_FROM_NAME</v>
      </c>
      <c r="C21" s="5">
        <f t="shared" si="0"/>
        <v>8</v>
      </c>
      <c r="D21" s="5" t="s">
        <v>229</v>
      </c>
      <c r="E21" s="5" t="s">
        <v>880</v>
      </c>
    </row>
    <row r="22" spans="2:5">
      <c r="B22" s="5" t="str">
        <f>[table_name]&amp;"."&amp;[column_name]</f>
        <v>GIDB_GM_F_USERDATA.G_RESERVED1</v>
      </c>
      <c r="C22" s="5">
        <f t="shared" si="0"/>
        <v>8</v>
      </c>
      <c r="D22" s="5" t="s">
        <v>229</v>
      </c>
      <c r="E22" s="5" t="s">
        <v>884</v>
      </c>
    </row>
    <row r="23" spans="2:5">
      <c r="B23" s="5" t="str">
        <f>[table_name]&amp;"."&amp;[column_name]</f>
        <v>GIDB_GM_F_USERDATA.G_RESERVED2</v>
      </c>
      <c r="C23" s="5">
        <f t="shared" si="0"/>
        <v>8</v>
      </c>
      <c r="D23" s="5" t="s">
        <v>229</v>
      </c>
      <c r="E23" s="5" t="s">
        <v>885</v>
      </c>
    </row>
    <row r="24" spans="2:5">
      <c r="B24" s="5" t="str">
        <f>[table_name]&amp;"."&amp;[column_name]</f>
        <v>GIDB_GM_F_USERDATA.G_RESERVED3</v>
      </c>
      <c r="C24" s="5">
        <f t="shared" si="0"/>
        <v>8</v>
      </c>
      <c r="D24" s="5" t="s">
        <v>229</v>
      </c>
      <c r="E24" s="5" t="s">
        <v>886</v>
      </c>
    </row>
    <row r="25" spans="2:5">
      <c r="B25" s="5" t="str">
        <f>[table_name]&amp;"."&amp;[column_name]</f>
        <v>GIDB_GM_F_USERDATA.G_RESERVED4</v>
      </c>
      <c r="C25" s="5">
        <f t="shared" si="0"/>
        <v>8</v>
      </c>
      <c r="D25" s="5" t="s">
        <v>229</v>
      </c>
      <c r="E25" s="5" t="s">
        <v>887</v>
      </c>
    </row>
    <row r="26" spans="2:5">
      <c r="B26" s="5" t="str">
        <f>[table_name]&amp;"."&amp;[column_name]</f>
        <v>GIDB_GM_F_USERDATA.G_SUB_TYPE</v>
      </c>
      <c r="C26" s="5">
        <f t="shared" si="0"/>
        <v>8</v>
      </c>
      <c r="D26" s="5" t="s">
        <v>229</v>
      </c>
      <c r="E26" s="5" t="s">
        <v>888</v>
      </c>
    </row>
    <row r="27" spans="2:5">
      <c r="B27" s="5" t="str">
        <f>[table_name]&amp;"."&amp;[column_name]</f>
        <v>GIDB_GM_F_USERDATA.G_SUBJECT</v>
      </c>
      <c r="C27" s="5">
        <f t="shared" si="0"/>
        <v>8</v>
      </c>
      <c r="D27" s="5" t="s">
        <v>229</v>
      </c>
      <c r="E27" s="5" t="s">
        <v>889</v>
      </c>
    </row>
    <row r="28" spans="2:5">
      <c r="B28" s="5" t="str">
        <f>[table_name]&amp;"."&amp;[column_name]</f>
        <v>GIDB_GM_L_USERDATA.G_A_ACK</v>
      </c>
      <c r="C28" s="5">
        <f t="shared" si="0"/>
        <v>8</v>
      </c>
      <c r="D28" s="5" t="s">
        <v>230</v>
      </c>
      <c r="E28" s="5" t="s">
        <v>890</v>
      </c>
    </row>
    <row r="29" spans="2:5">
      <c r="B29" s="5" t="str">
        <f>[table_name]&amp;"."&amp;[column_name]</f>
        <v>GIDB_GM_L_USERDATA.G_A_RESPONSE</v>
      </c>
      <c r="C29" s="5">
        <f t="shared" si="0"/>
        <v>8</v>
      </c>
      <c r="D29" s="5" t="s">
        <v>230</v>
      </c>
      <c r="E29" s="5" t="s">
        <v>891</v>
      </c>
    </row>
    <row r="30" spans="2:5">
      <c r="B30" s="5" t="str">
        <f>[table_name]&amp;"."&amp;[column_name]</f>
        <v>GIDB_GM_L_USERDATA.G_RESERVED1</v>
      </c>
      <c r="C30" s="5">
        <f t="shared" si="0"/>
        <v>8</v>
      </c>
      <c r="D30" s="5" t="s">
        <v>230</v>
      </c>
      <c r="E30" s="5" t="s">
        <v>884</v>
      </c>
    </row>
    <row r="31" spans="2:5">
      <c r="B31" s="5" t="str">
        <f>[table_name]&amp;"."&amp;[column_name]</f>
        <v>GIDB_GM_L_USERDATA.G_RESERVED2</v>
      </c>
      <c r="C31" s="5">
        <f t="shared" si="0"/>
        <v>8</v>
      </c>
      <c r="D31" s="5" t="s">
        <v>230</v>
      </c>
      <c r="E31" s="5" t="s">
        <v>885</v>
      </c>
    </row>
    <row r="32" spans="2:5">
      <c r="B32" s="5" t="str">
        <f>[table_name]&amp;"."&amp;[column_name]</f>
        <v>GIDB_GM_L_USERDATA.G_S_RESPONSE</v>
      </c>
      <c r="C32" s="5">
        <f t="shared" si="0"/>
        <v>8</v>
      </c>
      <c r="D32" s="5" t="s">
        <v>230</v>
      </c>
      <c r="E32" s="5" t="s">
        <v>892</v>
      </c>
    </row>
    <row r="33" spans="2:5">
      <c r="B33" s="5" t="str">
        <f>[table_name]&amp;"."&amp;[column_name]</f>
        <v>GIDB_GM_L_USERDATA.G_UCS_CONTACT_ID</v>
      </c>
      <c r="C33" s="5">
        <f t="shared" si="0"/>
        <v>8</v>
      </c>
      <c r="D33" s="5" t="s">
        <v>230</v>
      </c>
      <c r="E33" s="5" t="s">
        <v>894</v>
      </c>
    </row>
    <row r="34" spans="2:5">
      <c r="B34" s="5" t="str">
        <f>[table_name]&amp;"."&amp;[column_name]</f>
        <v>IRF_USER_DATA_CUST_1.CUSTOM_DATA_1</v>
      </c>
      <c r="C34" s="5">
        <f t="shared" si="0"/>
        <v>8</v>
      </c>
      <c r="D34" s="5" t="s">
        <v>258</v>
      </c>
      <c r="E34" s="5" t="s">
        <v>1137</v>
      </c>
    </row>
    <row r="35" spans="2:5">
      <c r="B35" s="5" t="str">
        <f>[table_name]&amp;"."&amp;[column_name]</f>
        <v>IRF_USER_DATA_CUST_1.CUSTOM_DATA_10</v>
      </c>
      <c r="C35" s="5">
        <f t="shared" ref="C35:C68" si="1">Average_Custom_Attached_Data_Length</f>
        <v>8</v>
      </c>
      <c r="D35" s="5" t="s">
        <v>258</v>
      </c>
      <c r="E35" s="5" t="s">
        <v>1138</v>
      </c>
    </row>
    <row r="36" spans="2:5">
      <c r="B36" s="5" t="str">
        <f>[table_name]&amp;"."&amp;[column_name]</f>
        <v>IRF_USER_DATA_CUST_1.CUSTOM_DATA_11</v>
      </c>
      <c r="C36" s="5">
        <f t="shared" si="1"/>
        <v>8</v>
      </c>
      <c r="D36" s="5" t="s">
        <v>258</v>
      </c>
      <c r="E36" s="5" t="s">
        <v>1139</v>
      </c>
    </row>
    <row r="37" spans="2:5">
      <c r="B37" s="5" t="str">
        <f>[table_name]&amp;"."&amp;[column_name]</f>
        <v>IRF_USER_DATA_CUST_1.CUSTOM_DATA_12</v>
      </c>
      <c r="C37" s="5">
        <f t="shared" si="1"/>
        <v>8</v>
      </c>
      <c r="D37" s="5" t="s">
        <v>258</v>
      </c>
      <c r="E37" s="5" t="s">
        <v>1140</v>
      </c>
    </row>
    <row r="38" spans="2:5">
      <c r="B38" s="5" t="str">
        <f>[table_name]&amp;"."&amp;[column_name]</f>
        <v>IRF_USER_DATA_CUST_1.CUSTOM_DATA_13</v>
      </c>
      <c r="C38" s="5">
        <f t="shared" si="1"/>
        <v>8</v>
      </c>
      <c r="D38" s="5" t="s">
        <v>258</v>
      </c>
      <c r="E38" s="5" t="s">
        <v>1141</v>
      </c>
    </row>
    <row r="39" spans="2:5">
      <c r="B39" s="5" t="str">
        <f>[table_name]&amp;"."&amp;[column_name]</f>
        <v>IRF_USER_DATA_CUST_1.CUSTOM_DATA_14</v>
      </c>
      <c r="C39" s="5">
        <f t="shared" si="1"/>
        <v>8</v>
      </c>
      <c r="D39" s="5" t="s">
        <v>258</v>
      </c>
      <c r="E39" s="5" t="s">
        <v>1142</v>
      </c>
    </row>
    <row r="40" spans="2:5">
      <c r="B40" s="5" t="str">
        <f>[table_name]&amp;"."&amp;[column_name]</f>
        <v>IRF_USER_DATA_CUST_1.CUSTOM_DATA_15</v>
      </c>
      <c r="C40" s="5">
        <f t="shared" si="1"/>
        <v>8</v>
      </c>
      <c r="D40" s="5" t="s">
        <v>258</v>
      </c>
      <c r="E40" s="5" t="s">
        <v>1143</v>
      </c>
    </row>
    <row r="41" spans="2:5">
      <c r="B41" s="5" t="str">
        <f>[table_name]&amp;"."&amp;[column_name]</f>
        <v>IRF_USER_DATA_CUST_1.CUSTOM_DATA_16</v>
      </c>
      <c r="C41" s="5">
        <f t="shared" si="1"/>
        <v>8</v>
      </c>
      <c r="D41" s="5" t="s">
        <v>258</v>
      </c>
      <c r="E41" s="5" t="s">
        <v>1144</v>
      </c>
    </row>
    <row r="42" spans="2:5">
      <c r="B42" s="5" t="str">
        <f>[table_name]&amp;"."&amp;[column_name]</f>
        <v>IRF_USER_DATA_CUST_1.CUSTOM_DATA_2</v>
      </c>
      <c r="C42" s="5">
        <f t="shared" si="1"/>
        <v>8</v>
      </c>
      <c r="D42" s="5" t="s">
        <v>258</v>
      </c>
      <c r="E42" s="5" t="s">
        <v>1145</v>
      </c>
    </row>
    <row r="43" spans="2:5">
      <c r="B43" s="5" t="str">
        <f>[table_name]&amp;"."&amp;[column_name]</f>
        <v>IRF_USER_DATA_CUST_1.CUSTOM_DATA_3</v>
      </c>
      <c r="C43" s="5">
        <f t="shared" si="1"/>
        <v>8</v>
      </c>
      <c r="D43" s="5" t="s">
        <v>258</v>
      </c>
      <c r="E43" s="5" t="s">
        <v>1146</v>
      </c>
    </row>
    <row r="44" spans="2:5">
      <c r="B44" s="5" t="str">
        <f>[table_name]&amp;"."&amp;[column_name]</f>
        <v>IRF_USER_DATA_CUST_1.CUSTOM_DATA_4</v>
      </c>
      <c r="C44" s="5">
        <f t="shared" si="1"/>
        <v>8</v>
      </c>
      <c r="D44" s="5" t="s">
        <v>258</v>
      </c>
      <c r="E44" s="5" t="s">
        <v>1147</v>
      </c>
    </row>
    <row r="45" spans="2:5">
      <c r="B45" s="5" t="str">
        <f>[table_name]&amp;"."&amp;[column_name]</f>
        <v>IRF_USER_DATA_CUST_1.CUSTOM_DATA_5</v>
      </c>
      <c r="C45" s="5">
        <f t="shared" si="1"/>
        <v>8</v>
      </c>
      <c r="D45" s="5" t="s">
        <v>258</v>
      </c>
      <c r="E45" s="5" t="s">
        <v>1148</v>
      </c>
    </row>
    <row r="46" spans="2:5">
      <c r="B46" s="5" t="str">
        <f>[table_name]&amp;"."&amp;[column_name]</f>
        <v>IRF_USER_DATA_CUST_1.CUSTOM_DATA_6</v>
      </c>
      <c r="C46" s="5">
        <f t="shared" si="1"/>
        <v>8</v>
      </c>
      <c r="D46" s="5" t="s">
        <v>258</v>
      </c>
      <c r="E46" s="5" t="s">
        <v>1149</v>
      </c>
    </row>
    <row r="47" spans="2:5">
      <c r="B47" s="5" t="str">
        <f>[table_name]&amp;"."&amp;[column_name]</f>
        <v>IRF_USER_DATA_CUST_1.CUSTOM_DATA_7</v>
      </c>
      <c r="C47" s="5">
        <f t="shared" si="1"/>
        <v>8</v>
      </c>
      <c r="D47" s="5" t="s">
        <v>258</v>
      </c>
      <c r="E47" s="5" t="s">
        <v>1150</v>
      </c>
    </row>
    <row r="48" spans="2:5">
      <c r="B48" s="5" t="str">
        <f>[table_name]&amp;"."&amp;[column_name]</f>
        <v>IRF_USER_DATA_CUST_1.CUSTOM_DATA_8</v>
      </c>
      <c r="C48" s="5">
        <f t="shared" si="1"/>
        <v>8</v>
      </c>
      <c r="D48" s="5" t="s">
        <v>258</v>
      </c>
      <c r="E48" s="5" t="s">
        <v>1151</v>
      </c>
    </row>
    <row r="49" spans="2:5">
      <c r="B49" s="5" t="str">
        <f>[table_name]&amp;"."&amp;[column_name]</f>
        <v>IRF_USER_DATA_CUST_1.CUSTOM_DATA_9</v>
      </c>
      <c r="C49" s="5">
        <f t="shared" si="1"/>
        <v>8</v>
      </c>
      <c r="D49" s="5" t="s">
        <v>258</v>
      </c>
      <c r="E49" s="5" t="s">
        <v>1152</v>
      </c>
    </row>
    <row r="50" spans="2:5">
      <c r="B50" s="5" t="str">
        <f>[table_name]&amp;"."&amp;[column_name]</f>
        <v>IRF_USER_DATA_GEN_1.CASE_ID</v>
      </c>
      <c r="C50" s="5">
        <f t="shared" si="1"/>
        <v>8</v>
      </c>
      <c r="D50" s="5" t="s">
        <v>259</v>
      </c>
      <c r="E50" s="5" t="s">
        <v>1024</v>
      </c>
    </row>
    <row r="51" spans="2:5">
      <c r="B51" s="5" t="str">
        <f>[table_name]&amp;"."&amp;[column_name]</f>
        <v>IRF_USER_DATA_GEN_1.CUSTOMER_ID</v>
      </c>
      <c r="C51" s="5">
        <f t="shared" si="1"/>
        <v>8</v>
      </c>
      <c r="D51" s="5" t="s">
        <v>259</v>
      </c>
      <c r="E51" s="5" t="s">
        <v>1025</v>
      </c>
    </row>
    <row r="52" spans="2:5">
      <c r="B52" s="5" t="str">
        <f>[table_name]&amp;"."&amp;[column_name]</f>
        <v>IRF_USER_DATA_GEN_1.REVENUE</v>
      </c>
      <c r="C52" s="5">
        <f t="shared" si="1"/>
        <v>8</v>
      </c>
      <c r="D52" s="5" t="s">
        <v>259</v>
      </c>
      <c r="E52" s="5" t="s">
        <v>1238</v>
      </c>
    </row>
    <row r="53" spans="2:5">
      <c r="B53" s="5" t="str">
        <f>[table_name]&amp;"."&amp;[column_name]</f>
        <v>IRF_USER_DATA_GEN_1.SATISFACTION</v>
      </c>
      <c r="C53" s="5">
        <f t="shared" si="1"/>
        <v>8</v>
      </c>
      <c r="D53" s="5" t="s">
        <v>259</v>
      </c>
      <c r="E53" s="5" t="s">
        <v>1239</v>
      </c>
    </row>
    <row r="54" spans="2:5">
      <c r="B54" s="5" t="str">
        <f>[table_name]&amp;"."&amp;[column_name]</f>
        <v>IRF_USER_DATA_GEN_1.SERVICE_OBJECTIVE</v>
      </c>
      <c r="C54" s="5">
        <f t="shared" si="1"/>
        <v>8</v>
      </c>
      <c r="D54" s="5" t="s">
        <v>259</v>
      </c>
      <c r="E54" s="5" t="s">
        <v>1028</v>
      </c>
    </row>
    <row r="55" spans="2:5">
      <c r="B55" s="5" t="str">
        <f>[table_name]&amp;"."&amp;[column_name]</f>
        <v>RECORD_FIELD_GROUP_1.RECORD_FIELD_1_STRING_1</v>
      </c>
      <c r="C55" s="5">
        <f t="shared" si="1"/>
        <v>8</v>
      </c>
      <c r="D55" s="5" t="s">
        <v>273</v>
      </c>
      <c r="E55" s="5" t="s">
        <v>1034</v>
      </c>
    </row>
    <row r="56" spans="2:5">
      <c r="B56" s="5" t="str">
        <f>[table_name]&amp;"."&amp;[column_name]</f>
        <v>RECORD_FIELD_GROUP_1.RECORD_FIELD_1_STRING_10</v>
      </c>
      <c r="C56" s="5">
        <f t="shared" si="1"/>
        <v>8</v>
      </c>
      <c r="D56" s="5" t="s">
        <v>273</v>
      </c>
      <c r="E56" s="5" t="s">
        <v>1035</v>
      </c>
    </row>
    <row r="57" spans="2:5">
      <c r="B57" s="5" t="str">
        <f>[table_name]&amp;"."&amp;[column_name]</f>
        <v>RECORD_FIELD_GROUP_1.RECORD_FIELD_1_STRING_2</v>
      </c>
      <c r="C57" s="5">
        <f t="shared" si="1"/>
        <v>8</v>
      </c>
      <c r="D57" s="5" t="s">
        <v>273</v>
      </c>
      <c r="E57" s="5" t="s">
        <v>1036</v>
      </c>
    </row>
    <row r="58" spans="2:5">
      <c r="B58" s="5" t="str">
        <f>[table_name]&amp;"."&amp;[column_name]</f>
        <v>RECORD_FIELD_GROUP_1.RECORD_FIELD_1_STRING_3</v>
      </c>
      <c r="C58" s="5">
        <f t="shared" si="1"/>
        <v>8</v>
      </c>
      <c r="D58" s="5" t="s">
        <v>273</v>
      </c>
      <c r="E58" s="5" t="s">
        <v>1037</v>
      </c>
    </row>
    <row r="59" spans="2:5">
      <c r="B59" s="5" t="str">
        <f>[table_name]&amp;"."&amp;[column_name]</f>
        <v>RECORD_FIELD_GROUP_1.RECORD_FIELD_1_STRING_4</v>
      </c>
      <c r="C59" s="5">
        <f t="shared" si="1"/>
        <v>8</v>
      </c>
      <c r="D59" s="5" t="s">
        <v>273</v>
      </c>
      <c r="E59" s="5" t="s">
        <v>1038</v>
      </c>
    </row>
    <row r="60" spans="2:5">
      <c r="B60" s="5" t="str">
        <f>[table_name]&amp;"."&amp;[column_name]</f>
        <v>RECORD_FIELD_GROUP_1.RECORD_FIELD_1_STRING_5</v>
      </c>
      <c r="C60" s="5">
        <f t="shared" si="1"/>
        <v>8</v>
      </c>
      <c r="D60" s="5" t="s">
        <v>273</v>
      </c>
      <c r="E60" s="5" t="s">
        <v>1039</v>
      </c>
    </row>
    <row r="61" spans="2:5">
      <c r="B61" s="5" t="str">
        <f>[table_name]&amp;"."&amp;[column_name]</f>
        <v>RECORD_FIELD_GROUP_1.RECORD_FIELD_1_STRING_6</v>
      </c>
      <c r="C61" s="5">
        <f t="shared" si="1"/>
        <v>8</v>
      </c>
      <c r="D61" s="5" t="s">
        <v>273</v>
      </c>
      <c r="E61" s="5" t="s">
        <v>1040</v>
      </c>
    </row>
    <row r="62" spans="2:5">
      <c r="B62" s="5" t="str">
        <f>[table_name]&amp;"."&amp;[column_name]</f>
        <v>RECORD_FIELD_GROUP_1.RECORD_FIELD_1_STRING_7</v>
      </c>
      <c r="C62" s="5">
        <f t="shared" si="1"/>
        <v>8</v>
      </c>
      <c r="D62" s="5" t="s">
        <v>273</v>
      </c>
      <c r="E62" s="5" t="s">
        <v>1041</v>
      </c>
    </row>
    <row r="63" spans="2:5">
      <c r="B63" s="5" t="str">
        <f>[table_name]&amp;"."&amp;[column_name]</f>
        <v>RECORD_FIELD_GROUP_1.RECORD_FIELD_1_STRING_8</v>
      </c>
      <c r="C63" s="5">
        <f t="shared" si="1"/>
        <v>8</v>
      </c>
      <c r="D63" s="5" t="s">
        <v>273</v>
      </c>
      <c r="E63" s="5" t="s">
        <v>1042</v>
      </c>
    </row>
    <row r="64" spans="2:5">
      <c r="B64" s="5" t="str">
        <f>[table_name]&amp;"."&amp;[column_name]</f>
        <v>RECORD_FIELD_GROUP_1.RECORD_FIELD_1_STRING_9</v>
      </c>
      <c r="C64" s="5">
        <f t="shared" si="1"/>
        <v>8</v>
      </c>
      <c r="D64" s="5" t="s">
        <v>273</v>
      </c>
      <c r="E64" s="5" t="s">
        <v>1043</v>
      </c>
    </row>
    <row r="65" spans="2:5">
      <c r="B65" s="5" t="str">
        <f>[table_name]&amp;"."&amp;[column_name]</f>
        <v>RECORD_FIELD_GROUP_2.RECORD_FIELD_2_STRING_1</v>
      </c>
      <c r="C65" s="5">
        <f t="shared" si="1"/>
        <v>8</v>
      </c>
      <c r="D65" s="5" t="s">
        <v>275</v>
      </c>
      <c r="E65" s="5" t="s">
        <v>1044</v>
      </c>
    </row>
    <row r="66" spans="2:5">
      <c r="B66" s="5" t="str">
        <f>[table_name]&amp;"."&amp;[column_name]</f>
        <v>RECORD_FIELD_GROUP_2.RECORD_FIELD_2_STRING_10</v>
      </c>
      <c r="C66" s="5">
        <f t="shared" si="1"/>
        <v>8</v>
      </c>
      <c r="D66" s="5" t="s">
        <v>275</v>
      </c>
      <c r="E66" s="5" t="s">
        <v>1045</v>
      </c>
    </row>
    <row r="67" spans="2:5">
      <c r="B67" s="5" t="str">
        <f>[table_name]&amp;"."&amp;[column_name]</f>
        <v>RECORD_FIELD_GROUP_2.RECORD_FIELD_2_STRING_2</v>
      </c>
      <c r="C67" s="5">
        <f t="shared" si="1"/>
        <v>8</v>
      </c>
      <c r="D67" s="5" t="s">
        <v>275</v>
      </c>
      <c r="E67" s="5" t="s">
        <v>1046</v>
      </c>
    </row>
    <row r="68" spans="2:5">
      <c r="B68" s="5" t="str">
        <f>[table_name]&amp;"."&amp;[column_name]</f>
        <v>RECORD_FIELD_GROUP_2.RECORD_FIELD_2_STRING_3</v>
      </c>
      <c r="C68" s="5">
        <f t="shared" si="1"/>
        <v>8</v>
      </c>
      <c r="D68" s="5" t="s">
        <v>275</v>
      </c>
      <c r="E68" s="5" t="s">
        <v>1047</v>
      </c>
    </row>
    <row r="69" spans="2:5">
      <c r="B69" s="5" t="str">
        <f>[table_name]&amp;"."&amp;[column_name]</f>
        <v>RECORD_FIELD_GROUP_2.RECORD_FIELD_2_STRING_4</v>
      </c>
      <c r="C69" s="5">
        <f t="shared" ref="C69:C74" si="2">Average_Custom_Attached_Data_Length</f>
        <v>8</v>
      </c>
      <c r="D69" s="5" t="s">
        <v>275</v>
      </c>
      <c r="E69" s="5" t="s">
        <v>1048</v>
      </c>
    </row>
    <row r="70" spans="2:5">
      <c r="B70" s="5" t="str">
        <f>[table_name]&amp;"."&amp;[column_name]</f>
        <v>RECORD_FIELD_GROUP_2.RECORD_FIELD_2_STRING_5</v>
      </c>
      <c r="C70" s="5">
        <f t="shared" si="2"/>
        <v>8</v>
      </c>
      <c r="D70" s="5" t="s">
        <v>275</v>
      </c>
      <c r="E70" s="5" t="s">
        <v>1049</v>
      </c>
    </row>
    <row r="71" spans="2:5">
      <c r="B71" s="5" t="str">
        <f>[table_name]&amp;"."&amp;[column_name]</f>
        <v>RECORD_FIELD_GROUP_2.RECORD_FIELD_2_STRING_6</v>
      </c>
      <c r="C71" s="5">
        <f t="shared" si="2"/>
        <v>8</v>
      </c>
      <c r="D71" s="5" t="s">
        <v>275</v>
      </c>
      <c r="E71" s="5" t="s">
        <v>1050</v>
      </c>
    </row>
    <row r="72" spans="2:5">
      <c r="B72" s="5" t="str">
        <f>[table_name]&amp;"."&amp;[column_name]</f>
        <v>RECORD_FIELD_GROUP_2.RECORD_FIELD_2_STRING_7</v>
      </c>
      <c r="C72" s="5">
        <f t="shared" si="2"/>
        <v>8</v>
      </c>
      <c r="D72" s="5" t="s">
        <v>275</v>
      </c>
      <c r="E72" s="5" t="s">
        <v>1051</v>
      </c>
    </row>
    <row r="73" spans="2:5">
      <c r="B73" s="5" t="str">
        <f>[table_name]&amp;"."&amp;[column_name]</f>
        <v>RECORD_FIELD_GROUP_2.RECORD_FIELD_2_STRING_8</v>
      </c>
      <c r="C73" s="5">
        <f t="shared" si="2"/>
        <v>8</v>
      </c>
      <c r="D73" s="5" t="s">
        <v>275</v>
      </c>
      <c r="E73" s="5" t="s">
        <v>1052</v>
      </c>
    </row>
    <row r="74" spans="2:5">
      <c r="B74" s="5" t="str">
        <f>[table_name]&amp;"."&amp;[column_name]</f>
        <v>RECORD_FIELD_GROUP_2.RECORD_FIELD_2_STRING_9</v>
      </c>
      <c r="C74" s="5">
        <f t="shared" si="2"/>
        <v>8</v>
      </c>
      <c r="D74" s="5" t="s">
        <v>275</v>
      </c>
      <c r="E74" s="5" t="s">
        <v>1053</v>
      </c>
    </row>
    <row r="75" spans="2:5">
      <c r="B75" t="str">
        <f>[table_name]&amp;"."&amp;[column_name]</f>
        <v>SDR_CUST_ATRIBUTES_FACT.ATRIBUTE_VALUE</v>
      </c>
      <c r="C75">
        <v>64</v>
      </c>
      <c r="D75" t="s">
        <v>1819</v>
      </c>
      <c r="E75" t="s">
        <v>2020</v>
      </c>
    </row>
  </sheetData>
  <pageMargins left="0.7" right="0.7" top="0.75" bottom="0.75" header="0.3" footer="0.3"/>
  <pageSetup orientation="portrait" r:id="rId1"/>
  <ignoredErrors>
    <ignoredError sqref="C75"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dimension ref="A1:B8"/>
  <sheetViews>
    <sheetView workbookViewId="0"/>
  </sheetViews>
  <sheetFormatPr defaultRowHeight="12.75"/>
  <cols>
    <col min="1" max="1" width="83.28515625" bestFit="1" customWidth="1"/>
    <col min="2" max="2" width="15.28515625" customWidth="1"/>
  </cols>
  <sheetData>
    <row r="1" spans="1:2">
      <c r="A1" s="27" t="s">
        <v>1564</v>
      </c>
    </row>
    <row r="3" spans="1:2">
      <c r="A3" s="13" t="s">
        <v>1219</v>
      </c>
      <c r="B3" s="11" t="s">
        <v>14</v>
      </c>
    </row>
    <row r="4" spans="1:2">
      <c r="A4" s="79" t="s">
        <v>4</v>
      </c>
      <c r="B4" s="10">
        <v>2000</v>
      </c>
    </row>
    <row r="5" spans="1:2">
      <c r="A5" s="79" t="s">
        <v>1192</v>
      </c>
      <c r="B5" s="10">
        <v>10</v>
      </c>
    </row>
    <row r="6" spans="1:2">
      <c r="A6" s="79" t="s">
        <v>9</v>
      </c>
      <c r="B6" s="10">
        <v>20</v>
      </c>
    </row>
    <row r="7" spans="1:2">
      <c r="A7" s="79" t="s">
        <v>13</v>
      </c>
      <c r="B7" s="10">
        <v>100</v>
      </c>
    </row>
    <row r="8" spans="1:2">
      <c r="A8" s="79" t="s">
        <v>30</v>
      </c>
      <c r="B8" s="10">
        <v>1</v>
      </c>
    </row>
  </sheetData>
  <sheetProtection sort="0" autoFilter="0" pivotTables="0"/>
  <dataValidations count="5">
    <dataValidation allowBlank="1" showInputMessage="1" showErrorMessage="1" promptTitle="Number of Customer Segments" prompt="The number of customer segments. A customer segment represents the value of the customer based on its revenue potential to the enterprise relative to a business line." sqref="B5"/>
    <dataValidation allowBlank="1" showInputMessage="1" showErrorMessage="1" promptTitle="Number of Business Results" prompt="The number of business results. A business result represents the business outcome of the interaction." sqref="B8"/>
    <dataValidation allowBlank="1" showInputMessage="1" showErrorMessage="1" promptTitle="Number of Service Subtypes" prompt="The number of service subtypes. A service subtype represents the detailed type of service the customer is requesting." sqref="B7"/>
    <dataValidation allowBlank="1" showInputMessage="1" showErrorMessage="1" promptTitle="Number of Service Types" prompt="The number of service types. A service type represents the type of service the customer is requesting." sqref="B6"/>
    <dataValidation allowBlank="1" showInputMessage="1" showErrorMessage="1" promptTitle="Number of Agents" prompt="The number of configured agents." sqref="B4"/>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C41"/>
  <sheetViews>
    <sheetView workbookViewId="0">
      <pane ySplit="3" topLeftCell="A4" activePane="bottomLeft" state="frozen"/>
      <selection activeCell="B9" sqref="B9"/>
      <selection pane="bottomLeft"/>
    </sheetView>
  </sheetViews>
  <sheetFormatPr defaultRowHeight="12.75"/>
  <cols>
    <col min="1" max="1" width="83.28515625" bestFit="1" customWidth="1"/>
    <col min="2" max="2" width="19.7109375" customWidth="1"/>
    <col min="3" max="3" width="18.85546875" customWidth="1"/>
  </cols>
  <sheetData>
    <row r="1" spans="1:3" ht="25.5">
      <c r="A1" s="27" t="s">
        <v>1565</v>
      </c>
    </row>
    <row r="2" spans="1:3">
      <c r="A2" t="s">
        <v>1218</v>
      </c>
      <c r="B2" s="17" t="s">
        <v>1522</v>
      </c>
      <c r="C2" s="17" t="s">
        <v>1523</v>
      </c>
    </row>
    <row r="3" spans="1:3">
      <c r="A3" s="17" t="s">
        <v>1524</v>
      </c>
      <c r="B3" s="83">
        <f>agg_oracle_dbsize_gb</f>
        <v>2309.3518061069849</v>
      </c>
      <c r="C3" s="83">
        <f>agg_mssql_dbsize_gb</f>
        <v>2723.2427461727157</v>
      </c>
    </row>
    <row r="5" spans="1:3">
      <c r="A5" s="13" t="s">
        <v>1219</v>
      </c>
      <c r="B5" s="11" t="s">
        <v>14</v>
      </c>
    </row>
    <row r="6" spans="1:3">
      <c r="A6" s="79" t="s">
        <v>1525</v>
      </c>
      <c r="B6" s="10">
        <v>365</v>
      </c>
    </row>
    <row r="7" spans="1:3">
      <c r="A7" s="79" t="s">
        <v>1547</v>
      </c>
      <c r="B7" s="10">
        <v>30</v>
      </c>
    </row>
    <row r="8" spans="1:3">
      <c r="A8" s="79" t="s">
        <v>0</v>
      </c>
      <c r="B8" s="10">
        <v>1</v>
      </c>
    </row>
    <row r="9" spans="1:3">
      <c r="A9" s="79" t="s">
        <v>1526</v>
      </c>
      <c r="B9" s="10">
        <v>24</v>
      </c>
    </row>
    <row r="10" spans="1:3">
      <c r="A10" s="79" t="s">
        <v>1226</v>
      </c>
      <c r="B10" s="84">
        <v>200</v>
      </c>
    </row>
    <row r="11" spans="1:3">
      <c r="A11" s="79" t="s">
        <v>1224</v>
      </c>
      <c r="B11" s="10">
        <v>400</v>
      </c>
    </row>
    <row r="12" spans="1:3">
      <c r="A12" s="79" t="s">
        <v>4</v>
      </c>
      <c r="B12" s="10">
        <v>2000</v>
      </c>
    </row>
    <row r="13" spans="1:3">
      <c r="A13" s="79" t="s">
        <v>1527</v>
      </c>
      <c r="B13" s="10">
        <v>8</v>
      </c>
    </row>
    <row r="14" spans="1:3">
      <c r="A14" s="79" t="s">
        <v>7</v>
      </c>
      <c r="B14" s="10">
        <v>100</v>
      </c>
    </row>
    <row r="15" spans="1:3">
      <c r="A15" s="79" t="s">
        <v>1528</v>
      </c>
      <c r="B15" s="10">
        <v>5</v>
      </c>
    </row>
    <row r="16" spans="1:3">
      <c r="A16" s="79" t="s">
        <v>1529</v>
      </c>
      <c r="B16" s="10">
        <v>1</v>
      </c>
    </row>
    <row r="17" spans="1:2">
      <c r="A17" s="79" t="s">
        <v>1225</v>
      </c>
      <c r="B17" s="10">
        <v>5</v>
      </c>
    </row>
    <row r="18" spans="1:2">
      <c r="A18" s="79" t="s">
        <v>1223</v>
      </c>
      <c r="B18" s="10">
        <v>4</v>
      </c>
    </row>
    <row r="19" spans="1:2">
      <c r="A19" s="79" t="s">
        <v>1530</v>
      </c>
      <c r="B19" s="10">
        <v>4</v>
      </c>
    </row>
    <row r="20" spans="1:2">
      <c r="A20" s="79" t="s">
        <v>1531</v>
      </c>
      <c r="B20" s="10">
        <v>1</v>
      </c>
    </row>
    <row r="21" spans="1:2">
      <c r="A21" s="79" t="s">
        <v>2</v>
      </c>
      <c r="B21" s="10">
        <v>1000</v>
      </c>
    </row>
    <row r="22" spans="1:2">
      <c r="A22" s="79" t="s">
        <v>47</v>
      </c>
      <c r="B22" s="10">
        <v>50</v>
      </c>
    </row>
    <row r="23" spans="1:2">
      <c r="A23" s="79" t="s">
        <v>1532</v>
      </c>
      <c r="B23" s="10">
        <v>1</v>
      </c>
    </row>
    <row r="24" spans="1:2">
      <c r="A24" s="79" t="s">
        <v>1533</v>
      </c>
      <c r="B24" s="10">
        <v>4</v>
      </c>
    </row>
    <row r="25" spans="1:2">
      <c r="A25" s="79" t="s">
        <v>1534</v>
      </c>
      <c r="B25" s="10">
        <v>1</v>
      </c>
    </row>
    <row r="27" spans="1:2">
      <c r="A27" s="99" t="s">
        <v>1535</v>
      </c>
      <c r="B27" s="100"/>
    </row>
    <row r="28" spans="1:2">
      <c r="A28" s="79" t="s">
        <v>1536</v>
      </c>
      <c r="B28" s="10">
        <v>1</v>
      </c>
    </row>
    <row r="29" spans="1:2">
      <c r="A29" s="79" t="s">
        <v>1537</v>
      </c>
      <c r="B29" s="10">
        <v>1</v>
      </c>
    </row>
    <row r="30" spans="1:2">
      <c r="A30" s="79" t="s">
        <v>1538</v>
      </c>
      <c r="B30" s="10">
        <v>1</v>
      </c>
    </row>
    <row r="31" spans="1:2">
      <c r="A31" s="79" t="s">
        <v>1539</v>
      </c>
      <c r="B31" s="10">
        <v>200</v>
      </c>
    </row>
    <row r="32" spans="1:2">
      <c r="A32" s="79" t="s">
        <v>1540</v>
      </c>
      <c r="B32" s="10">
        <v>1</v>
      </c>
    </row>
    <row r="33" spans="1:2">
      <c r="A33" s="79" t="s">
        <v>1541</v>
      </c>
      <c r="B33" s="10">
        <v>1</v>
      </c>
    </row>
    <row r="34" spans="1:2">
      <c r="A34" s="79" t="s">
        <v>1542</v>
      </c>
      <c r="B34" s="10">
        <f>Agg_CC_Num_Ixn_Desc</f>
        <v>200</v>
      </c>
    </row>
    <row r="35" spans="1:2">
      <c r="A35" s="79" t="s">
        <v>1543</v>
      </c>
      <c r="B35" s="10">
        <f>Agg_CC_Num_Custom_Attach_Data</f>
        <v>400</v>
      </c>
    </row>
    <row r="38" spans="1:2">
      <c r="A38" s="101" t="s">
        <v>1544</v>
      </c>
    </row>
    <row r="39" spans="1:2">
      <c r="A39" s="102" t="s">
        <v>1545</v>
      </c>
    </row>
    <row r="40" spans="1:2" ht="25.5">
      <c r="A40" s="102" t="s">
        <v>1546</v>
      </c>
    </row>
    <row r="41" spans="1:2">
      <c r="A41" s="102"/>
    </row>
  </sheetData>
  <sheetProtection sort="0" autoFilter="0" pivotTables="0"/>
  <dataValidations count="29">
    <dataValidation type="decimal" operator="greaterThanOrEqual" allowBlank="1" showInputMessage="1" showErrorMessage="1" promptTitle="Avg # of Media Types/Hr" prompt="The average number (&gt;=1) of media type combinations that are expected to occur within the contact center during any given hour. Used to derive the size of all hierarchies." sqref="B25">
      <formula1>1</formula1>
    </dataValidation>
    <dataValidation type="whole" operator="greaterThanOrEqual" allowBlank="1" showInputMessage="1" showErrorMessage="1" promptTitle="# of Tenants" prompt="The total number of Tenants that will be monitored for RAA reporting." sqref="B8">
      <formula1>1</formula1>
    </dataValidation>
    <dataValidation type="decimal" operator="greaterThanOrEqual" allowBlank="1" showInputMessage="1" showErrorMessage="1" promptTitle="Avg # of Campaign Grps/Agt/Hr" prompt="The average number of campaign groups to which agents are expected to belong during any given hour. Used to derive the size of the H_AGENT_CAMPAIGN hierarchy." sqref="B33">
      <formula1>1</formula1>
    </dataValidation>
    <dataValidation type="decimal" operator="greaterThanOrEqual" allowBlank="1" showInputMessage="1" showErrorMessage="1" promptTitle="Avg # of Bus Attr Combos/Cmp/Hr" prompt="The average number of predefined business attribute combinations that are expected to occur within the interactions that are generated by each campaign during any given hour. Used to derive the size of the H_CAMPAIGN hierarchy." sqref="B34">
      <formula1>1</formula1>
    </dataValidation>
    <dataValidation type="decimal" operator="greaterThanOrEqual" allowBlank="1" showInputMessage="1" showErrorMessage="1" promptTitle="Avg # of O/B Campaign Agts/Hr" prompt="The average number of agents expected to be handling interactions that are driven by campaigns during any given hour. Used to derive the size of the H_AGENT_CAMPAIGN hierarchy." sqref="B31">
      <formula1>1</formula1>
    </dataValidation>
    <dataValidation type="decimal" operator="greaterThanOrEqual" allowBlank="1" showInputMessage="1" showErrorMessage="1" promptTitle="Avg # of Calling Lists/Hr" prompt="The average number of calling lists that will be monitored for RAA reporting during any given hour. Used to derive the size of the H_CAMPAIGN hierarchy." sqref="B30">
      <formula1>1</formula1>
    </dataValidation>
    <dataValidation type="decimal" operator="greaterThanOrEqual" allowBlank="1" showInputMessage="1" showErrorMessage="1" promptTitle="Avg # of Campaign Grps/Hr" prompt="The average number of campaign groups within Configuration Server that will be monitored for RAA reporting during any given hour. Used to derive the size of the H_CAMPAIGN hierarchy." sqref="B29">
      <formula1>1</formula1>
    </dataValidation>
    <dataValidation type="decimal" operator="greaterThanOrEqual" allowBlank="1" showInputMessage="1" showErrorMessage="1" promptTitle="Avg # Ixn Type/Subtype Combos/Hr" prompt="The average number of combinations of interaction types and subtypes that are expected to define the interactions that exist or begin within the contact center during any given hour. Used to derive the size of all interaction-related hierarchies." sqref="B24">
      <formula1>1</formula1>
    </dataValidation>
    <dataValidation type="decimal" operator="greaterThanOrEqual" allowBlank="1" showInputMessage="1" showErrorMessage="1" promptTitle="Avg # of Q Group Combos/Hr" prompt="The average number of queue group combinations to which queues are expected to belong for interactions that the queues distribute during any given hour. Used to derive the size of all H_*QUEUE* hierarchies except H_QUEUE_GRP." sqref="B23">
      <formula1>1</formula1>
    </dataValidation>
    <dataValidation type="decimal" operator="greaterThanOrEqual" allowBlank="1" showInputMessage="1" showErrorMessage="1" promptTitle="Avg # of Unique Agt Reasons/Hr" prompt="The average number of unique reasons that agents are expected to assign to the agent states that they enter or are already in during any given hour. Used to derive the size of the H_I_STATE_RSN hierarchy." sqref="B20">
      <formula1>1</formula1>
    </dataValidation>
    <dataValidation type="decimal" operator="greaterThanOrEqual" allowBlank="1" showInputMessage="1" showErrorMessage="1" promptTitle="# of Q Groups" prompt="The average number of queue groups within Configuration Server that will be monitored for RAA reporting. This figure includes groups of ACD queues, virtual queues, ixn queues and ixn workbins. Used to derive the size of the H_QUEUE_GRP hierarchy." sqref="B22">
      <formula1>1</formula1>
    </dataValidation>
    <dataValidation type="decimal" operator="greaterThanOrEqual" allowBlank="1" showInputMessage="1" showErrorMessage="1" promptTitle="# of Qs" prompt="The total number of active queues within Configuration Server that will be monitored for RAA reporting. This figure includes ACD queues, virtual queues, ixn queues and ixn workbins. Used to derive all H_QUEUE hierarchies (except H_QUEUE_GRP)." sqref="B21">
      <formula1>1</formula1>
    </dataValidation>
    <dataValidation type="decimal" operator="greaterThanOrEqual" allowBlank="1" showInputMessage="1" showErrorMessage="1" promptTitle="Avg # of Unique Agt States/Hr" prompt="The average number of unique agent states that agents are expected to enter or already be in during any given hour. Used to derive the size of the H_I_STATE_RSN hierarchy. " sqref="B19">
      <formula1>1</formula1>
    </dataValidation>
    <dataValidation type="decimal" operator="greaterThanOrEqual" allowBlank="1" showInputMessage="1" showErrorMessage="1" promptTitle="Avg # of Custom AD Combos/Agt/Hr" prompt="The average number of customer-defined attached data combinations (USER_DATA_KEY1 x KEY2) that agents are expected to encounter in the interactions that they process during any given hour. Used to derive the size of all H_AGENT_* hierarchies." sqref="B18">
      <formula1>1</formula1>
    </dataValidation>
    <dataValidation type="decimal" operator="greaterThanOrEqual" allowBlank="1" showInputMessage="1" showErrorMessage="1" promptTitle="Avg # of Bus Attr Combos/Agt/Hr" prompt="The average number (&gt;=1) of predefined business attribute combinations that agents are expected to encounter within the interactions that they process during any given hour. Used to derive the size of all H_AGENT_* hierarchies." sqref="B17">
      <formula1>1</formula1>
    </dataValidation>
    <dataValidation type="decimal" operator="greaterThanOrEqual" allowBlank="1" showInputMessage="1" showErrorMessage="1" promptTitle="Avg # of Agt Grp Combos/Hr" prompt="The average number of agent group combinations to which agents are expected to belong for the ixns that the agents process during any given hour. Used to derive the size of all interval-based (H_I_*) and H_AGENT* (except H_AGENT_GRP) hierarchies." sqref="B16">
      <formula1>1</formula1>
    </dataValidation>
    <dataValidation type="decimal" operator="greaterThanOrEqual" allowBlank="1" showInputMessage="1" showErrorMessage="1" promptTitle="# of Qs Distributing Ixns to Agt" prompt="The total number of active queues that are expected to distribute ixns to agents during any given hour. This figure includes ACD queues, virtual queues, ixn queues and ixn workbins. Used to derive the size of the H_AGENT_QUEUE hierarchy." sqref="B15">
      <formula1>1</formula1>
    </dataValidation>
    <dataValidation type="decimal" operator="greaterThanOrEqual" allowBlank="1" showInputMessage="1" showErrorMessage="1" promptTitle="# of Agent Groups" prompt="The total number of agent groups that will be monitored for RAA reporting times the fraction of contact center hrs that each agent group works; i.e., 3 agent groups that work 8 hrs each in a 24 hr-cc, should be counted as 1. Includes virtual agent groups." sqref="B14">
      <formula1>1</formula1>
    </dataValidation>
    <dataValidation type="decimal" operator="greaterThanOrEqual" allowBlank="1" showInputMessage="1" showErrorMessage="1" promptTitle="# of Agents" prompt="The total number of active agents (enabled Person objects in Configuration Server) that will be monitored for RAA reporting." sqref="B12">
      <formula1>1</formula1>
    </dataValidation>
    <dataValidation type="decimal" operator="greaterThanOrEqual" allowBlank="1" showInputMessage="1" showErrorMessage="1" promptTitle="Avg # of Custom AD Combos/Hr" prompt="The average number of customer-defined attached data combinations (USER_DATA_KEY1 x KEY2) of those interactions that are expected to exist or enter the contact center within an hour. Used to derive the size of the H_ID &amp; H_CAMPAIGN hierarchies." sqref="B11">
      <formula1>1</formula1>
    </dataValidation>
    <dataValidation type="decimal" operator="greaterThanOrEqual" allowBlank="1" showInputMessage="1" showErrorMessage="1" promptTitle="Avg # of Bus Attribute Combos/Hr" prompt="The average number of predefined business attribute combinations expected within an hour. Used to derive size of the H_ID &amp; H_CAMPAIGN hierarchies. The predefined business attributes are: Customer Segment, Service Type, Service Subtype &amp; Business Results." sqref="B10">
      <formula1>1</formula1>
    </dataValidation>
    <dataValidation type="whole" allowBlank="1" showInputMessage="1" showErrorMessage="1" promptTitle="Avg # of Hours in Agent Work Day" prompt="The average number of hours that active agents are logged in per calendar day. Specify a whole number between 1 and the maximum number of contact center hours per day." sqref="B13">
      <formula1>1</formula1>
      <formula2>B9</formula2>
    </dataValidation>
    <dataValidation type="decimal" operator="greaterThanOrEqual" allowBlank="1" showInputMessage="1" showErrorMessage="1" promptTitle="Avg # of Custom AD Combos/Cmp/Hr" prompt="The average number of customer-defined attached data combinations (USER_DATA_KEY1 x KEY2) that are expected to occur within the interactions that are generated by each campaign during any given hour. Used to derive the size of the H_CAMPAIGN hierarchy." sqref="B35">
      <formula1>1</formula1>
    </dataValidation>
    <dataValidation type="custom" operator="greaterThan" allowBlank="1" showInputMessage="1" showErrorMessage="1" promptTitle="Avg # of Campaigns/Agt/Hr" prompt="The average number (0 or &gt;=1) of campaigns for which agents are expected to be processing interactions during any given hour. Used to derive the size of the H_AGENT_CAMPAIGN hierarchy. To disable size estimation of this hierarchy, enter 0." sqref="B32">
      <formula1>OR(B32=0, B32&gt;=1)</formula1>
    </dataValidation>
    <dataValidation type="decimal" operator="greaterThan" allowBlank="1" showInputMessage="1" showErrorMessage="1" sqref="B27">
      <formula1>0</formula1>
    </dataValidation>
    <dataValidation type="custom" operator="greaterThan" allowBlank="1" showInputMessage="1" showErrorMessage="1" promptTitle="Avg # of Campaigns/Hr" prompt="The average number (0 or &gt;=1) of campaigns that are expected to be engaged within the contact center during any given hour. Used to derive the size of the H_CAMPAIGN hierarchy. To disable size estimation for this hierarchy, enter 0." sqref="B28">
      <formula1>OR(B28=0, B28&gt;=1)</formula1>
    </dataValidation>
    <dataValidation type="whole" allowBlank="1" showInputMessage="1" showErrorMessage="1" promptTitle="Active Contact Center Hours" prompt="The maximum number of hours that a contact center operates on any given day. Specify a whole number between 1 and 24 inclusive." sqref="B9">
      <formula1>1</formula1>
      <formula2>24</formula2>
    </dataValidation>
    <dataValidation type="list" allowBlank="1" showInputMessage="1" showErrorMessage="1" promptTitle="Aggregation Interval" prompt="The interval for data aggregation, configured in minutes. Specify 15 or 30." sqref="B7">
      <formula1>agg_subhour_options</formula1>
    </dataValidation>
    <dataValidation type="whole" operator="greaterThanOrEqual" allowBlank="1" showInputMessage="1" showErrorMessage="1" promptTitle="Days to Keep Aggregates" prompt="The number of days that aggregated data is to be stored in the Info Mart aggregate tables (AG2_*). Specify any positive integer." sqref="B6">
      <formula1>1</formula1>
    </dataValidation>
  </dataValidations>
  <pageMargins left="0.7" right="0.7" top="0.75" bottom="0.75" header="0.3" footer="0.3"/>
  <pageSetup orientation="portrait" r:id="rId1"/>
  <ignoredErrors>
    <ignoredError sqref="B34:B35" unlockedFormula="1"/>
  </ignoredErrors>
</worksheet>
</file>

<file path=xl/worksheets/sheet4.xml><?xml version="1.0" encoding="utf-8"?>
<worksheet xmlns="http://schemas.openxmlformats.org/spreadsheetml/2006/main" xmlns:r="http://schemas.openxmlformats.org/officeDocument/2006/relationships">
  <dimension ref="A1:J222"/>
  <sheetViews>
    <sheetView topLeftCell="B54" workbookViewId="0">
      <selection activeCell="B72" sqref="B72"/>
    </sheetView>
  </sheetViews>
  <sheetFormatPr defaultRowHeight="12.75"/>
  <cols>
    <col min="1" max="1" width="41.85546875" customWidth="1"/>
    <col min="2" max="2" width="35" customWidth="1"/>
    <col min="3" max="3" width="25.28515625" customWidth="1"/>
    <col min="4" max="4" width="32.7109375" bestFit="1" customWidth="1"/>
    <col min="5" max="5" width="20.5703125" customWidth="1"/>
    <col min="6" max="6" width="14.140625" customWidth="1"/>
    <col min="7" max="7" width="24.140625" bestFit="1" customWidth="1"/>
    <col min="8" max="8" width="24.140625" customWidth="1"/>
    <col min="9" max="9" width="28.140625" bestFit="1" customWidth="1"/>
    <col min="10" max="10" width="27.140625" bestFit="1" customWidth="1"/>
  </cols>
  <sheetData>
    <row r="1" spans="1:10">
      <c r="A1" t="s">
        <v>1521</v>
      </c>
      <c r="B1" t="s">
        <v>1520</v>
      </c>
      <c r="C1" t="s">
        <v>1519</v>
      </c>
      <c r="D1" t="s">
        <v>1518</v>
      </c>
      <c r="E1" s="2" t="s">
        <v>1517</v>
      </c>
      <c r="F1" s="2" t="s">
        <v>1516</v>
      </c>
      <c r="G1" t="s">
        <v>1515</v>
      </c>
      <c r="H1" t="s">
        <v>1514</v>
      </c>
      <c r="I1" s="2" t="s">
        <v>1513</v>
      </c>
      <c r="J1" s="2" t="s">
        <v>1512</v>
      </c>
    </row>
    <row r="2" spans="1:10">
      <c r="A2" t="s">
        <v>1510</v>
      </c>
      <c r="B2" t="s">
        <v>1509</v>
      </c>
      <c r="C2" t="s">
        <v>1447</v>
      </c>
      <c r="D2" t="s">
        <v>1511</v>
      </c>
      <c r="E2" t="str">
        <f t="shared" ref="E2:E43" si="0">RIGHT(D2,LEN(D2)-FIND("%",SUBSTITUTE(D2,"_","%",LEN(D2)-LEN(SUBSTITUTE(D2,"_","")))))</f>
        <v>DAY</v>
      </c>
      <c r="F2" s="3">
        <f t="shared" ref="F2:F43" si="1">VLOOKUP(SUBSTITUTE(D2, "_"&amp;E2, "_HOUR"),agg_table_hour_rows,3,FALSE)*VLOOKUP(E2,agg_level_hier_multi,3,FALSE)*VLOOKUP(E2,agg_level_factor,2,FALSE)</f>
        <v>1946666.6666666665</v>
      </c>
      <c r="G2">
        <v>200</v>
      </c>
      <c r="H2">
        <v>320</v>
      </c>
      <c r="I2" s="3">
        <f t="shared" ref="I2:I43" si="2">F2*G2*agg_oracle_storage_row_k</f>
        <v>506133333.33333331</v>
      </c>
      <c r="J2" s="3">
        <f t="shared" ref="J2:J43" si="3">F2*H2*agg_mssql_storage_row_k</f>
        <v>629162666.66666663</v>
      </c>
    </row>
    <row r="3" spans="1:10">
      <c r="A3" t="s">
        <v>1510</v>
      </c>
      <c r="B3" t="s">
        <v>1509</v>
      </c>
      <c r="C3" t="s">
        <v>1448</v>
      </c>
      <c r="D3" t="s">
        <v>1415</v>
      </c>
      <c r="E3" t="str">
        <f t="shared" si="0"/>
        <v>HOUR</v>
      </c>
      <c r="F3" s="3">
        <f t="shared" si="1"/>
        <v>23360000</v>
      </c>
      <c r="G3">
        <v>170</v>
      </c>
      <c r="H3">
        <v>260</v>
      </c>
      <c r="I3" s="3">
        <f t="shared" si="2"/>
        <v>5162560000</v>
      </c>
      <c r="J3" s="3">
        <f t="shared" si="3"/>
        <v>6134336000</v>
      </c>
    </row>
    <row r="4" spans="1:10">
      <c r="A4" t="s">
        <v>1510</v>
      </c>
      <c r="B4" t="s">
        <v>1509</v>
      </c>
      <c r="C4" t="s">
        <v>1446</v>
      </c>
      <c r="D4" t="s">
        <v>1508</v>
      </c>
      <c r="E4" t="str">
        <f t="shared" si="0"/>
        <v>MONTH</v>
      </c>
      <c r="F4" s="3">
        <f t="shared" si="1"/>
        <v>127985.97413982029</v>
      </c>
      <c r="G4">
        <v>230</v>
      </c>
      <c r="H4">
        <v>330</v>
      </c>
      <c r="I4" s="3">
        <f t="shared" si="2"/>
        <v>38267806.267806269</v>
      </c>
      <c r="J4" s="3">
        <f t="shared" si="3"/>
        <v>42657725.180802099</v>
      </c>
    </row>
    <row r="5" spans="1:10">
      <c r="A5" t="s">
        <v>1502</v>
      </c>
      <c r="B5" t="s">
        <v>1501</v>
      </c>
      <c r="C5" t="s">
        <v>1447</v>
      </c>
      <c r="D5" t="s">
        <v>1507</v>
      </c>
      <c r="E5" t="str">
        <f t="shared" si="0"/>
        <v>DAY</v>
      </c>
      <c r="F5" s="3">
        <f t="shared" si="1"/>
        <v>38933333.333333336</v>
      </c>
      <c r="G5">
        <v>280</v>
      </c>
      <c r="H5">
        <v>470</v>
      </c>
      <c r="I5" s="3">
        <f t="shared" si="2"/>
        <v>14171733333.333334</v>
      </c>
      <c r="J5" s="3">
        <f t="shared" si="3"/>
        <v>18481653333.333336</v>
      </c>
    </row>
    <row r="6" spans="1:10">
      <c r="A6" t="s">
        <v>1505</v>
      </c>
      <c r="B6" t="s">
        <v>1504</v>
      </c>
      <c r="C6" t="s">
        <v>1447</v>
      </c>
      <c r="D6" t="s">
        <v>1506</v>
      </c>
      <c r="E6" t="str">
        <f t="shared" si="0"/>
        <v>DAY</v>
      </c>
      <c r="F6" s="3">
        <f t="shared" si="1"/>
        <v>1946666.6666666665</v>
      </c>
      <c r="G6">
        <v>280</v>
      </c>
      <c r="H6">
        <v>440</v>
      </c>
      <c r="I6" s="3">
        <f t="shared" si="2"/>
        <v>708586666.66666663</v>
      </c>
      <c r="J6" s="3">
        <f t="shared" si="3"/>
        <v>865098666.66666663</v>
      </c>
    </row>
    <row r="7" spans="1:10">
      <c r="A7" t="s">
        <v>1505</v>
      </c>
      <c r="B7" t="s">
        <v>1504</v>
      </c>
      <c r="C7" t="s">
        <v>1448</v>
      </c>
      <c r="D7" t="s">
        <v>1414</v>
      </c>
      <c r="E7" t="str">
        <f t="shared" si="0"/>
        <v>HOUR</v>
      </c>
      <c r="F7" s="3">
        <f t="shared" si="1"/>
        <v>23360000</v>
      </c>
      <c r="G7">
        <v>240</v>
      </c>
      <c r="H7">
        <v>230</v>
      </c>
      <c r="I7" s="3">
        <f t="shared" si="2"/>
        <v>7288320000</v>
      </c>
      <c r="J7" s="3">
        <f t="shared" si="3"/>
        <v>5426528000</v>
      </c>
    </row>
    <row r="8" spans="1:10">
      <c r="A8" t="s">
        <v>1505</v>
      </c>
      <c r="B8" t="s">
        <v>1504</v>
      </c>
      <c r="C8" t="s">
        <v>1446</v>
      </c>
      <c r="D8" t="s">
        <v>1503</v>
      </c>
      <c r="E8" t="str">
        <f t="shared" si="0"/>
        <v>MONTH</v>
      </c>
      <c r="F8" s="3">
        <f t="shared" si="1"/>
        <v>127985.97413982029</v>
      </c>
      <c r="G8">
        <v>320</v>
      </c>
      <c r="H8">
        <v>440</v>
      </c>
      <c r="I8" s="3">
        <f t="shared" si="2"/>
        <v>53242165.242165245</v>
      </c>
      <c r="J8" s="3">
        <f t="shared" si="3"/>
        <v>56876966.907736138</v>
      </c>
    </row>
    <row r="9" spans="1:10">
      <c r="A9" t="s">
        <v>1502</v>
      </c>
      <c r="B9" t="s">
        <v>1501</v>
      </c>
      <c r="C9" t="s">
        <v>1448</v>
      </c>
      <c r="D9" t="s">
        <v>1413</v>
      </c>
      <c r="E9" t="str">
        <f t="shared" si="0"/>
        <v>HOUR</v>
      </c>
      <c r="F9" s="3">
        <f t="shared" si="1"/>
        <v>467200000</v>
      </c>
      <c r="G9">
        <v>240</v>
      </c>
      <c r="H9">
        <v>240</v>
      </c>
      <c r="I9" s="3">
        <f t="shared" si="2"/>
        <v>145766400000</v>
      </c>
      <c r="J9" s="3">
        <f t="shared" si="3"/>
        <v>113249280000</v>
      </c>
    </row>
    <row r="10" spans="1:10">
      <c r="A10" t="s">
        <v>1502</v>
      </c>
      <c r="B10" t="s">
        <v>1501</v>
      </c>
      <c r="C10" t="s">
        <v>1446</v>
      </c>
      <c r="D10" t="s">
        <v>1500</v>
      </c>
      <c r="E10" t="str">
        <f t="shared" si="0"/>
        <v>MONTH</v>
      </c>
      <c r="F10" s="3">
        <f t="shared" si="1"/>
        <v>2559719.4827964059</v>
      </c>
      <c r="G10">
        <v>330</v>
      </c>
      <c r="H10">
        <v>470</v>
      </c>
      <c r="I10" s="3">
        <f t="shared" si="2"/>
        <v>1098119658.1196582</v>
      </c>
      <c r="J10" s="3">
        <f t="shared" si="3"/>
        <v>1215098838.4834538</v>
      </c>
    </row>
    <row r="11" spans="1:10">
      <c r="A11" t="s">
        <v>1498</v>
      </c>
      <c r="B11" t="s">
        <v>1497</v>
      </c>
      <c r="C11" t="s">
        <v>1447</v>
      </c>
      <c r="D11" t="s">
        <v>1499</v>
      </c>
      <c r="E11" t="str">
        <f t="shared" si="0"/>
        <v>DAY</v>
      </c>
      <c r="F11" s="3">
        <f t="shared" si="1"/>
        <v>194666666.66666669</v>
      </c>
      <c r="G11">
        <v>290</v>
      </c>
      <c r="H11">
        <v>470</v>
      </c>
      <c r="I11" s="3">
        <f t="shared" si="2"/>
        <v>73389333333.333344</v>
      </c>
      <c r="J11" s="3">
        <f t="shared" si="3"/>
        <v>92408266666.666672</v>
      </c>
    </row>
    <row r="12" spans="1:10">
      <c r="A12" t="s">
        <v>1498</v>
      </c>
      <c r="B12" t="s">
        <v>1497</v>
      </c>
      <c r="C12" t="s">
        <v>1448</v>
      </c>
      <c r="D12" t="s">
        <v>1408</v>
      </c>
      <c r="E12" t="str">
        <f t="shared" si="0"/>
        <v>HOUR</v>
      </c>
      <c r="F12" s="3">
        <f t="shared" si="1"/>
        <v>2336000000</v>
      </c>
      <c r="G12">
        <v>250</v>
      </c>
      <c r="H12">
        <v>420</v>
      </c>
      <c r="I12" s="3">
        <f t="shared" si="2"/>
        <v>759200000000</v>
      </c>
      <c r="J12" s="3">
        <f t="shared" si="3"/>
        <v>990931200000</v>
      </c>
    </row>
    <row r="13" spans="1:10">
      <c r="A13" t="s">
        <v>1498</v>
      </c>
      <c r="B13" t="s">
        <v>1497</v>
      </c>
      <c r="C13" t="s">
        <v>1446</v>
      </c>
      <c r="D13" t="s">
        <v>1496</v>
      </c>
      <c r="E13" t="str">
        <f t="shared" si="0"/>
        <v>MONTH</v>
      </c>
      <c r="F13" s="3">
        <f t="shared" si="1"/>
        <v>12798597.41398203</v>
      </c>
      <c r="G13">
        <v>330</v>
      </c>
      <c r="H13">
        <v>470</v>
      </c>
      <c r="I13" s="3">
        <f t="shared" si="2"/>
        <v>5490598290.5982914</v>
      </c>
      <c r="J13" s="3">
        <f t="shared" si="3"/>
        <v>6075494192.4172697</v>
      </c>
    </row>
    <row r="14" spans="1:10">
      <c r="A14" t="s">
        <v>1494</v>
      </c>
      <c r="B14" t="s">
        <v>1493</v>
      </c>
      <c r="C14" t="s">
        <v>1447</v>
      </c>
      <c r="D14" t="s">
        <v>1495</v>
      </c>
      <c r="E14" t="str">
        <f t="shared" si="0"/>
        <v>DAY</v>
      </c>
      <c r="F14" s="3">
        <f t="shared" si="1"/>
        <v>58400000</v>
      </c>
      <c r="G14">
        <v>230</v>
      </c>
      <c r="H14">
        <v>370</v>
      </c>
      <c r="I14" s="3">
        <f t="shared" si="2"/>
        <v>17461600000</v>
      </c>
      <c r="J14" s="3">
        <f t="shared" si="3"/>
        <v>21824080000</v>
      </c>
    </row>
    <row r="15" spans="1:10">
      <c r="A15" t="s">
        <v>1494</v>
      </c>
      <c r="B15" t="s">
        <v>1493</v>
      </c>
      <c r="C15" t="s">
        <v>1448</v>
      </c>
      <c r="D15" t="s">
        <v>1406</v>
      </c>
      <c r="E15" t="str">
        <f t="shared" si="0"/>
        <v>HOUR</v>
      </c>
      <c r="F15" s="3">
        <f t="shared" si="1"/>
        <v>700800000</v>
      </c>
      <c r="G15">
        <v>200</v>
      </c>
      <c r="H15">
        <v>270</v>
      </c>
      <c r="I15" s="3">
        <f t="shared" si="2"/>
        <v>182208000000</v>
      </c>
      <c r="J15" s="3">
        <f t="shared" si="3"/>
        <v>191108160000</v>
      </c>
    </row>
    <row r="16" spans="1:10">
      <c r="A16" t="s">
        <v>1494</v>
      </c>
      <c r="B16" t="s">
        <v>1493</v>
      </c>
      <c r="C16" t="s">
        <v>1446</v>
      </c>
      <c r="D16" t="s">
        <v>1492</v>
      </c>
      <c r="E16" t="str">
        <f t="shared" si="0"/>
        <v>MONTH</v>
      </c>
      <c r="F16" s="3">
        <f t="shared" si="1"/>
        <v>3839579.2241946086</v>
      </c>
      <c r="G16">
        <v>260</v>
      </c>
      <c r="H16">
        <v>370</v>
      </c>
      <c r="I16" s="3">
        <f t="shared" si="2"/>
        <v>1297777777.7777779</v>
      </c>
      <c r="J16" s="3">
        <f t="shared" si="3"/>
        <v>1434850756.0815253</v>
      </c>
    </row>
    <row r="17" spans="1:10">
      <c r="A17" t="s">
        <v>1489</v>
      </c>
      <c r="B17" t="s">
        <v>1488</v>
      </c>
      <c r="C17" t="s">
        <v>1447</v>
      </c>
      <c r="D17" t="s">
        <v>1491</v>
      </c>
      <c r="E17" t="str">
        <f t="shared" si="0"/>
        <v>DAY</v>
      </c>
      <c r="F17" s="3">
        <f t="shared" si="1"/>
        <v>1946666.6666666665</v>
      </c>
      <c r="G17">
        <v>170</v>
      </c>
      <c r="H17">
        <v>380</v>
      </c>
      <c r="I17" s="3">
        <f t="shared" si="2"/>
        <v>430213333.33333331</v>
      </c>
      <c r="J17" s="3">
        <f t="shared" si="3"/>
        <v>747130666.66666663</v>
      </c>
    </row>
    <row r="18" spans="1:10">
      <c r="A18" t="s">
        <v>1489</v>
      </c>
      <c r="B18" t="s">
        <v>1488</v>
      </c>
      <c r="C18" t="s">
        <v>1448</v>
      </c>
      <c r="D18" t="s">
        <v>1404</v>
      </c>
      <c r="E18" t="str">
        <f t="shared" si="0"/>
        <v>HOUR</v>
      </c>
      <c r="F18" s="3">
        <f t="shared" si="1"/>
        <v>23360000</v>
      </c>
      <c r="G18">
        <v>150</v>
      </c>
      <c r="H18">
        <v>190</v>
      </c>
      <c r="I18" s="3">
        <f t="shared" si="2"/>
        <v>4555200000</v>
      </c>
      <c r="J18" s="3">
        <f t="shared" si="3"/>
        <v>4482784000</v>
      </c>
    </row>
    <row r="19" spans="1:10">
      <c r="A19" t="s">
        <v>1489</v>
      </c>
      <c r="B19" t="s">
        <v>1488</v>
      </c>
      <c r="C19" t="s">
        <v>1446</v>
      </c>
      <c r="D19" t="s">
        <v>1490</v>
      </c>
      <c r="E19" t="str">
        <f t="shared" si="0"/>
        <v>MONTH</v>
      </c>
      <c r="F19" s="3">
        <f t="shared" si="1"/>
        <v>127985.97413982029</v>
      </c>
      <c r="G19">
        <v>220</v>
      </c>
      <c r="H19">
        <v>390</v>
      </c>
      <c r="I19" s="3">
        <f t="shared" si="2"/>
        <v>36603988.603988603</v>
      </c>
      <c r="J19" s="3">
        <f t="shared" si="3"/>
        <v>50413675.213675208</v>
      </c>
    </row>
    <row r="20" spans="1:10">
      <c r="A20" t="s">
        <v>1489</v>
      </c>
      <c r="B20" t="s">
        <v>1488</v>
      </c>
      <c r="C20" t="s">
        <v>1477</v>
      </c>
      <c r="D20" t="s">
        <v>1487</v>
      </c>
      <c r="E20" t="str">
        <f t="shared" si="0"/>
        <v>SUBHR</v>
      </c>
      <c r="F20" s="3">
        <f t="shared" si="1"/>
        <v>46720000</v>
      </c>
      <c r="G20">
        <v>180</v>
      </c>
      <c r="H20">
        <v>190</v>
      </c>
      <c r="I20" s="3">
        <f t="shared" si="2"/>
        <v>10932480000</v>
      </c>
      <c r="J20" s="3">
        <f t="shared" si="3"/>
        <v>8965568000</v>
      </c>
    </row>
    <row r="21" spans="1:10">
      <c r="A21" t="s">
        <v>1484</v>
      </c>
      <c r="B21" t="s">
        <v>1483</v>
      </c>
      <c r="C21" t="s">
        <v>1447</v>
      </c>
      <c r="D21" t="s">
        <v>1486</v>
      </c>
      <c r="E21" t="str">
        <f t="shared" si="0"/>
        <v>DAY</v>
      </c>
      <c r="F21" s="3">
        <f t="shared" si="1"/>
        <v>486666.66666666663</v>
      </c>
      <c r="G21">
        <v>80</v>
      </c>
      <c r="H21">
        <v>160</v>
      </c>
      <c r="I21" s="3">
        <f t="shared" si="2"/>
        <v>50613333.333333328</v>
      </c>
      <c r="J21" s="3">
        <f t="shared" si="3"/>
        <v>78645333.333333328</v>
      </c>
    </row>
    <row r="22" spans="1:10">
      <c r="A22" t="s">
        <v>1484</v>
      </c>
      <c r="B22" t="s">
        <v>1483</v>
      </c>
      <c r="C22" t="s">
        <v>1448</v>
      </c>
      <c r="D22" t="s">
        <v>1403</v>
      </c>
      <c r="E22" t="str">
        <f t="shared" si="0"/>
        <v>HOUR</v>
      </c>
      <c r="F22" s="3">
        <f t="shared" si="1"/>
        <v>5840000</v>
      </c>
      <c r="G22">
        <v>70</v>
      </c>
      <c r="H22">
        <v>90</v>
      </c>
      <c r="I22" s="3">
        <f t="shared" si="2"/>
        <v>531440000</v>
      </c>
      <c r="J22" s="3">
        <f t="shared" si="3"/>
        <v>530856000</v>
      </c>
    </row>
    <row r="23" spans="1:10">
      <c r="A23" t="s">
        <v>1484</v>
      </c>
      <c r="B23" t="s">
        <v>1483</v>
      </c>
      <c r="C23" t="s">
        <v>1446</v>
      </c>
      <c r="D23" t="s">
        <v>1485</v>
      </c>
      <c r="E23" t="str">
        <f t="shared" si="0"/>
        <v>MONTH</v>
      </c>
      <c r="F23" s="3">
        <f t="shared" si="1"/>
        <v>31996.493534955072</v>
      </c>
      <c r="G23">
        <v>90</v>
      </c>
      <c r="H23">
        <v>170</v>
      </c>
      <c r="I23" s="3">
        <f t="shared" si="2"/>
        <v>3743589.7435897435</v>
      </c>
      <c r="J23" s="3">
        <f t="shared" si="3"/>
        <v>5493797.9399517858</v>
      </c>
    </row>
    <row r="24" spans="1:10">
      <c r="A24" t="s">
        <v>1484</v>
      </c>
      <c r="B24" t="s">
        <v>1483</v>
      </c>
      <c r="C24" t="s">
        <v>1477</v>
      </c>
      <c r="D24" t="s">
        <v>1482</v>
      </c>
      <c r="E24" t="str">
        <f t="shared" si="0"/>
        <v>SUBHR</v>
      </c>
      <c r="F24" s="3">
        <f t="shared" si="1"/>
        <v>11680000</v>
      </c>
      <c r="G24">
        <v>70</v>
      </c>
      <c r="H24">
        <v>90</v>
      </c>
      <c r="I24" s="3">
        <f t="shared" si="2"/>
        <v>1062880000</v>
      </c>
      <c r="J24" s="3">
        <f t="shared" si="3"/>
        <v>1061712000</v>
      </c>
    </row>
    <row r="25" spans="1:10">
      <c r="A25" t="s">
        <v>1479</v>
      </c>
      <c r="B25" t="s">
        <v>1478</v>
      </c>
      <c r="C25" t="s">
        <v>1447</v>
      </c>
      <c r="D25" t="s">
        <v>1481</v>
      </c>
      <c r="E25" t="str">
        <f t="shared" si="0"/>
        <v>DAY</v>
      </c>
      <c r="F25" s="3">
        <f t="shared" si="1"/>
        <v>1946666.6666666665</v>
      </c>
      <c r="G25">
        <v>40</v>
      </c>
      <c r="H25">
        <v>70</v>
      </c>
      <c r="I25" s="3">
        <f t="shared" si="2"/>
        <v>101226666.66666666</v>
      </c>
      <c r="J25" s="3">
        <f t="shared" si="3"/>
        <v>137629333.33333331</v>
      </c>
    </row>
    <row r="26" spans="1:10">
      <c r="A26" t="s">
        <v>1479</v>
      </c>
      <c r="B26" t="s">
        <v>1478</v>
      </c>
      <c r="C26" t="s">
        <v>1448</v>
      </c>
      <c r="D26" t="s">
        <v>1401</v>
      </c>
      <c r="E26" t="str">
        <f t="shared" si="0"/>
        <v>HOUR</v>
      </c>
      <c r="F26" s="3">
        <f t="shared" si="1"/>
        <v>23360000</v>
      </c>
      <c r="G26">
        <v>40</v>
      </c>
      <c r="H26">
        <v>60</v>
      </c>
      <c r="I26" s="3">
        <f t="shared" si="2"/>
        <v>1214720000</v>
      </c>
      <c r="J26" s="3">
        <f t="shared" si="3"/>
        <v>1415616000</v>
      </c>
    </row>
    <row r="27" spans="1:10">
      <c r="A27" t="s">
        <v>1479</v>
      </c>
      <c r="B27" t="s">
        <v>1478</v>
      </c>
      <c r="C27" t="s">
        <v>1446</v>
      </c>
      <c r="D27" t="s">
        <v>1480</v>
      </c>
      <c r="E27" t="str">
        <f t="shared" si="0"/>
        <v>MONTH</v>
      </c>
      <c r="F27" s="3">
        <f t="shared" si="1"/>
        <v>127985.97413982029</v>
      </c>
      <c r="G27">
        <v>40</v>
      </c>
      <c r="H27">
        <v>70</v>
      </c>
      <c r="I27" s="3">
        <f t="shared" si="2"/>
        <v>6655270.6552706556</v>
      </c>
      <c r="J27" s="3">
        <f t="shared" si="3"/>
        <v>9048608.3716852944</v>
      </c>
    </row>
    <row r="28" spans="1:10">
      <c r="A28" t="s">
        <v>1479</v>
      </c>
      <c r="B28" t="s">
        <v>1478</v>
      </c>
      <c r="C28" t="s">
        <v>1477</v>
      </c>
      <c r="D28" t="s">
        <v>1476</v>
      </c>
      <c r="E28" t="str">
        <f t="shared" si="0"/>
        <v>SUBHR</v>
      </c>
      <c r="F28" s="3">
        <f t="shared" si="1"/>
        <v>46720000</v>
      </c>
      <c r="G28">
        <v>40</v>
      </c>
      <c r="H28">
        <v>110</v>
      </c>
      <c r="I28" s="3">
        <f t="shared" si="2"/>
        <v>2429440000</v>
      </c>
      <c r="J28" s="3">
        <f t="shared" si="3"/>
        <v>5190592000</v>
      </c>
    </row>
    <row r="29" spans="1:10">
      <c r="A29" t="s">
        <v>96</v>
      </c>
      <c r="B29" t="s">
        <v>1474</v>
      </c>
      <c r="C29" t="s">
        <v>1447</v>
      </c>
      <c r="D29" t="s">
        <v>1475</v>
      </c>
      <c r="E29" t="str">
        <f t="shared" si="0"/>
        <v>DAY</v>
      </c>
      <c r="F29" s="3">
        <f t="shared" si="1"/>
        <v>233600000</v>
      </c>
      <c r="G29">
        <v>360</v>
      </c>
      <c r="H29">
        <v>600</v>
      </c>
      <c r="I29" s="3">
        <f t="shared" si="2"/>
        <v>109324800000</v>
      </c>
      <c r="J29" s="3">
        <f t="shared" si="3"/>
        <v>141561600000</v>
      </c>
    </row>
    <row r="30" spans="1:10">
      <c r="A30" t="s">
        <v>96</v>
      </c>
      <c r="B30" t="s">
        <v>1474</v>
      </c>
      <c r="C30" t="s">
        <v>1448</v>
      </c>
      <c r="D30" t="s">
        <v>1399</v>
      </c>
      <c r="E30" t="str">
        <f t="shared" si="0"/>
        <v>HOUR</v>
      </c>
      <c r="F30" s="3">
        <f t="shared" si="1"/>
        <v>2803200000</v>
      </c>
      <c r="G30">
        <v>300</v>
      </c>
      <c r="H30">
        <v>450</v>
      </c>
      <c r="I30" s="3">
        <f t="shared" si="2"/>
        <v>1093248000000</v>
      </c>
      <c r="J30" s="3">
        <f t="shared" si="3"/>
        <v>1274054400000</v>
      </c>
    </row>
    <row r="31" spans="1:10">
      <c r="A31" t="s">
        <v>96</v>
      </c>
      <c r="B31" t="s">
        <v>1474</v>
      </c>
      <c r="C31" t="s">
        <v>1446</v>
      </c>
      <c r="D31" t="s">
        <v>1473</v>
      </c>
      <c r="E31" t="str">
        <f t="shared" si="0"/>
        <v>MONTH</v>
      </c>
      <c r="F31" s="3">
        <f t="shared" si="1"/>
        <v>15358316.896778435</v>
      </c>
      <c r="G31">
        <v>410</v>
      </c>
      <c r="H31">
        <v>600</v>
      </c>
      <c r="I31" s="3">
        <f t="shared" si="2"/>
        <v>8185982905.9829063</v>
      </c>
      <c r="J31" s="3">
        <f t="shared" si="3"/>
        <v>9307140039.447731</v>
      </c>
    </row>
    <row r="32" spans="1:10">
      <c r="A32" t="s">
        <v>1471</v>
      </c>
      <c r="B32" t="s">
        <v>1470</v>
      </c>
      <c r="C32" t="s">
        <v>1447</v>
      </c>
      <c r="D32" t="s">
        <v>1472</v>
      </c>
      <c r="E32" t="str">
        <f t="shared" si="0"/>
        <v>DAY</v>
      </c>
      <c r="F32" s="3">
        <f t="shared" si="1"/>
        <v>2920000</v>
      </c>
      <c r="G32">
        <v>150</v>
      </c>
      <c r="H32">
        <v>240</v>
      </c>
      <c r="I32" s="3">
        <f t="shared" si="2"/>
        <v>569400000</v>
      </c>
      <c r="J32" s="3">
        <f t="shared" si="3"/>
        <v>707808000</v>
      </c>
    </row>
    <row r="33" spans="1:10">
      <c r="A33" t="s">
        <v>1471</v>
      </c>
      <c r="B33" t="s">
        <v>1470</v>
      </c>
      <c r="C33" t="s">
        <v>1448</v>
      </c>
      <c r="D33" t="s">
        <v>1396</v>
      </c>
      <c r="E33" t="str">
        <f t="shared" si="0"/>
        <v>HOUR</v>
      </c>
      <c r="F33" s="3">
        <f t="shared" si="1"/>
        <v>35040000</v>
      </c>
      <c r="G33">
        <v>130</v>
      </c>
      <c r="H33">
        <v>130</v>
      </c>
      <c r="I33" s="3">
        <f t="shared" si="2"/>
        <v>5921760000</v>
      </c>
      <c r="J33" s="3">
        <f t="shared" si="3"/>
        <v>4600752000</v>
      </c>
    </row>
    <row r="34" spans="1:10">
      <c r="A34" t="s">
        <v>1471</v>
      </c>
      <c r="B34" t="s">
        <v>1470</v>
      </c>
      <c r="C34" t="s">
        <v>1446</v>
      </c>
      <c r="D34" t="s">
        <v>1469</v>
      </c>
      <c r="E34" t="str">
        <f t="shared" si="0"/>
        <v>MONTH</v>
      </c>
      <c r="F34" s="3">
        <f t="shared" si="1"/>
        <v>191978.96120973045</v>
      </c>
      <c r="G34">
        <v>170</v>
      </c>
      <c r="H34">
        <v>240</v>
      </c>
      <c r="I34" s="3">
        <f t="shared" si="2"/>
        <v>42427350.427350432</v>
      </c>
      <c r="J34" s="3">
        <f t="shared" si="3"/>
        <v>46535700.197238661</v>
      </c>
    </row>
    <row r="35" spans="1:10">
      <c r="A35" t="s">
        <v>1467</v>
      </c>
      <c r="B35" t="s">
        <v>1466</v>
      </c>
      <c r="C35" t="s">
        <v>1447</v>
      </c>
      <c r="D35" t="s">
        <v>1468</v>
      </c>
      <c r="E35" t="str">
        <f t="shared" si="0"/>
        <v>DAY</v>
      </c>
      <c r="F35" s="3">
        <f t="shared" si="1"/>
        <v>2920000</v>
      </c>
      <c r="G35">
        <v>150</v>
      </c>
      <c r="H35">
        <v>240</v>
      </c>
      <c r="I35" s="3">
        <f t="shared" si="2"/>
        <v>569400000</v>
      </c>
      <c r="J35" s="3">
        <f t="shared" si="3"/>
        <v>707808000</v>
      </c>
    </row>
    <row r="36" spans="1:10">
      <c r="A36" t="s">
        <v>1467</v>
      </c>
      <c r="B36" t="s">
        <v>1466</v>
      </c>
      <c r="C36" t="s">
        <v>1448</v>
      </c>
      <c r="D36" t="s">
        <v>1395</v>
      </c>
      <c r="E36" t="str">
        <f t="shared" si="0"/>
        <v>HOUR</v>
      </c>
      <c r="F36" s="3">
        <f t="shared" si="1"/>
        <v>35040000</v>
      </c>
      <c r="G36">
        <v>130</v>
      </c>
      <c r="H36">
        <v>130</v>
      </c>
      <c r="I36" s="3">
        <f t="shared" si="2"/>
        <v>5921760000</v>
      </c>
      <c r="J36" s="3">
        <f t="shared" si="3"/>
        <v>4600752000</v>
      </c>
    </row>
    <row r="37" spans="1:10">
      <c r="A37" t="s">
        <v>1467</v>
      </c>
      <c r="B37" t="s">
        <v>1466</v>
      </c>
      <c r="C37" t="s">
        <v>1446</v>
      </c>
      <c r="D37" t="s">
        <v>1465</v>
      </c>
      <c r="E37" t="str">
        <f t="shared" si="0"/>
        <v>MONTH</v>
      </c>
      <c r="F37" s="3">
        <f t="shared" si="1"/>
        <v>191978.96120973045</v>
      </c>
      <c r="G37">
        <v>170</v>
      </c>
      <c r="H37">
        <v>240</v>
      </c>
      <c r="I37" s="3">
        <f t="shared" si="2"/>
        <v>42427350.427350432</v>
      </c>
      <c r="J37" s="3">
        <f t="shared" si="3"/>
        <v>46535700.197238661</v>
      </c>
    </row>
    <row r="38" spans="1:10">
      <c r="A38" t="s">
        <v>1459</v>
      </c>
      <c r="B38" t="s">
        <v>1458</v>
      </c>
      <c r="C38" t="s">
        <v>1447</v>
      </c>
      <c r="D38" t="s">
        <v>1464</v>
      </c>
      <c r="E38" t="str">
        <f t="shared" si="0"/>
        <v>DAY</v>
      </c>
      <c r="F38" s="3">
        <f t="shared" si="1"/>
        <v>2920000</v>
      </c>
      <c r="G38">
        <v>460</v>
      </c>
      <c r="H38">
        <v>760</v>
      </c>
      <c r="I38" s="3">
        <f t="shared" si="2"/>
        <v>1746160000</v>
      </c>
      <c r="J38" s="3">
        <f t="shared" si="3"/>
        <v>2241392000</v>
      </c>
    </row>
    <row r="39" spans="1:10">
      <c r="A39" t="s">
        <v>1462</v>
      </c>
      <c r="B39" t="s">
        <v>1461</v>
      </c>
      <c r="C39" t="s">
        <v>1447</v>
      </c>
      <c r="D39" t="s">
        <v>1463</v>
      </c>
      <c r="E39" t="str">
        <f t="shared" si="0"/>
        <v>DAY</v>
      </c>
      <c r="F39" s="3">
        <f t="shared" si="1"/>
        <v>146000</v>
      </c>
      <c r="G39">
        <v>460</v>
      </c>
      <c r="H39">
        <v>760</v>
      </c>
      <c r="I39" s="3">
        <f t="shared" si="2"/>
        <v>87308000</v>
      </c>
      <c r="J39" s="3">
        <f t="shared" si="3"/>
        <v>112069600</v>
      </c>
    </row>
    <row r="40" spans="1:10">
      <c r="A40" t="s">
        <v>1462</v>
      </c>
      <c r="B40" t="s">
        <v>1461</v>
      </c>
      <c r="C40" t="s">
        <v>1448</v>
      </c>
      <c r="D40" t="s">
        <v>1393</v>
      </c>
      <c r="E40" t="str">
        <f t="shared" si="0"/>
        <v>HOUR</v>
      </c>
      <c r="F40" s="3">
        <f t="shared" si="1"/>
        <v>1752000</v>
      </c>
      <c r="G40">
        <v>390</v>
      </c>
      <c r="H40">
        <v>350</v>
      </c>
      <c r="I40" s="3">
        <f t="shared" si="2"/>
        <v>888264000</v>
      </c>
      <c r="J40" s="3">
        <f t="shared" si="3"/>
        <v>619332000</v>
      </c>
    </row>
    <row r="41" spans="1:10">
      <c r="A41" t="s">
        <v>1462</v>
      </c>
      <c r="B41" t="s">
        <v>1461</v>
      </c>
      <c r="C41" t="s">
        <v>1446</v>
      </c>
      <c r="D41" t="s">
        <v>1460</v>
      </c>
      <c r="E41" t="str">
        <f t="shared" si="0"/>
        <v>MONTH</v>
      </c>
      <c r="F41" s="3">
        <f t="shared" si="1"/>
        <v>9598.9480604865221</v>
      </c>
      <c r="G41">
        <v>520</v>
      </c>
      <c r="H41">
        <v>760</v>
      </c>
      <c r="I41" s="3">
        <f t="shared" si="2"/>
        <v>6488888.888888889</v>
      </c>
      <c r="J41" s="3">
        <f t="shared" si="3"/>
        <v>7368152.5312294541</v>
      </c>
    </row>
    <row r="42" spans="1:10">
      <c r="A42" t="s">
        <v>1459</v>
      </c>
      <c r="B42" t="s">
        <v>1458</v>
      </c>
      <c r="C42" t="s">
        <v>1448</v>
      </c>
      <c r="D42" t="s">
        <v>1391</v>
      </c>
      <c r="E42" t="str">
        <f t="shared" si="0"/>
        <v>HOUR</v>
      </c>
      <c r="F42" s="3">
        <f t="shared" si="1"/>
        <v>35040000</v>
      </c>
      <c r="G42">
        <v>390</v>
      </c>
      <c r="H42">
        <v>360</v>
      </c>
      <c r="I42" s="3">
        <f t="shared" si="2"/>
        <v>17765280000</v>
      </c>
      <c r="J42" s="3">
        <f t="shared" si="3"/>
        <v>12740544000</v>
      </c>
    </row>
    <row r="43" spans="1:10">
      <c r="A43" t="s">
        <v>1459</v>
      </c>
      <c r="B43" t="s">
        <v>1458</v>
      </c>
      <c r="C43" t="s">
        <v>1446</v>
      </c>
      <c r="D43" t="s">
        <v>1457</v>
      </c>
      <c r="E43" t="str">
        <f t="shared" si="0"/>
        <v>MONTH</v>
      </c>
      <c r="F43" s="3">
        <f t="shared" si="1"/>
        <v>191978.96120973045</v>
      </c>
      <c r="G43">
        <v>530</v>
      </c>
      <c r="H43">
        <v>760</v>
      </c>
      <c r="I43" s="3">
        <f t="shared" si="2"/>
        <v>132273504.27350427</v>
      </c>
      <c r="J43" s="3">
        <f t="shared" si="3"/>
        <v>147363050.62458909</v>
      </c>
    </row>
    <row r="44" spans="1:10">
      <c r="I44" s="3">
        <f>SUM(I2:I43)</f>
        <v>2479647620547.0083</v>
      </c>
      <c r="J44" s="3">
        <f>SUM(J2:J43)</f>
        <v>2924059633470.2607</v>
      </c>
    </row>
    <row r="45" spans="1:10">
      <c r="I45" s="3">
        <f>I44/1024/1024/1024</f>
        <v>2309.3518061069849</v>
      </c>
      <c r="J45" s="3">
        <f>J44/1024/1024/1024</f>
        <v>2723.2427461727157</v>
      </c>
    </row>
    <row r="46" spans="1:10">
      <c r="D46" s="98"/>
      <c r="E46" s="98"/>
      <c r="I46" s="3"/>
      <c r="J46" s="3"/>
    </row>
    <row r="48" spans="1:10">
      <c r="A48" s="2" t="s">
        <v>1456</v>
      </c>
      <c r="B48" s="2" t="s">
        <v>1455</v>
      </c>
    </row>
    <row r="49" spans="1:5">
      <c r="A49" s="2">
        <v>1.3</v>
      </c>
      <c r="B49" s="2" t="s">
        <v>25</v>
      </c>
    </row>
    <row r="50" spans="1:5">
      <c r="A50" s="2">
        <v>1.01</v>
      </c>
      <c r="B50" s="2" t="s">
        <v>1454</v>
      </c>
    </row>
    <row r="52" spans="1:5" ht="15.75" customHeight="1">
      <c r="A52" s="2" t="s">
        <v>1453</v>
      </c>
      <c r="B52" s="27" t="s">
        <v>1452</v>
      </c>
    </row>
    <row r="53" spans="1:5" ht="15.75" customHeight="1">
      <c r="A53" s="97" t="s">
        <v>1449</v>
      </c>
      <c r="B53" s="27">
        <v>1</v>
      </c>
    </row>
    <row r="54" spans="1:5">
      <c r="A54" s="2" t="s">
        <v>1448</v>
      </c>
      <c r="B54">
        <v>1</v>
      </c>
      <c r="C54" s="2" t="s">
        <v>1451</v>
      </c>
    </row>
    <row r="55" spans="1:5">
      <c r="A55" s="2" t="s">
        <v>1447</v>
      </c>
      <c r="B55">
        <v>2</v>
      </c>
    </row>
    <row r="56" spans="1:5">
      <c r="A56" s="2" t="s">
        <v>1446</v>
      </c>
      <c r="B56">
        <v>4</v>
      </c>
    </row>
    <row r="57" spans="1:5">
      <c r="A57" s="2"/>
    </row>
    <row r="58" spans="1:5">
      <c r="A58" s="2"/>
    </row>
    <row r="59" spans="1:5">
      <c r="A59" s="2" t="s">
        <v>1450</v>
      </c>
    </row>
    <row r="60" spans="1:5">
      <c r="A60" s="97" t="s">
        <v>1449</v>
      </c>
      <c r="B60" s="3">
        <f>IF(Agg_SubHour_Interval=30,2,4)</f>
        <v>2</v>
      </c>
      <c r="C60" s="16">
        <f>PRODUCT(B60:B62)</f>
        <v>17520</v>
      </c>
      <c r="D60">
        <v>15</v>
      </c>
      <c r="E60">
        <v>30</v>
      </c>
    </row>
    <row r="61" spans="1:5">
      <c r="A61" s="97" t="s">
        <v>1448</v>
      </c>
      <c r="B61" s="3">
        <f>Agg_CC_Hours</f>
        <v>24</v>
      </c>
      <c r="C61" s="16">
        <f>PRODUCT(B61:B62)</f>
        <v>8760</v>
      </c>
    </row>
    <row r="62" spans="1:5">
      <c r="A62" s="97" t="s">
        <v>1447</v>
      </c>
      <c r="B62" s="3">
        <f>Agg_Days</f>
        <v>365</v>
      </c>
      <c r="C62" s="16">
        <f>B62</f>
        <v>365</v>
      </c>
    </row>
    <row r="63" spans="1:5">
      <c r="A63" s="97" t="s">
        <v>1446</v>
      </c>
      <c r="B63" s="3">
        <f>Agg_Days/30.42</f>
        <v>11.998685075608153</v>
      </c>
      <c r="C63" s="16">
        <f>B63</f>
        <v>11.998685075608153</v>
      </c>
    </row>
    <row r="65" spans="1:2">
      <c r="A65" t="s">
        <v>1445</v>
      </c>
      <c r="B65" s="2" t="s">
        <v>1444</v>
      </c>
    </row>
    <row r="66" spans="1:2">
      <c r="A66" t="s">
        <v>1412</v>
      </c>
      <c r="B66" s="3">
        <f>Agg_Agent_Num_Group_Comb</f>
        <v>1</v>
      </c>
    </row>
    <row r="67" spans="1:2">
      <c r="A67" s="2" t="s">
        <v>1443</v>
      </c>
      <c r="B67" s="3">
        <f>Agg_Agent_Num_Group_Comb</f>
        <v>1</v>
      </c>
    </row>
    <row r="68" spans="1:2">
      <c r="A68" t="s">
        <v>1411</v>
      </c>
      <c r="B68" s="3">
        <f>Agg_Agents_Num</f>
        <v>2000</v>
      </c>
    </row>
    <row r="69" spans="1:2">
      <c r="A69" s="2" t="s">
        <v>1442</v>
      </c>
      <c r="B69" s="3">
        <f>Agg_Agents_Num</f>
        <v>2000</v>
      </c>
    </row>
    <row r="70" spans="1:2">
      <c r="A70" s="2" t="s">
        <v>1441</v>
      </c>
      <c r="B70" s="3">
        <f>Agg_Agent_Num_Groups</f>
        <v>100</v>
      </c>
    </row>
    <row r="71" spans="1:2">
      <c r="A71" s="2" t="s">
        <v>1440</v>
      </c>
      <c r="B71" s="3">
        <f>Agg_Agent_Num_Ixn_Desc</f>
        <v>5</v>
      </c>
    </row>
    <row r="72" spans="1:2">
      <c r="A72" s="2" t="s">
        <v>1439</v>
      </c>
      <c r="B72" s="3">
        <f>SQRT(Agg_Agent_Num_Custom_Attach_Data)</f>
        <v>2</v>
      </c>
    </row>
    <row r="73" spans="1:2">
      <c r="A73" s="2" t="s">
        <v>1438</v>
      </c>
      <c r="B73" s="3">
        <f>SQRT(Agg_Agent_Num_Custom_Attach_Data)</f>
        <v>2</v>
      </c>
    </row>
    <row r="74" spans="1:2">
      <c r="A74" t="s">
        <v>1437</v>
      </c>
      <c r="B74" s="3">
        <f>Agg_Agent_Campaign_Num_Groups</f>
        <v>1</v>
      </c>
    </row>
    <row r="75" spans="1:2">
      <c r="A75" t="s">
        <v>1436</v>
      </c>
      <c r="B75" s="3">
        <f>Agg_Agent_Num_Campaigns</f>
        <v>1</v>
      </c>
    </row>
    <row r="76" spans="1:2">
      <c r="A76" s="2" t="s">
        <v>1435</v>
      </c>
      <c r="B76" s="3">
        <f>Agg_Agent_Campaign_Num</f>
        <v>200</v>
      </c>
    </row>
    <row r="77" spans="1:2">
      <c r="A77" t="s">
        <v>497</v>
      </c>
      <c r="B77" s="3">
        <f>Agg_Campaign_Num_Clists</f>
        <v>1</v>
      </c>
    </row>
    <row r="78" spans="1:2">
      <c r="A78" s="2" t="s">
        <v>1407</v>
      </c>
      <c r="B78" s="3">
        <f>Agg_Campaign_Num_Groups</f>
        <v>1</v>
      </c>
    </row>
    <row r="79" spans="1:2">
      <c r="A79" s="2" t="s">
        <v>498</v>
      </c>
      <c r="B79" s="3">
        <f>Agg_Campaign_Num</f>
        <v>1</v>
      </c>
    </row>
    <row r="80" spans="1:2">
      <c r="A80" s="2" t="s">
        <v>1434</v>
      </c>
      <c r="B80" s="3">
        <f>Agg_Campaign_Num_Ixn_Desc</f>
        <v>200</v>
      </c>
    </row>
    <row r="81" spans="1:3">
      <c r="A81" s="2" t="s">
        <v>1433</v>
      </c>
      <c r="B81" s="3">
        <f>SQRT(Agg_Campaign_Num_Custom_Attach_Data)</f>
        <v>20</v>
      </c>
    </row>
    <row r="82" spans="1:3">
      <c r="A82" s="2" t="s">
        <v>1432</v>
      </c>
      <c r="B82" s="3">
        <f>SQRT(Agg_Campaign_Num_Custom_Attach_Data)</f>
        <v>20</v>
      </c>
    </row>
    <row r="83" spans="1:3">
      <c r="A83" t="s">
        <v>1431</v>
      </c>
      <c r="B83" s="3">
        <v>2</v>
      </c>
      <c r="C83" t="s">
        <v>1430</v>
      </c>
    </row>
    <row r="84" spans="1:3">
      <c r="A84" t="s">
        <v>1429</v>
      </c>
      <c r="B84" s="3">
        <v>1</v>
      </c>
      <c r="C84" t="s">
        <v>1428</v>
      </c>
    </row>
    <row r="85" spans="1:3">
      <c r="A85" t="s">
        <v>63</v>
      </c>
      <c r="B85" s="3">
        <v>1</v>
      </c>
    </row>
    <row r="86" spans="1:3">
      <c r="A86" s="2" t="s">
        <v>1427</v>
      </c>
      <c r="B86" s="3">
        <f>Agg_Agent_Num_Queues</f>
        <v>5</v>
      </c>
    </row>
    <row r="87" spans="1:3">
      <c r="A87" t="s">
        <v>1409</v>
      </c>
      <c r="B87" s="3">
        <f>Agg_Queues_Num</f>
        <v>1000</v>
      </c>
    </row>
    <row r="88" spans="1:3">
      <c r="A88" s="2" t="s">
        <v>1426</v>
      </c>
      <c r="B88" s="3">
        <f>Agg_Queues_Num</f>
        <v>1000</v>
      </c>
    </row>
    <row r="89" spans="1:3">
      <c r="A89" s="2" t="s">
        <v>1425</v>
      </c>
      <c r="B89" s="3">
        <f>Agg_Queue_Num_Groups</f>
        <v>50</v>
      </c>
    </row>
    <row r="90" spans="1:3">
      <c r="A90" s="2" t="s">
        <v>1424</v>
      </c>
      <c r="B90" s="3">
        <f>Agg_Queue_Num_Group_Comb</f>
        <v>1</v>
      </c>
    </row>
    <row r="91" spans="1:3">
      <c r="A91" t="s">
        <v>1410</v>
      </c>
      <c r="B91" s="3">
        <f>Agg_Queue_Num_Group_Comb</f>
        <v>1</v>
      </c>
    </row>
    <row r="92" spans="1:3">
      <c r="A92" s="2" t="s">
        <v>1423</v>
      </c>
      <c r="B92" s="3">
        <f>Agg_CC_Num_Ixn_Desc</f>
        <v>200</v>
      </c>
    </row>
    <row r="93" spans="1:3">
      <c r="A93" s="2" t="s">
        <v>1422</v>
      </c>
      <c r="B93" s="3">
        <f>SQRT(Agg_CC_Num_Custom_Attach_Data)</f>
        <v>20</v>
      </c>
    </row>
    <row r="94" spans="1:3">
      <c r="A94" s="2" t="s">
        <v>1421</v>
      </c>
      <c r="B94" s="3">
        <f>SQRT(Agg_CC_Num_Custom_Attach_Data)</f>
        <v>20</v>
      </c>
    </row>
    <row r="95" spans="1:3">
      <c r="A95" t="s">
        <v>249</v>
      </c>
      <c r="B95" s="3">
        <f>Agg_Num_Ixn_Type</f>
        <v>4</v>
      </c>
    </row>
    <row r="96" spans="1:3">
      <c r="A96" t="s">
        <v>263</v>
      </c>
      <c r="B96" s="3">
        <f>Agg_Num_Medias</f>
        <v>1</v>
      </c>
    </row>
    <row r="97" spans="1:3">
      <c r="A97" t="s">
        <v>295</v>
      </c>
      <c r="B97" s="3">
        <f>Agg_Agent_Num_States</f>
        <v>4</v>
      </c>
    </row>
    <row r="98" spans="1:3">
      <c r="A98" t="s">
        <v>297</v>
      </c>
      <c r="B98" s="3">
        <f>Agg_Agent_Num_Reasons</f>
        <v>1</v>
      </c>
    </row>
    <row r="99" spans="1:3">
      <c r="A99" t="s">
        <v>64</v>
      </c>
      <c r="B99" s="3">
        <f>Agg_Num_Tenants</f>
        <v>1</v>
      </c>
    </row>
    <row r="100" spans="1:3">
      <c r="A100" t="s">
        <v>1394</v>
      </c>
      <c r="B100" s="3">
        <v>1</v>
      </c>
    </row>
    <row r="104" spans="1:3">
      <c r="A104" t="s">
        <v>21</v>
      </c>
      <c r="B104" s="2" t="s">
        <v>1420</v>
      </c>
      <c r="C104" s="2" t="s">
        <v>1419</v>
      </c>
    </row>
    <row r="105" spans="1:3">
      <c r="A105" t="s">
        <v>1415</v>
      </c>
      <c r="B105" s="3">
        <f t="array" ref="B105">PRODUCT(IF(agg_tab_col_tables=A105,agg_tab_col_values))</f>
        <v>8000</v>
      </c>
      <c r="C105" s="3">
        <f>B105*Agg_Agent_Hours/Agg_CC_Hours</f>
        <v>2666.6666666666665</v>
      </c>
    </row>
    <row r="106" spans="1:3">
      <c r="A106" t="s">
        <v>1414</v>
      </c>
      <c r="B106" s="3">
        <f t="array" ref="B106">PRODUCT(IF(agg_tab_col_tables=A106,agg_tab_col_values))</f>
        <v>8000</v>
      </c>
      <c r="C106" s="3">
        <f>B106*Agg_Agent_Hours/Agg_CC_Hours</f>
        <v>2666.6666666666665</v>
      </c>
    </row>
    <row r="107" spans="1:3">
      <c r="A107" t="s">
        <v>1413</v>
      </c>
      <c r="B107" s="3">
        <f t="array" ref="B107">PRODUCT(IF(agg_tab_col_tables=A107,agg_tab_col_values))</f>
        <v>160000</v>
      </c>
      <c r="C107" s="3">
        <f>B107*Agg_Agent_Hours/Agg_CC_Hours</f>
        <v>53333.333333333336</v>
      </c>
    </row>
    <row r="108" spans="1:3">
      <c r="A108" t="s">
        <v>1408</v>
      </c>
      <c r="B108" s="3">
        <f t="array" ref="B108">PRODUCT(IF(agg_tab_col_tables=A108,agg_tab_col_values))</f>
        <v>800000</v>
      </c>
      <c r="C108" s="3">
        <f>B108*Agg_Agent_Hours/Agg_CC_Hours</f>
        <v>266666.66666666669</v>
      </c>
    </row>
    <row r="109" spans="1:3">
      <c r="A109" t="s">
        <v>1406</v>
      </c>
      <c r="B109" s="3">
        <f t="array" ref="B109">PRODUCT(IF(agg_tab_col_tables=A109,agg_tab_col_values))</f>
        <v>80000</v>
      </c>
      <c r="C109" s="3">
        <f>B109</f>
        <v>80000</v>
      </c>
    </row>
    <row r="110" spans="1:3">
      <c r="A110" t="s">
        <v>1399</v>
      </c>
      <c r="B110" s="3">
        <f t="array" ref="B110">PRODUCT(IF(agg_tab_col_tables=A110,agg_tab_col_values))</f>
        <v>320000</v>
      </c>
      <c r="C110" s="3">
        <f>B110</f>
        <v>320000</v>
      </c>
    </row>
    <row r="111" spans="1:3">
      <c r="A111" s="2" t="s">
        <v>1404</v>
      </c>
      <c r="B111" s="3">
        <f t="array" ref="B111">PRODUCT(IF(agg_tab_col_tables=A111,agg_tab_col_values))</f>
        <v>8000</v>
      </c>
      <c r="C111" s="3">
        <f>B111*Agg_Agent_Hours/Agg_CC_Hours</f>
        <v>2666.6666666666665</v>
      </c>
    </row>
    <row r="112" spans="1:3">
      <c r="A112" s="2" t="s">
        <v>1403</v>
      </c>
      <c r="B112" s="3">
        <f t="array" ref="B112">PRODUCT(IF(agg_tab_col_tables=A112,agg_tab_col_values))</f>
        <v>2000</v>
      </c>
      <c r="C112" s="3">
        <f>B112*Agg_Agent_Hours/Agg_CC_Hours</f>
        <v>666.66666666666663</v>
      </c>
    </row>
    <row r="113" spans="1:5">
      <c r="A113" s="97" t="s">
        <v>1401</v>
      </c>
      <c r="B113" s="3">
        <f t="array" ref="B113">PRODUCT(IF(agg_tab_col_tables=A113,agg_tab_col_values))</f>
        <v>8000</v>
      </c>
      <c r="C113" s="3">
        <f>B113*Agg_Agent_Hours/Agg_CC_Hours</f>
        <v>2666.6666666666665</v>
      </c>
    </row>
    <row r="114" spans="1:5">
      <c r="A114" s="96" t="s">
        <v>1396</v>
      </c>
      <c r="B114" s="3">
        <f t="array" ref="B114">PRODUCT(IF(agg_tab_col_tables=A114,agg_tab_col_values))</f>
        <v>4000</v>
      </c>
      <c r="C114" s="3">
        <f>B114</f>
        <v>4000</v>
      </c>
    </row>
    <row r="115" spans="1:5">
      <c r="A115" s="96" t="s">
        <v>1395</v>
      </c>
      <c r="B115" s="3">
        <f t="array" ref="B115">PRODUCT(IF(agg_tab_col_tables=A115,agg_tab_col_values))</f>
        <v>4000</v>
      </c>
      <c r="C115" s="3">
        <f>B115</f>
        <v>4000</v>
      </c>
    </row>
    <row r="116" spans="1:5">
      <c r="A116" s="96" t="s">
        <v>1393</v>
      </c>
      <c r="B116" s="3">
        <f t="array" ref="B116">PRODUCT(IF(agg_tab_col_tables=A116,agg_tab_col_values))</f>
        <v>200</v>
      </c>
      <c r="C116" s="3">
        <f>B116</f>
        <v>200</v>
      </c>
    </row>
    <row r="117" spans="1:5">
      <c r="A117" s="96" t="s">
        <v>1391</v>
      </c>
      <c r="B117" s="3">
        <f t="array" ref="B117">PRODUCT(IF(agg_tab_col_tables=A117,agg_tab_col_values))</f>
        <v>4000</v>
      </c>
      <c r="C117" s="3">
        <f>B117</f>
        <v>4000</v>
      </c>
    </row>
    <row r="118" spans="1:5">
      <c r="A118" s="96"/>
      <c r="B118" s="96"/>
    </row>
    <row r="119" spans="1:5">
      <c r="A119" s="96"/>
      <c r="B119" s="96"/>
    </row>
    <row r="120" spans="1:5">
      <c r="A120" s="96"/>
      <c r="B120" s="96"/>
    </row>
    <row r="121" spans="1:5">
      <c r="A121" s="96"/>
      <c r="B121" s="96"/>
    </row>
    <row r="122" spans="1:5">
      <c r="A122" s="96"/>
      <c r="B122" s="96"/>
    </row>
    <row r="124" spans="1:5">
      <c r="A124" s="96" t="s">
        <v>89</v>
      </c>
      <c r="B124" s="96" t="s">
        <v>1418</v>
      </c>
      <c r="C124" s="2" t="s">
        <v>1417</v>
      </c>
      <c r="D124" s="2" t="s">
        <v>1416</v>
      </c>
      <c r="E124" s="2"/>
    </row>
    <row r="125" spans="1:5">
      <c r="A125" s="96" t="s">
        <v>1415</v>
      </c>
      <c r="B125" s="96" t="s">
        <v>1407</v>
      </c>
      <c r="C125" s="2" t="s">
        <v>1402</v>
      </c>
      <c r="D125">
        <f t="shared" ref="D125:D156" si="4">VLOOKUP(C125&amp;B125,agg_dimensions,2,FALSE)</f>
        <v>1</v>
      </c>
    </row>
    <row r="126" spans="1:5">
      <c r="A126" s="96" t="s">
        <v>1415</v>
      </c>
      <c r="B126" s="96" t="s">
        <v>498</v>
      </c>
      <c r="C126" s="2" t="s">
        <v>1402</v>
      </c>
      <c r="D126">
        <f t="shared" si="4"/>
        <v>1</v>
      </c>
    </row>
    <row r="127" spans="1:5">
      <c r="A127" s="96" t="s">
        <v>1415</v>
      </c>
      <c r="B127" s="96" t="s">
        <v>63</v>
      </c>
      <c r="C127" s="2"/>
      <c r="D127">
        <f t="shared" si="4"/>
        <v>1</v>
      </c>
    </row>
    <row r="128" spans="1:5">
      <c r="A128" s="96" t="s">
        <v>1415</v>
      </c>
      <c r="B128" s="96" t="s">
        <v>316</v>
      </c>
      <c r="C128" s="2" t="s">
        <v>1402</v>
      </c>
      <c r="D128">
        <f t="shared" si="4"/>
        <v>1</v>
      </c>
    </row>
    <row r="129" spans="1:4">
      <c r="A129" s="96" t="s">
        <v>1415</v>
      </c>
      <c r="B129" s="96" t="s">
        <v>244</v>
      </c>
      <c r="C129" s="2" t="s">
        <v>1402</v>
      </c>
      <c r="D129">
        <f t="shared" si="4"/>
        <v>5</v>
      </c>
    </row>
    <row r="130" spans="1:4">
      <c r="A130" s="96" t="s">
        <v>1415</v>
      </c>
      <c r="B130" s="96" t="s">
        <v>249</v>
      </c>
      <c r="C130" t="s">
        <v>1405</v>
      </c>
      <c r="D130">
        <f t="shared" si="4"/>
        <v>2</v>
      </c>
    </row>
    <row r="131" spans="1:4">
      <c r="A131" s="96" t="s">
        <v>1415</v>
      </c>
      <c r="B131" s="96" t="s">
        <v>263</v>
      </c>
      <c r="C131" t="s">
        <v>1405</v>
      </c>
      <c r="D131">
        <f t="shared" si="4"/>
        <v>1</v>
      </c>
    </row>
    <row r="132" spans="1:4">
      <c r="A132" s="96" t="s">
        <v>1415</v>
      </c>
      <c r="B132" s="96" t="s">
        <v>264</v>
      </c>
      <c r="C132" s="2" t="s">
        <v>1405</v>
      </c>
      <c r="D132">
        <f t="shared" si="4"/>
        <v>200</v>
      </c>
    </row>
    <row r="133" spans="1:4">
      <c r="A133" s="96" t="s">
        <v>1415</v>
      </c>
      <c r="B133" s="96" t="s">
        <v>64</v>
      </c>
      <c r="D133">
        <f t="shared" si="4"/>
        <v>1</v>
      </c>
    </row>
    <row r="134" spans="1:4">
      <c r="A134" s="96" t="s">
        <v>1415</v>
      </c>
      <c r="B134" s="96" t="s">
        <v>1400</v>
      </c>
      <c r="C134" s="2" t="s">
        <v>1402</v>
      </c>
      <c r="D134">
        <f t="shared" si="4"/>
        <v>2</v>
      </c>
    </row>
    <row r="135" spans="1:4">
      <c r="A135" s="96" t="s">
        <v>1415</v>
      </c>
      <c r="B135" s="96" t="s">
        <v>1398</v>
      </c>
      <c r="C135" s="2" t="s">
        <v>1402</v>
      </c>
      <c r="D135">
        <f t="shared" si="4"/>
        <v>2</v>
      </c>
    </row>
    <row r="136" spans="1:4">
      <c r="A136" s="96" t="s">
        <v>1414</v>
      </c>
      <c r="B136" s="96" t="s">
        <v>63</v>
      </c>
      <c r="D136">
        <f t="shared" si="4"/>
        <v>1</v>
      </c>
    </row>
    <row r="137" spans="1:4">
      <c r="A137" s="96" t="s">
        <v>1414</v>
      </c>
      <c r="B137" s="96" t="s">
        <v>289</v>
      </c>
      <c r="C137" s="2" t="s">
        <v>1402</v>
      </c>
      <c r="D137">
        <f t="shared" si="4"/>
        <v>100</v>
      </c>
    </row>
    <row r="138" spans="1:4">
      <c r="A138" s="96" t="s">
        <v>1414</v>
      </c>
      <c r="B138" s="96" t="s">
        <v>244</v>
      </c>
      <c r="C138" s="2" t="s">
        <v>1402</v>
      </c>
      <c r="D138">
        <f t="shared" si="4"/>
        <v>5</v>
      </c>
    </row>
    <row r="139" spans="1:4">
      <c r="A139" s="96" t="s">
        <v>1414</v>
      </c>
      <c r="B139" s="96" t="s">
        <v>249</v>
      </c>
      <c r="D139">
        <f t="shared" si="4"/>
        <v>4</v>
      </c>
    </row>
    <row r="140" spans="1:4">
      <c r="A140" s="96" t="s">
        <v>1414</v>
      </c>
      <c r="B140" s="96" t="s">
        <v>263</v>
      </c>
      <c r="D140">
        <f t="shared" si="4"/>
        <v>1</v>
      </c>
    </row>
    <row r="141" spans="1:4">
      <c r="A141" s="96" t="s">
        <v>1414</v>
      </c>
      <c r="B141" s="96" t="s">
        <v>64</v>
      </c>
      <c r="D141">
        <f t="shared" si="4"/>
        <v>1</v>
      </c>
    </row>
    <row r="142" spans="1:4">
      <c r="A142" s="96" t="s">
        <v>1414</v>
      </c>
      <c r="B142" s="96" t="s">
        <v>1400</v>
      </c>
      <c r="C142" s="2" t="s">
        <v>1402</v>
      </c>
      <c r="D142">
        <f t="shared" si="4"/>
        <v>2</v>
      </c>
    </row>
    <row r="143" spans="1:4">
      <c r="A143" s="96" t="s">
        <v>1414</v>
      </c>
      <c r="B143" s="96" t="s">
        <v>1398</v>
      </c>
      <c r="C143" s="2" t="s">
        <v>1402</v>
      </c>
      <c r="D143">
        <f t="shared" si="4"/>
        <v>2</v>
      </c>
    </row>
    <row r="144" spans="1:4">
      <c r="A144" s="96" t="s">
        <v>1413</v>
      </c>
      <c r="B144" s="96" t="s">
        <v>63</v>
      </c>
      <c r="D144">
        <f t="shared" si="4"/>
        <v>1</v>
      </c>
    </row>
    <row r="145" spans="1:4">
      <c r="A145" s="96" t="s">
        <v>1413</v>
      </c>
      <c r="B145" s="96" t="s">
        <v>316</v>
      </c>
      <c r="C145" s="2" t="s">
        <v>1402</v>
      </c>
      <c r="D145">
        <f t="shared" si="4"/>
        <v>1</v>
      </c>
    </row>
    <row r="146" spans="1:4">
      <c r="A146" s="96" t="s">
        <v>1413</v>
      </c>
      <c r="B146" s="96" t="s">
        <v>244</v>
      </c>
      <c r="C146" s="2" t="s">
        <v>1402</v>
      </c>
      <c r="D146">
        <f t="shared" si="4"/>
        <v>5</v>
      </c>
    </row>
    <row r="147" spans="1:4">
      <c r="A147" s="96" t="s">
        <v>1413</v>
      </c>
      <c r="B147" s="96" t="s">
        <v>249</v>
      </c>
      <c r="D147">
        <f t="shared" si="4"/>
        <v>4</v>
      </c>
    </row>
    <row r="148" spans="1:4">
      <c r="A148" s="96" t="s">
        <v>1413</v>
      </c>
      <c r="B148" s="96" t="s">
        <v>263</v>
      </c>
      <c r="D148">
        <f t="shared" si="4"/>
        <v>1</v>
      </c>
    </row>
    <row r="149" spans="1:4">
      <c r="A149" s="96" t="s">
        <v>1413</v>
      </c>
      <c r="B149" s="96" t="s">
        <v>264</v>
      </c>
      <c r="C149" s="2" t="s">
        <v>1402</v>
      </c>
      <c r="D149">
        <f t="shared" si="4"/>
        <v>2000</v>
      </c>
    </row>
    <row r="150" spans="1:4">
      <c r="A150" s="96" t="s">
        <v>1413</v>
      </c>
      <c r="B150" s="96" t="s">
        <v>64</v>
      </c>
      <c r="D150">
        <f t="shared" si="4"/>
        <v>1</v>
      </c>
    </row>
    <row r="151" spans="1:4">
      <c r="A151" s="96" t="s">
        <v>1413</v>
      </c>
      <c r="B151" s="96" t="s">
        <v>1400</v>
      </c>
      <c r="C151" s="2" t="s">
        <v>1402</v>
      </c>
      <c r="D151">
        <f t="shared" si="4"/>
        <v>2</v>
      </c>
    </row>
    <row r="152" spans="1:4">
      <c r="A152" s="96" t="s">
        <v>1413</v>
      </c>
      <c r="B152" s="96" t="s">
        <v>1398</v>
      </c>
      <c r="C152" s="2" t="s">
        <v>1402</v>
      </c>
      <c r="D152">
        <f t="shared" si="4"/>
        <v>2</v>
      </c>
    </row>
    <row r="153" spans="1:4">
      <c r="A153" s="96" t="s">
        <v>1408</v>
      </c>
      <c r="B153" s="96" t="s">
        <v>1412</v>
      </c>
      <c r="D153">
        <f t="shared" si="4"/>
        <v>1</v>
      </c>
    </row>
    <row r="154" spans="1:4">
      <c r="A154" s="96" t="s">
        <v>1408</v>
      </c>
      <c r="B154" s="96" t="s">
        <v>1411</v>
      </c>
      <c r="D154">
        <f t="shared" si="4"/>
        <v>2000</v>
      </c>
    </row>
    <row r="155" spans="1:4">
      <c r="A155" s="96" t="s">
        <v>1408</v>
      </c>
      <c r="B155" s="96" t="s">
        <v>63</v>
      </c>
      <c r="D155">
        <f t="shared" si="4"/>
        <v>1</v>
      </c>
    </row>
    <row r="156" spans="1:4">
      <c r="A156" s="96" t="s">
        <v>1408</v>
      </c>
      <c r="B156" s="96" t="s">
        <v>244</v>
      </c>
      <c r="C156" s="2" t="s">
        <v>1402</v>
      </c>
      <c r="D156">
        <f t="shared" si="4"/>
        <v>5</v>
      </c>
    </row>
    <row r="157" spans="1:4">
      <c r="A157" s="96" t="s">
        <v>1408</v>
      </c>
      <c r="B157" s="96" t="s">
        <v>249</v>
      </c>
      <c r="D157">
        <f t="shared" ref="D157:D188" si="5">VLOOKUP(C157&amp;B157,agg_dimensions,2,FALSE)</f>
        <v>4</v>
      </c>
    </row>
    <row r="158" spans="1:4">
      <c r="A158" s="96" t="s">
        <v>1408</v>
      </c>
      <c r="B158" s="96" t="s">
        <v>263</v>
      </c>
      <c r="D158">
        <f t="shared" si="5"/>
        <v>1</v>
      </c>
    </row>
    <row r="159" spans="1:4">
      <c r="A159" s="96" t="s">
        <v>1408</v>
      </c>
      <c r="B159" s="96" t="s">
        <v>1410</v>
      </c>
      <c r="D159">
        <f t="shared" si="5"/>
        <v>1</v>
      </c>
    </row>
    <row r="160" spans="1:4">
      <c r="A160" s="96" t="s">
        <v>1408</v>
      </c>
      <c r="B160" s="96" t="s">
        <v>1409</v>
      </c>
      <c r="C160" s="2" t="s">
        <v>1402</v>
      </c>
      <c r="D160">
        <f t="shared" si="5"/>
        <v>5</v>
      </c>
    </row>
    <row r="161" spans="1:4">
      <c r="A161" s="96" t="s">
        <v>1408</v>
      </c>
      <c r="B161" s="96" t="s">
        <v>64</v>
      </c>
      <c r="D161">
        <f t="shared" si="5"/>
        <v>1</v>
      </c>
    </row>
    <row r="162" spans="1:4">
      <c r="A162" s="96" t="s">
        <v>1408</v>
      </c>
      <c r="B162" s="96" t="s">
        <v>1400</v>
      </c>
      <c r="C162" s="2" t="s">
        <v>1402</v>
      </c>
      <c r="D162">
        <f t="shared" si="5"/>
        <v>2</v>
      </c>
    </row>
    <row r="163" spans="1:4">
      <c r="A163" s="96" t="s">
        <v>1408</v>
      </c>
      <c r="B163" s="96" t="s">
        <v>1398</v>
      </c>
      <c r="C163" s="2" t="s">
        <v>1402</v>
      </c>
      <c r="D163">
        <f t="shared" si="5"/>
        <v>2</v>
      </c>
    </row>
    <row r="164" spans="1:4">
      <c r="A164" s="96" t="s">
        <v>1406</v>
      </c>
      <c r="B164" s="96" t="s">
        <v>497</v>
      </c>
      <c r="D164">
        <f t="shared" si="5"/>
        <v>1</v>
      </c>
    </row>
    <row r="165" spans="1:4">
      <c r="A165" s="96" t="s">
        <v>1406</v>
      </c>
      <c r="B165" s="96" t="s">
        <v>1407</v>
      </c>
      <c r="D165">
        <f t="shared" si="5"/>
        <v>1</v>
      </c>
    </row>
    <row r="166" spans="1:4">
      <c r="A166" s="96" t="s">
        <v>1406</v>
      </c>
      <c r="B166" s="96" t="s">
        <v>498</v>
      </c>
      <c r="D166">
        <f t="shared" si="5"/>
        <v>1</v>
      </c>
    </row>
    <row r="167" spans="1:4">
      <c r="A167" s="96" t="s">
        <v>1406</v>
      </c>
      <c r="B167" s="96" t="s">
        <v>63</v>
      </c>
      <c r="D167">
        <f t="shared" si="5"/>
        <v>1</v>
      </c>
    </row>
    <row r="168" spans="1:4">
      <c r="A168" s="96" t="s">
        <v>1406</v>
      </c>
      <c r="B168" s="96" t="s">
        <v>244</v>
      </c>
      <c r="C168" s="2" t="s">
        <v>1405</v>
      </c>
      <c r="D168">
        <f t="shared" si="5"/>
        <v>200</v>
      </c>
    </row>
    <row r="169" spans="1:4">
      <c r="A169" s="96" t="s">
        <v>1406</v>
      </c>
      <c r="B169" s="96" t="s">
        <v>263</v>
      </c>
      <c r="C169" t="s">
        <v>1405</v>
      </c>
      <c r="D169">
        <f t="shared" si="5"/>
        <v>1</v>
      </c>
    </row>
    <row r="170" spans="1:4">
      <c r="A170" s="96" t="s">
        <v>1406</v>
      </c>
      <c r="B170" s="96" t="s">
        <v>64</v>
      </c>
      <c r="D170">
        <f t="shared" si="5"/>
        <v>1</v>
      </c>
    </row>
    <row r="171" spans="1:4">
      <c r="A171" s="96" t="s">
        <v>1406</v>
      </c>
      <c r="B171" s="96" t="s">
        <v>1400</v>
      </c>
      <c r="C171" s="2" t="s">
        <v>1405</v>
      </c>
      <c r="D171">
        <f t="shared" si="5"/>
        <v>20</v>
      </c>
    </row>
    <row r="172" spans="1:4">
      <c r="A172" s="96" t="s">
        <v>1406</v>
      </c>
      <c r="B172" s="96" t="s">
        <v>1398</v>
      </c>
      <c r="C172" s="2" t="s">
        <v>1405</v>
      </c>
      <c r="D172">
        <f t="shared" si="5"/>
        <v>20</v>
      </c>
    </row>
    <row r="173" spans="1:4">
      <c r="A173" s="96" t="s">
        <v>1404</v>
      </c>
      <c r="B173" s="96" t="s">
        <v>63</v>
      </c>
      <c r="D173">
        <f t="shared" si="5"/>
        <v>1</v>
      </c>
    </row>
    <row r="174" spans="1:4">
      <c r="A174" s="96" t="s">
        <v>1404</v>
      </c>
      <c r="B174" s="96" t="s">
        <v>316</v>
      </c>
      <c r="C174" s="2" t="s">
        <v>1402</v>
      </c>
      <c r="D174">
        <f t="shared" si="5"/>
        <v>1</v>
      </c>
    </row>
    <row r="175" spans="1:4">
      <c r="A175" s="96" t="s">
        <v>1404</v>
      </c>
      <c r="B175" s="96" t="s">
        <v>249</v>
      </c>
      <c r="D175">
        <f t="shared" si="5"/>
        <v>4</v>
      </c>
    </row>
    <row r="176" spans="1:4">
      <c r="A176" s="96" t="s">
        <v>1404</v>
      </c>
      <c r="B176" s="96" t="s">
        <v>263</v>
      </c>
      <c r="D176">
        <f t="shared" si="5"/>
        <v>1</v>
      </c>
    </row>
    <row r="177" spans="1:4">
      <c r="A177" s="96" t="s">
        <v>1404</v>
      </c>
      <c r="B177" s="96" t="s">
        <v>264</v>
      </c>
      <c r="C177" s="2" t="s">
        <v>1402</v>
      </c>
      <c r="D177">
        <f t="shared" si="5"/>
        <v>2000</v>
      </c>
    </row>
    <row r="178" spans="1:4">
      <c r="A178" s="96" t="s">
        <v>1404</v>
      </c>
      <c r="B178" s="96" t="s">
        <v>64</v>
      </c>
      <c r="D178">
        <f t="shared" si="5"/>
        <v>1</v>
      </c>
    </row>
    <row r="179" spans="1:4">
      <c r="A179" s="96" t="s">
        <v>1403</v>
      </c>
      <c r="B179" s="96" t="s">
        <v>63</v>
      </c>
      <c r="D179">
        <f t="shared" si="5"/>
        <v>1</v>
      </c>
    </row>
    <row r="180" spans="1:4">
      <c r="A180" s="96" t="s">
        <v>1403</v>
      </c>
      <c r="B180" s="96" t="s">
        <v>316</v>
      </c>
      <c r="C180" s="2" t="s">
        <v>1402</v>
      </c>
      <c r="D180">
        <f t="shared" si="5"/>
        <v>1</v>
      </c>
    </row>
    <row r="181" spans="1:4">
      <c r="A181" s="96" t="s">
        <v>1403</v>
      </c>
      <c r="B181" s="96" t="s">
        <v>263</v>
      </c>
      <c r="D181">
        <f t="shared" si="5"/>
        <v>1</v>
      </c>
    </row>
    <row r="182" spans="1:4">
      <c r="A182" s="96" t="s">
        <v>1403</v>
      </c>
      <c r="B182" s="96" t="s">
        <v>264</v>
      </c>
      <c r="C182" s="2" t="s">
        <v>1402</v>
      </c>
      <c r="D182">
        <f t="shared" si="5"/>
        <v>2000</v>
      </c>
    </row>
    <row r="183" spans="1:4">
      <c r="A183" s="96" t="s">
        <v>1403</v>
      </c>
      <c r="B183" s="96" t="s">
        <v>64</v>
      </c>
      <c r="D183">
        <f t="shared" si="5"/>
        <v>1</v>
      </c>
    </row>
    <row r="184" spans="1:4">
      <c r="A184" s="96" t="s">
        <v>1401</v>
      </c>
      <c r="B184" s="96" t="s">
        <v>63</v>
      </c>
      <c r="D184">
        <f t="shared" si="5"/>
        <v>1</v>
      </c>
    </row>
    <row r="185" spans="1:4">
      <c r="A185" s="96" t="s">
        <v>1401</v>
      </c>
      <c r="B185" s="96" t="s">
        <v>316</v>
      </c>
      <c r="C185" s="2" t="s">
        <v>1402</v>
      </c>
      <c r="D185">
        <f t="shared" si="5"/>
        <v>1</v>
      </c>
    </row>
    <row r="186" spans="1:4">
      <c r="A186" s="96" t="s">
        <v>1401</v>
      </c>
      <c r="B186" s="96" t="s">
        <v>263</v>
      </c>
      <c r="D186">
        <f t="shared" si="5"/>
        <v>1</v>
      </c>
    </row>
    <row r="187" spans="1:4">
      <c r="A187" s="96" t="s">
        <v>1401</v>
      </c>
      <c r="B187" s="96" t="s">
        <v>264</v>
      </c>
      <c r="C187" s="2" t="s">
        <v>1402</v>
      </c>
      <c r="D187">
        <f t="shared" si="5"/>
        <v>2000</v>
      </c>
    </row>
    <row r="188" spans="1:4">
      <c r="A188" s="96" t="s">
        <v>1401</v>
      </c>
      <c r="B188" s="96" t="s">
        <v>295</v>
      </c>
      <c r="D188">
        <f t="shared" si="5"/>
        <v>4</v>
      </c>
    </row>
    <row r="189" spans="1:4">
      <c r="A189" s="96" t="s">
        <v>1401</v>
      </c>
      <c r="B189" s="96" t="s">
        <v>297</v>
      </c>
      <c r="D189">
        <f t="shared" ref="D189:D220" si="6">VLOOKUP(C189&amp;B189,agg_dimensions,2,FALSE)</f>
        <v>1</v>
      </c>
    </row>
    <row r="190" spans="1:4">
      <c r="A190" s="96" t="s">
        <v>1401</v>
      </c>
      <c r="B190" s="96" t="s">
        <v>64</v>
      </c>
      <c r="D190">
        <f t="shared" si="6"/>
        <v>1</v>
      </c>
    </row>
    <row r="191" spans="1:4">
      <c r="A191" s="96" t="s">
        <v>1399</v>
      </c>
      <c r="B191" s="96" t="s">
        <v>63</v>
      </c>
      <c r="D191">
        <f t="shared" si="6"/>
        <v>1</v>
      </c>
    </row>
    <row r="192" spans="1:4">
      <c r="A192" s="96" t="s">
        <v>1399</v>
      </c>
      <c r="B192" s="96" t="s">
        <v>244</v>
      </c>
      <c r="C192" s="2" t="s">
        <v>1397</v>
      </c>
      <c r="D192">
        <f t="shared" si="6"/>
        <v>200</v>
      </c>
    </row>
    <row r="193" spans="1:4">
      <c r="A193" s="96" t="s">
        <v>1399</v>
      </c>
      <c r="B193" s="96" t="s">
        <v>249</v>
      </c>
      <c r="D193">
        <f t="shared" si="6"/>
        <v>4</v>
      </c>
    </row>
    <row r="194" spans="1:4">
      <c r="A194" s="96" t="s">
        <v>1399</v>
      </c>
      <c r="B194" s="96" t="s">
        <v>263</v>
      </c>
      <c r="D194">
        <f t="shared" si="6"/>
        <v>1</v>
      </c>
    </row>
    <row r="195" spans="1:4">
      <c r="A195" s="96" t="s">
        <v>1399</v>
      </c>
      <c r="B195" s="96" t="s">
        <v>64</v>
      </c>
      <c r="D195">
        <f t="shared" si="6"/>
        <v>1</v>
      </c>
    </row>
    <row r="196" spans="1:4">
      <c r="A196" s="96" t="s">
        <v>1399</v>
      </c>
      <c r="B196" s="96" t="s">
        <v>1400</v>
      </c>
      <c r="C196" s="2" t="s">
        <v>1397</v>
      </c>
      <c r="D196">
        <f t="shared" si="6"/>
        <v>20</v>
      </c>
    </row>
    <row r="197" spans="1:4">
      <c r="A197" s="96" t="s">
        <v>1399</v>
      </c>
      <c r="B197" s="96" t="s">
        <v>1398</v>
      </c>
      <c r="C197" s="2" t="s">
        <v>1397</v>
      </c>
      <c r="D197">
        <f t="shared" si="6"/>
        <v>20</v>
      </c>
    </row>
    <row r="198" spans="1:4">
      <c r="A198" s="96" t="s">
        <v>1396</v>
      </c>
      <c r="B198" s="96" t="s">
        <v>63</v>
      </c>
      <c r="D198">
        <f t="shared" si="6"/>
        <v>1</v>
      </c>
    </row>
    <row r="199" spans="1:4">
      <c r="A199" s="96" t="s">
        <v>1396</v>
      </c>
      <c r="B199" s="96" t="s">
        <v>316</v>
      </c>
      <c r="C199" s="2" t="s">
        <v>1392</v>
      </c>
      <c r="D199">
        <f>VLOOKUP(C199&amp;B199,agg_dimensions,2,FALSE)</f>
        <v>1</v>
      </c>
    </row>
    <row r="200" spans="1:4">
      <c r="A200" s="96" t="s">
        <v>1396</v>
      </c>
      <c r="B200" s="96" t="s">
        <v>249</v>
      </c>
      <c r="D200">
        <f>VLOOKUP(C200&amp;B200,agg_dimensions,2,FALSE)</f>
        <v>4</v>
      </c>
    </row>
    <row r="201" spans="1:4">
      <c r="A201" s="96" t="s">
        <v>1396</v>
      </c>
      <c r="B201" s="96" t="s">
        <v>263</v>
      </c>
      <c r="D201">
        <f t="shared" si="6"/>
        <v>1</v>
      </c>
    </row>
    <row r="202" spans="1:4">
      <c r="A202" s="96" t="s">
        <v>1396</v>
      </c>
      <c r="B202" s="96" t="s">
        <v>264</v>
      </c>
      <c r="C202" s="2" t="s">
        <v>1392</v>
      </c>
      <c r="D202">
        <f t="shared" si="6"/>
        <v>1000</v>
      </c>
    </row>
    <row r="203" spans="1:4">
      <c r="A203" s="96" t="s">
        <v>1396</v>
      </c>
      <c r="B203" s="96" t="s">
        <v>64</v>
      </c>
      <c r="D203">
        <f t="shared" si="6"/>
        <v>1</v>
      </c>
    </row>
    <row r="204" spans="1:4">
      <c r="A204" s="96" t="s">
        <v>1396</v>
      </c>
      <c r="B204" s="96" t="s">
        <v>1394</v>
      </c>
      <c r="D204">
        <f t="shared" si="6"/>
        <v>1</v>
      </c>
    </row>
    <row r="205" spans="1:4">
      <c r="A205" s="96" t="s">
        <v>1395</v>
      </c>
      <c r="B205" s="96" t="s">
        <v>63</v>
      </c>
      <c r="D205">
        <f t="shared" si="6"/>
        <v>1</v>
      </c>
    </row>
    <row r="206" spans="1:4">
      <c r="A206" s="96" t="s">
        <v>1395</v>
      </c>
      <c r="B206" s="96" t="s">
        <v>316</v>
      </c>
      <c r="C206" s="2" t="s">
        <v>1392</v>
      </c>
      <c r="D206">
        <f t="shared" si="6"/>
        <v>1</v>
      </c>
    </row>
    <row r="207" spans="1:4">
      <c r="A207" s="96" t="s">
        <v>1395</v>
      </c>
      <c r="B207" s="96" t="s">
        <v>249</v>
      </c>
      <c r="D207">
        <f t="shared" si="6"/>
        <v>4</v>
      </c>
    </row>
    <row r="208" spans="1:4">
      <c r="A208" s="96" t="s">
        <v>1395</v>
      </c>
      <c r="B208" s="96" t="s">
        <v>263</v>
      </c>
      <c r="D208">
        <f t="shared" si="6"/>
        <v>1</v>
      </c>
    </row>
    <row r="209" spans="1:4">
      <c r="A209" s="96" t="s">
        <v>1395</v>
      </c>
      <c r="B209" s="96" t="s">
        <v>264</v>
      </c>
      <c r="C209" s="2" t="s">
        <v>1392</v>
      </c>
      <c r="D209">
        <f t="shared" si="6"/>
        <v>1000</v>
      </c>
    </row>
    <row r="210" spans="1:4">
      <c r="A210" s="96" t="s">
        <v>1395</v>
      </c>
      <c r="B210" s="96" t="s">
        <v>64</v>
      </c>
      <c r="D210">
        <f t="shared" si="6"/>
        <v>1</v>
      </c>
    </row>
    <row r="211" spans="1:4">
      <c r="A211" t="s">
        <v>1395</v>
      </c>
      <c r="B211" t="s">
        <v>1394</v>
      </c>
      <c r="D211">
        <f t="shared" si="6"/>
        <v>1</v>
      </c>
    </row>
    <row r="212" spans="1:4">
      <c r="A212" t="s">
        <v>1393</v>
      </c>
      <c r="B212" t="s">
        <v>63</v>
      </c>
      <c r="D212">
        <f t="shared" si="6"/>
        <v>1</v>
      </c>
    </row>
    <row r="213" spans="1:4">
      <c r="A213" t="s">
        <v>1393</v>
      </c>
      <c r="B213" t="s">
        <v>289</v>
      </c>
      <c r="C213" s="2" t="s">
        <v>1392</v>
      </c>
      <c r="D213">
        <f t="shared" si="6"/>
        <v>50</v>
      </c>
    </row>
    <row r="214" spans="1:4">
      <c r="A214" t="s">
        <v>1393</v>
      </c>
      <c r="B214" t="s">
        <v>249</v>
      </c>
      <c r="D214">
        <f t="shared" si="6"/>
        <v>4</v>
      </c>
    </row>
    <row r="215" spans="1:4">
      <c r="A215" t="s">
        <v>1393</v>
      </c>
      <c r="B215" t="s">
        <v>263</v>
      </c>
      <c r="D215">
        <f t="shared" si="6"/>
        <v>1</v>
      </c>
    </row>
    <row r="216" spans="1:4">
      <c r="A216" t="s">
        <v>1393</v>
      </c>
      <c r="B216" t="s">
        <v>64</v>
      </c>
      <c r="D216">
        <f t="shared" si="6"/>
        <v>1</v>
      </c>
    </row>
    <row r="217" spans="1:4">
      <c r="A217" t="s">
        <v>1391</v>
      </c>
      <c r="B217" t="s">
        <v>63</v>
      </c>
      <c r="D217">
        <f t="shared" si="6"/>
        <v>1</v>
      </c>
    </row>
    <row r="218" spans="1:4">
      <c r="A218" t="s">
        <v>1391</v>
      </c>
      <c r="B218" t="s">
        <v>316</v>
      </c>
      <c r="C218" s="2" t="s">
        <v>1392</v>
      </c>
      <c r="D218">
        <f t="shared" si="6"/>
        <v>1</v>
      </c>
    </row>
    <row r="219" spans="1:4">
      <c r="A219" t="s">
        <v>1391</v>
      </c>
      <c r="B219" t="s">
        <v>249</v>
      </c>
      <c r="D219">
        <f t="shared" si="6"/>
        <v>4</v>
      </c>
    </row>
    <row r="220" spans="1:4">
      <c r="A220" t="s">
        <v>1391</v>
      </c>
      <c r="B220" t="s">
        <v>263</v>
      </c>
      <c r="D220">
        <f t="shared" si="6"/>
        <v>1</v>
      </c>
    </row>
    <row r="221" spans="1:4">
      <c r="A221" t="s">
        <v>1391</v>
      </c>
      <c r="B221" t="s">
        <v>264</v>
      </c>
      <c r="C221" s="2" t="s">
        <v>1392</v>
      </c>
      <c r="D221">
        <f t="shared" ref="D221:D222" si="7">VLOOKUP(C221&amp;B221,agg_dimensions,2,FALSE)</f>
        <v>1000</v>
      </c>
    </row>
    <row r="222" spans="1:4">
      <c r="A222" t="s">
        <v>1391</v>
      </c>
      <c r="B222" t="s">
        <v>64</v>
      </c>
      <c r="D222">
        <f t="shared" si="7"/>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G104"/>
  <sheetViews>
    <sheetView topLeftCell="A17" workbookViewId="0">
      <selection activeCell="B72" sqref="B72"/>
    </sheetView>
  </sheetViews>
  <sheetFormatPr defaultRowHeight="12.75"/>
  <cols>
    <col min="1" max="1" width="5.5703125" customWidth="1"/>
    <col min="2" max="2" width="61.28515625" bestFit="1" customWidth="1"/>
    <col min="3" max="3" width="23.85546875" bestFit="1" customWidth="1"/>
    <col min="4" max="4" width="22.28515625" customWidth="1"/>
    <col min="5" max="5" width="13.7109375" customWidth="1"/>
    <col min="6" max="6" width="21.7109375" customWidth="1"/>
    <col min="7" max="7" width="14.140625" bestFit="1" customWidth="1"/>
    <col min="8" max="8" width="11.5703125" bestFit="1" customWidth="1"/>
    <col min="9" max="9" width="12.28515625" bestFit="1" customWidth="1"/>
    <col min="10" max="10" width="9.5703125" bestFit="1" customWidth="1"/>
    <col min="11" max="13" width="11" bestFit="1" customWidth="1"/>
    <col min="14" max="14" width="12.7109375" bestFit="1" customWidth="1"/>
    <col min="15" max="15" width="11.7109375" bestFit="1" customWidth="1"/>
    <col min="16" max="17" width="7.28515625" bestFit="1" customWidth="1"/>
    <col min="18" max="19" width="5.85546875" bestFit="1" customWidth="1"/>
  </cols>
  <sheetData>
    <row r="2" spans="2:5">
      <c r="B2" s="45" t="s">
        <v>1161</v>
      </c>
      <c r="C2" s="46" t="s">
        <v>25</v>
      </c>
      <c r="D2" s="46" t="s">
        <v>344</v>
      </c>
      <c r="E2" s="47" t="s">
        <v>1570</v>
      </c>
    </row>
    <row r="3" spans="2:5">
      <c r="B3" s="56" t="s">
        <v>486</v>
      </c>
      <c r="C3" s="48">
        <v>3</v>
      </c>
      <c r="D3" s="48">
        <v>15</v>
      </c>
      <c r="E3" s="59">
        <v>23</v>
      </c>
    </row>
    <row r="4" spans="2:5">
      <c r="B4" s="57" t="s">
        <v>488</v>
      </c>
      <c r="C4" s="48">
        <v>8</v>
      </c>
      <c r="D4" s="48">
        <v>16</v>
      </c>
      <c r="E4" s="105">
        <f>E3</f>
        <v>23</v>
      </c>
    </row>
    <row r="5" spans="2:5">
      <c r="B5" s="56" t="s">
        <v>485</v>
      </c>
      <c r="C5" s="48">
        <v>84</v>
      </c>
      <c r="D5" s="48">
        <v>0</v>
      </c>
      <c r="E5" s="59">
        <v>20</v>
      </c>
    </row>
    <row r="6" spans="2:5">
      <c r="B6" s="57" t="s">
        <v>487</v>
      </c>
      <c r="C6" s="48">
        <v>161</v>
      </c>
      <c r="D6" s="48">
        <v>0</v>
      </c>
      <c r="E6" s="105">
        <v>20</v>
      </c>
    </row>
    <row r="7" spans="2:5">
      <c r="B7" s="58" t="s">
        <v>484</v>
      </c>
      <c r="C7" s="103">
        <f>FLOOR((DBMS_Block_Size - C5)*(1-DBMS_Percentage_of_Free_Space),1)</f>
        <v>7297</v>
      </c>
      <c r="D7" s="48"/>
      <c r="E7" s="59"/>
    </row>
    <row r="8" spans="2:5">
      <c r="B8" s="60" t="s">
        <v>489</v>
      </c>
      <c r="C8" s="104">
        <f>FLOOR((DBMS_Block_Size - C6)*(1-DBMS_Percentage_of_Free_Space),1)</f>
        <v>7227</v>
      </c>
      <c r="D8" s="61"/>
      <c r="E8" s="62"/>
    </row>
    <row r="9" spans="2:5" ht="63.75">
      <c r="B9" s="5"/>
      <c r="C9" s="61"/>
      <c r="D9" s="61"/>
      <c r="E9" s="106" t="s">
        <v>1573</v>
      </c>
    </row>
    <row r="11" spans="2:5">
      <c r="B11" s="35" t="s">
        <v>23</v>
      </c>
      <c r="C11" s="36" t="s">
        <v>24</v>
      </c>
    </row>
    <row r="12" spans="2:5">
      <c r="B12" s="33" t="s">
        <v>25</v>
      </c>
      <c r="C12" s="34">
        <v>1</v>
      </c>
    </row>
    <row r="13" spans="2:5">
      <c r="B13" s="33" t="s">
        <v>26</v>
      </c>
      <c r="C13" s="34">
        <v>2</v>
      </c>
    </row>
    <row r="14" spans="2:5">
      <c r="B14" s="37" t="s">
        <v>1570</v>
      </c>
      <c r="C14" s="38">
        <v>3</v>
      </c>
    </row>
    <row r="16" spans="2:5">
      <c r="B16" s="1" t="s">
        <v>1166</v>
      </c>
      <c r="C16">
        <f>VLOOKUP(DBMS_CURRENT,DBMS[],2,FALSE)</f>
        <v>1</v>
      </c>
    </row>
    <row r="18" spans="2:7">
      <c r="B18" s="1"/>
    </row>
    <row r="19" spans="2:7">
      <c r="B19" s="32" t="s">
        <v>1176</v>
      </c>
      <c r="C19" s="32" t="s">
        <v>1177</v>
      </c>
      <c r="D19" s="89" t="s">
        <v>1326</v>
      </c>
      <c r="E19" s="32" t="s">
        <v>1644</v>
      </c>
      <c r="F19" s="32" t="s">
        <v>28</v>
      </c>
      <c r="G19" s="89" t="s">
        <v>1327</v>
      </c>
    </row>
    <row r="20" spans="2:7">
      <c r="B20" s="68" t="str">
        <f>SIZE_UNITS_PREFIX&amp;" ("&amp;SIZE_UNITS[[#This Row],[V]]&amp;")"</f>
        <v>Size (Bytes)</v>
      </c>
      <c r="C20" s="90" t="str">
        <f>TEXT((TABLE_SIZES[[#Totals],[Data Bytes]]+DIM_SIZES[[#Totals],[Data Bytes]])/SIZE_UNITS[[#This Row],[Value]],SIZE_UNITS[[#This Row],[Format]])</f>
        <v>969,717,530,624</v>
      </c>
      <c r="D20" s="90" t="str">
        <f>TEXT((TABLE_SIZES[[#Totals],[Index Bytes]]+DIM_SIZES[[#Totals],[Index Bytes]])/SIZE_UNITS[[#This Row],[Value]],SIZE_UNITS[[#This Row],[Format]])</f>
        <v>74,655,719,424</v>
      </c>
      <c r="E20" s="107" t="s">
        <v>1646</v>
      </c>
      <c r="F20" s="4">
        <v>1</v>
      </c>
      <c r="G20" t="s">
        <v>1328</v>
      </c>
    </row>
    <row r="21" spans="2:7">
      <c r="B21" s="68" t="str">
        <f>SIZE_UNITS_PREFIX&amp;" ("&amp;SIZE_UNITS[[#This Row],[V]]&amp;")"</f>
        <v>Size (KB)</v>
      </c>
      <c r="C21" s="90" t="str">
        <f>TEXT((TABLE_SIZES[[#Totals],[Data Bytes]]+DIM_SIZES[[#Totals],[Data Bytes]])/SIZE_UNITS[[#This Row],[Value]],SIZE_UNITS[[#This Row],[Format]])</f>
        <v>946,989,776</v>
      </c>
      <c r="D21" s="90" t="str">
        <f>TEXT((TABLE_SIZES[[#Totals],[Index Bytes]]+DIM_SIZES[[#Totals],[Index Bytes]])/SIZE_UNITS[[#This Row],[Value]],SIZE_UNITS[[#This Row],[Format]])</f>
        <v>72,905,976</v>
      </c>
      <c r="E21" s="107" t="s">
        <v>1646</v>
      </c>
      <c r="F21" s="4">
        <f>POWER(2,10*1)</f>
        <v>1024</v>
      </c>
      <c r="G21" s="2" t="s">
        <v>1643</v>
      </c>
    </row>
    <row r="22" spans="2:7">
      <c r="B22" s="68" t="str">
        <f>SIZE_UNITS_PREFIX&amp;" ("&amp;SIZE_UNITS[[#This Row],[V]]&amp;")"</f>
        <v>Size (MB)</v>
      </c>
      <c r="C22" s="90" t="str">
        <f>TEXT((TABLE_SIZES[[#Totals],[Data Bytes]]+DIM_SIZES[[#Totals],[Data Bytes]])/SIZE_UNITS[[#This Row],[Value]],SIZE_UNITS[[#This Row],[Format]])</f>
        <v>924,794.70</v>
      </c>
      <c r="D22" s="90" t="str">
        <f>TEXT((TABLE_SIZES[[#Totals],[Index Bytes]]+DIM_SIZES[[#Totals],[Index Bytes]])/SIZE_UNITS[[#This Row],[Value]],SIZE_UNITS[[#This Row],[Format]])</f>
        <v>71,197.24</v>
      </c>
      <c r="E22" s="107" t="s">
        <v>1645</v>
      </c>
      <c r="F22" s="4">
        <f>POWER(2,10*2)</f>
        <v>1048576</v>
      </c>
      <c r="G22" t="s">
        <v>1329</v>
      </c>
    </row>
    <row r="23" spans="2:7">
      <c r="B23" s="68" t="str">
        <f>SIZE_UNITS_PREFIX&amp;" ("&amp;SIZE_UNITS[[#This Row],[V]]&amp;")"</f>
        <v>Size (GB)</v>
      </c>
      <c r="C23" s="90" t="str">
        <f>TEXT((TABLE_SIZES[[#Totals],[Data Bytes]]+DIM_SIZES[[#Totals],[Data Bytes]])/SIZE_UNITS[[#This Row],[Value]],SIZE_UNITS[[#This Row],[Format]])</f>
        <v>903.12</v>
      </c>
      <c r="D23" s="90" t="str">
        <f>TEXT((TABLE_SIZES[[#Totals],[Index Bytes]]+DIM_SIZES[[#Totals],[Index Bytes]])/SIZE_UNITS[[#This Row],[Value]],SIZE_UNITS[[#This Row],[Format]])</f>
        <v>69.53</v>
      </c>
      <c r="E23" s="107" t="s">
        <v>1645</v>
      </c>
      <c r="F23" s="3">
        <f>POWER(2,10*3)</f>
        <v>1073741824</v>
      </c>
      <c r="G23" t="s">
        <v>1330</v>
      </c>
    </row>
    <row r="24" spans="2:7">
      <c r="B24" s="68" t="str">
        <f>SIZE_UNITS_PREFIX&amp;" ("&amp;SIZE_UNITS[[#This Row],[V]]&amp;")"</f>
        <v>Size (TB)</v>
      </c>
      <c r="C24" s="90" t="str">
        <f>TEXT((TABLE_SIZES[[#Totals],[Data Bytes]]+DIM_SIZES[[#Totals],[Data Bytes]])/SIZE_UNITS[[#This Row],[Value]],SIZE_UNITS[[#This Row],[Format]])</f>
        <v>0.882</v>
      </c>
      <c r="D24" s="90" t="str">
        <f>TEXT((TABLE_SIZES[[#Totals],[Index Bytes]]+DIM_SIZES[[#Totals],[Index Bytes]])/SIZE_UNITS[[#This Row],[Value]],SIZE_UNITS[[#This Row],[Format]])</f>
        <v>0.068</v>
      </c>
      <c r="E24" s="107" t="s">
        <v>1647</v>
      </c>
      <c r="F24" s="4">
        <f>POWER(2,10*4)</f>
        <v>1099511627776</v>
      </c>
      <c r="G24" t="s">
        <v>1331</v>
      </c>
    </row>
    <row r="25" spans="2:7">
      <c r="B25" s="68" t="str">
        <f>SIZE_UNITS_PREFIX&amp;" ("&amp;SIZE_UNITS[[#This Row],[V]]&amp;")"</f>
        <v>Size (PB)</v>
      </c>
      <c r="C25" s="90" t="str">
        <f>TEXT((TABLE_SIZES[[#Totals],[Data Bytes]]+DIM_SIZES[[#Totals],[Data Bytes]])/SIZE_UNITS[[#This Row],[Value]],SIZE_UNITS[[#This Row],[Format]])</f>
        <v>0.0009</v>
      </c>
      <c r="D25" s="90" t="str">
        <f>TEXT((TABLE_SIZES[[#Totals],[Index Bytes]]+DIM_SIZES[[#Totals],[Index Bytes]])/SIZE_UNITS[[#This Row],[Value]],SIZE_UNITS[[#This Row],[Format]])</f>
        <v>0.0001</v>
      </c>
      <c r="E25" s="107" t="s">
        <v>1648</v>
      </c>
      <c r="F25" s="4">
        <f>POWER(2,10*5)</f>
        <v>1125899906842624</v>
      </c>
      <c r="G25" t="s">
        <v>1332</v>
      </c>
    </row>
    <row r="27" spans="2:7">
      <c r="B27" s="1" t="s">
        <v>1178</v>
      </c>
      <c r="C27" s="71" t="str">
        <f>VLOOKUP(SIZE_UNITS_CURRENT,SIZE_UNITS[],2,FALSE)</f>
        <v>903.12</v>
      </c>
      <c r="D27" s="71" t="str">
        <f>SIZE_UNITS_CURRENT</f>
        <v>Size (GB)</v>
      </c>
    </row>
    <row r="28" spans="2:7">
      <c r="B28" s="1" t="s">
        <v>1325</v>
      </c>
      <c r="C28" s="71" t="str">
        <f>VLOOKUP(SIZE_UNITS_CURRENT,SIZE_UNITS[],3,FALSE)</f>
        <v>69.53</v>
      </c>
      <c r="D28" s="71" t="s">
        <v>1344</v>
      </c>
    </row>
    <row r="30" spans="2:7">
      <c r="B30" s="87" t="s">
        <v>1161</v>
      </c>
      <c r="C30" s="88" t="s">
        <v>28</v>
      </c>
    </row>
    <row r="31" spans="2:7">
      <c r="B31" s="79" t="s">
        <v>37</v>
      </c>
      <c r="C31" s="10">
        <v>3</v>
      </c>
    </row>
    <row r="32" spans="2:7">
      <c r="B32" s="79" t="s">
        <v>1211</v>
      </c>
      <c r="C32" s="10">
        <v>20</v>
      </c>
    </row>
    <row r="33" spans="2:3">
      <c r="B33" s="79" t="s">
        <v>1323</v>
      </c>
      <c r="C33" s="10">
        <v>20</v>
      </c>
    </row>
    <row r="34" spans="2:3">
      <c r="B34" s="79" t="s">
        <v>1217</v>
      </c>
      <c r="C34" s="10">
        <v>3</v>
      </c>
    </row>
    <row r="35" spans="2:3">
      <c r="B35" s="79" t="s">
        <v>43</v>
      </c>
      <c r="C35" s="10">
        <v>4</v>
      </c>
    </row>
    <row r="36" spans="2:3">
      <c r="B36" s="79" t="s">
        <v>1214</v>
      </c>
      <c r="C36" s="10">
        <v>10</v>
      </c>
    </row>
    <row r="37" spans="2:3">
      <c r="B37" s="79" t="s">
        <v>1216</v>
      </c>
      <c r="C37" s="10">
        <v>7</v>
      </c>
    </row>
    <row r="38" spans="2:3">
      <c r="B38" s="79" t="s">
        <v>1324</v>
      </c>
      <c r="C38" s="10">
        <f>POWER(2,13)</f>
        <v>8192</v>
      </c>
    </row>
    <row r="39" spans="2:3">
      <c r="B39" s="79" t="s">
        <v>7</v>
      </c>
      <c r="C39" s="10">
        <v>100</v>
      </c>
    </row>
    <row r="40" spans="2:3">
      <c r="B40" s="79" t="s">
        <v>8</v>
      </c>
      <c r="C40" s="10">
        <v>100</v>
      </c>
    </row>
    <row r="41" spans="2:3">
      <c r="B41" s="79" t="s">
        <v>47</v>
      </c>
      <c r="C41" s="10">
        <v>100</v>
      </c>
    </row>
    <row r="42" spans="2:3">
      <c r="B42" s="79" t="s">
        <v>5</v>
      </c>
      <c r="C42" s="10">
        <v>2000</v>
      </c>
    </row>
    <row r="43" spans="2:3">
      <c r="B43" s="79" t="s">
        <v>6</v>
      </c>
      <c r="C43" s="10">
        <v>1000</v>
      </c>
    </row>
    <row r="44" spans="2:3">
      <c r="B44" s="79" t="s">
        <v>34</v>
      </c>
      <c r="C44" s="10">
        <v>15</v>
      </c>
    </row>
    <row r="45" spans="2:3">
      <c r="B45" s="79" t="s">
        <v>35</v>
      </c>
      <c r="C45" s="10">
        <v>20</v>
      </c>
    </row>
    <row r="46" spans="2:3">
      <c r="B46" s="79" t="s">
        <v>36</v>
      </c>
      <c r="C46" s="10">
        <v>20</v>
      </c>
    </row>
    <row r="47" spans="2:3">
      <c r="B47" s="79" t="s">
        <v>38</v>
      </c>
      <c r="C47" s="10">
        <v>3</v>
      </c>
    </row>
    <row r="48" spans="2:3">
      <c r="B48" s="79" t="s">
        <v>1191</v>
      </c>
      <c r="C48" s="81">
        <v>0.1</v>
      </c>
    </row>
    <row r="49" spans="2:3">
      <c r="B49" s="79" t="s">
        <v>44</v>
      </c>
      <c r="C49" s="10">
        <v>3</v>
      </c>
    </row>
    <row r="50" spans="2:3">
      <c r="B50" s="79" t="s">
        <v>45</v>
      </c>
      <c r="C50" s="10">
        <v>10</v>
      </c>
    </row>
    <row r="51" spans="2:3">
      <c r="B51" s="79" t="s">
        <v>0</v>
      </c>
      <c r="C51" s="10">
        <v>2</v>
      </c>
    </row>
    <row r="52" spans="2:3">
      <c r="B52" s="79" t="s">
        <v>1</v>
      </c>
      <c r="C52" s="10">
        <v>400</v>
      </c>
    </row>
    <row r="53" spans="2:3">
      <c r="B53" s="79" t="s">
        <v>2</v>
      </c>
      <c r="C53" s="10">
        <v>400</v>
      </c>
    </row>
    <row r="54" spans="2:3">
      <c r="B54" s="79" t="s">
        <v>3</v>
      </c>
      <c r="C54" s="10">
        <v>400</v>
      </c>
    </row>
    <row r="55" spans="2:3">
      <c r="B55" s="78" t="s">
        <v>1749</v>
      </c>
      <c r="C55" s="1">
        <f>MIN(Days_to_Keep_Info_Mart_Facts,MAX(Maximum_MM_Interaction_Duration__in_days,Days_to_Keep_GIDB_Data))</f>
        <v>15</v>
      </c>
    </row>
    <row r="56" spans="2:3">
      <c r="B56" s="78"/>
      <c r="C56" s="1"/>
    </row>
    <row r="57" spans="2:3">
      <c r="B57" s="79" t="s">
        <v>10</v>
      </c>
      <c r="C57" s="10">
        <v>1200</v>
      </c>
    </row>
    <row r="58" spans="2:3">
      <c r="B58" s="79" t="s">
        <v>11</v>
      </c>
      <c r="C58" s="10">
        <v>30</v>
      </c>
    </row>
    <row r="59" spans="2:3">
      <c r="B59" s="79" t="s">
        <v>49</v>
      </c>
      <c r="C59" s="10">
        <v>5</v>
      </c>
    </row>
    <row r="60" spans="2:3">
      <c r="B60" s="79" t="s">
        <v>50</v>
      </c>
      <c r="C60" s="10">
        <v>16</v>
      </c>
    </row>
    <row r="61" spans="2:3">
      <c r="B61" s="79" t="s">
        <v>1179</v>
      </c>
      <c r="C61" s="10">
        <v>2</v>
      </c>
    </row>
    <row r="62" spans="2:3">
      <c r="B62" s="79" t="s">
        <v>1183</v>
      </c>
      <c r="C62" s="10">
        <v>1</v>
      </c>
    </row>
    <row r="63" spans="2:3">
      <c r="B63" s="79" t="s">
        <v>482</v>
      </c>
      <c r="C63" s="10">
        <v>1.2</v>
      </c>
    </row>
    <row r="64" spans="2:3">
      <c r="B64" s="79" t="s">
        <v>1188</v>
      </c>
      <c r="C64" s="10">
        <f>20 + 10</f>
        <v>30</v>
      </c>
    </row>
    <row r="65" spans="2:3">
      <c r="B65" s="79" t="s">
        <v>1194</v>
      </c>
      <c r="C65" s="10">
        <v>100000</v>
      </c>
    </row>
    <row r="66" spans="2:3">
      <c r="B66" s="79" t="s">
        <v>1197</v>
      </c>
      <c r="C66" s="10">
        <v>2</v>
      </c>
    </row>
    <row r="67" spans="2:3">
      <c r="B67" s="79" t="s">
        <v>1198</v>
      </c>
      <c r="C67" s="10">
        <v>5</v>
      </c>
    </row>
    <row r="68" spans="2:3">
      <c r="B68" s="79" t="s">
        <v>1203</v>
      </c>
      <c r="C68" s="10">
        <v>5</v>
      </c>
    </row>
    <row r="69" spans="2:3">
      <c r="B69" s="79" t="s">
        <v>1199</v>
      </c>
      <c r="C69" s="10">
        <f>Number_of_Agent_State_Changes_per_Interaction</f>
        <v>1</v>
      </c>
    </row>
    <row r="70" spans="2:3">
      <c r="B70" s="79" t="s">
        <v>1200</v>
      </c>
      <c r="C70" s="10">
        <v>2</v>
      </c>
    </row>
    <row r="71" spans="2:3">
      <c r="B71" s="79" t="s">
        <v>1201</v>
      </c>
      <c r="C71" s="10">
        <f>Number_of_Agent_State_Changes_per_Interaction</f>
        <v>1</v>
      </c>
    </row>
    <row r="72" spans="2:3">
      <c r="B72" s="79" t="s">
        <v>1202</v>
      </c>
      <c r="C72" s="10">
        <v>2</v>
      </c>
    </row>
    <row r="73" spans="2:3">
      <c r="B73" s="79" t="s">
        <v>1185</v>
      </c>
      <c r="C73" s="10">
        <v>900</v>
      </c>
    </row>
    <row r="74" spans="2:3">
      <c r="B74" s="79" t="s">
        <v>1168</v>
      </c>
      <c r="C74" s="10">
        <f>Number_of_Voice_Interactions_per_Day+Number_of_MM_Interactions_per_Day</f>
        <v>130000</v>
      </c>
    </row>
    <row r="75" spans="2:3">
      <c r="B75" s="79" t="s">
        <v>1190</v>
      </c>
      <c r="C75" s="10">
        <f>Number_of_Voice_Interactions_per_Day*Number_of_Handling_Resources_per_Voice_Interaction</f>
        <v>100000</v>
      </c>
    </row>
    <row r="76" spans="2:3">
      <c r="B76" s="79" t="s">
        <v>1189</v>
      </c>
      <c r="C76" s="10">
        <f>Number_of_MM_Interactions_per_Day * Number_of_Handling_Resources_per_MM_Interaction</f>
        <v>60000</v>
      </c>
    </row>
    <row r="77" spans="2:3">
      <c r="B77" s="79" t="s">
        <v>1180</v>
      </c>
      <c r="C77" s="10">
        <f>Number_of_Voice_IRFs_per_Day+Number_of_MM_IRFs_per_Day</f>
        <v>160000</v>
      </c>
    </row>
    <row r="78" spans="2:3">
      <c r="B78" s="79" t="s">
        <v>1209</v>
      </c>
      <c r="C78" s="10">
        <f>Number_of_Voice_Interactions_per_Day*Number_of_Handling_Resources_per_Voice_Interaction*Number_of_Handling_Resource_State_Changes_per_Voice_Interaction</f>
        <v>100000</v>
      </c>
    </row>
    <row r="79" spans="2:3">
      <c r="B79" s="79" t="s">
        <v>1210</v>
      </c>
      <c r="C79" s="10">
        <f>Number_of_MM_Interactions_per_Day*Number_of_Handling_Resources_per_MM_Interaction*Number_of_Handling_Resource_State_Changes_per_MM_Interaction</f>
        <v>60000</v>
      </c>
    </row>
    <row r="80" spans="2:3">
      <c r="B80" s="79" t="s">
        <v>1208</v>
      </c>
      <c r="C80" s="10">
        <f>Number_of_Voice_IRSFs_per_Day+Number_of_MM_IRSFs_per_Day</f>
        <v>160000</v>
      </c>
    </row>
    <row r="81" spans="2:3">
      <c r="B81" s="79" t="s">
        <v>1227</v>
      </c>
      <c r="C81" s="10">
        <f>2.5*Number_of_Handling_Resources_per_Voice_Interaction + 2*Number_of_Mediation_Resources_per_Voice_Interaction</f>
        <v>4.5</v>
      </c>
    </row>
    <row r="82" spans="2:3">
      <c r="B82" s="79" t="s">
        <v>1228</v>
      </c>
      <c r="C82" s="10">
        <f>2.5*Number_of_Handling_Resources_per_MM_Interaction + 2*Number_of_Mediation_Resources_per_MM_Interaction</f>
        <v>9</v>
      </c>
    </row>
    <row r="83" spans="2:3">
      <c r="B83" s="79" t="s">
        <v>1187</v>
      </c>
      <c r="C83" s="10">
        <f>Number_of_Skill_Changes_per_Agent_per_Day*Number_of_Agents</f>
        <v>6000</v>
      </c>
    </row>
    <row r="84" spans="2:3">
      <c r="B84" s="79" t="s">
        <v>1184</v>
      </c>
      <c r="C84" s="10">
        <f>Number_of_Interactions_per_Day+Number_of_Config_Facts_per_Day</f>
        <v>136000</v>
      </c>
    </row>
    <row r="85" spans="2:3">
      <c r="B85" s="79" t="s">
        <v>1186</v>
      </c>
      <c r="C85" s="10">
        <f>(24*60*60)/Chunk_Size</f>
        <v>96</v>
      </c>
    </row>
    <row r="86" spans="2:3">
      <c r="B86" s="79" t="s">
        <v>1205</v>
      </c>
      <c r="C86" s="81">
        <f>Number_of_Handling_Resources_per_Voice_Interaction/(Number_of_Handling_Resources_per_Voice_Interaction+Number_of_Mediation_Resources_per_Voice_Interaction)</f>
        <v>0.5</v>
      </c>
    </row>
    <row r="87" spans="2:3">
      <c r="B87" s="79" t="s">
        <v>1204</v>
      </c>
      <c r="C87" s="81">
        <f>Number_of_Handling_Resources_per_MM_Interaction/(Number_of_Handling_Resources_per_MM_Interaction+Number_of_Mediation_Resources_per_MM_Interaction)</f>
        <v>0.5</v>
      </c>
    </row>
    <row r="88" spans="2:3">
      <c r="B88" s="79" t="s">
        <v>1206</v>
      </c>
      <c r="C88" s="81">
        <f>1-Percentage_of_Handling_Resource_per_Voice_Interaction</f>
        <v>0.5</v>
      </c>
    </row>
    <row r="89" spans="2:3">
      <c r="B89" s="79" t="s">
        <v>1207</v>
      </c>
      <c r="C89" s="81">
        <f>1-Percentage_of_Handling_Resource_per_MM_Interaction</f>
        <v>0.5</v>
      </c>
    </row>
    <row r="90" spans="2:3">
      <c r="B90" s="79" t="s">
        <v>1562</v>
      </c>
      <c r="C90" s="81">
        <v>0.3</v>
      </c>
    </row>
    <row r="91" spans="2:3">
      <c r="B91" s="79" t="s">
        <v>1563</v>
      </c>
      <c r="C91" s="81">
        <v>0.3</v>
      </c>
    </row>
    <row r="92" spans="2:3">
      <c r="B92" s="79" t="s">
        <v>42</v>
      </c>
      <c r="C92" s="10">
        <v>2</v>
      </c>
    </row>
    <row r="93" spans="2:3">
      <c r="B93" s="79" t="s">
        <v>2</v>
      </c>
      <c r="C93" s="10">
        <v>1000</v>
      </c>
    </row>
    <row r="94" spans="2:3">
      <c r="B94" s="79" t="s">
        <v>12</v>
      </c>
      <c r="C94" s="10">
        <v>10000</v>
      </c>
    </row>
    <row r="95" spans="2:3">
      <c r="B95" s="79" t="s">
        <v>1221</v>
      </c>
      <c r="C95" s="10">
        <v>10</v>
      </c>
    </row>
    <row r="96" spans="2:3">
      <c r="B96" s="79" t="s">
        <v>1220</v>
      </c>
      <c r="C96" s="10">
        <v>2</v>
      </c>
    </row>
    <row r="98" spans="2:3">
      <c r="B98" s="102" t="s">
        <v>1751</v>
      </c>
      <c r="C98">
        <f>Number_of_Voice_Interactions_per_Day*Percentage_of_IVR_Interactions</f>
        <v>0</v>
      </c>
    </row>
    <row r="99" spans="2:3">
      <c r="B99" s="115" t="s">
        <v>2083</v>
      </c>
      <c r="C99" s="116">
        <v>10</v>
      </c>
    </row>
    <row r="100" spans="2:3">
      <c r="B100" s="115" t="s">
        <v>2084</v>
      </c>
      <c r="C100" s="116">
        <v>50</v>
      </c>
    </row>
    <row r="101" spans="2:3">
      <c r="B101" s="115" t="s">
        <v>2085</v>
      </c>
      <c r="C101" s="117">
        <v>30</v>
      </c>
    </row>
    <row r="102" spans="2:3">
      <c r="B102" s="115" t="s">
        <v>2086</v>
      </c>
      <c r="C102" s="117">
        <v>100</v>
      </c>
    </row>
    <row r="103" spans="2:3">
      <c r="B103" s="102" t="s">
        <v>2081</v>
      </c>
      <c r="C103">
        <v>2</v>
      </c>
    </row>
    <row r="104" spans="2:3">
      <c r="B104" s="102" t="s">
        <v>2082</v>
      </c>
      <c r="C104">
        <f>Number_of_Voice_Interactions_per_Day*Percentage_of_Callback_Interactions</f>
        <v>10000</v>
      </c>
    </row>
  </sheetData>
  <dataValidations count="29">
    <dataValidation allowBlank="1" showInputMessage="1" showErrorMessage="1" promptTitle="Number of User Data Columns" prompt="The number of columns in the USER_DATA dimension that are configured to be populated.  Valid values are from 0 to 10." sqref="C59:C60"/>
    <dataValidation allowBlank="1" showInputMessage="1" showErrorMessage="1" promptTitle="Number of IVR Applications" prompt="The number of IVR applications used in the contact center." sqref="C58"/>
    <dataValidation allowBlank="1" showInputMessage="1" showErrorMessage="1" promptTitle="Number of Routing Strategies" prompt="The number of routing strategies used in the contact center." sqref="C57"/>
    <dataValidation allowBlank="1" showInputMessage="1" showErrorMessage="1" promptTitle="Number of Phones per Contact" prompt="The average number of phone numbers for each contact in a calling list." sqref="C92"/>
    <dataValidation allowBlank="1" showInputMessage="1" showErrorMessage="1" promptTitle="Number of Queues" prompt="The number of queues configured in the contact center, including ACD Queues, Virtual Queues, Interaction Queues, and Interaction Workbins." sqref="C93"/>
    <dataValidation allowBlank="1" showInputMessage="1" showErrorMessage="1" promptTitle="Number of Requested Skill Combos" prompt="The number of unique requested skill combinations that are attached by routing strategies." sqref="C94"/>
    <dataValidation allowBlank="1" showInputMessage="1" showErrorMessage="1" promptTitle="Number of Campaigns" prompt="The number of configured campaigns." sqref="C50"/>
    <dataValidation allowBlank="1" showInputMessage="1" showErrorMessage="1" promptTitle="Number of Calling Lists" prompt="The number of configured calling lists." sqref="C49"/>
    <dataValidation allowBlank="1" showInputMessage="1" showErrorMessage="1" promptTitle="Number of Skills per Agent" prompt="The average number of skills that are assigned to each agent." sqref="C44"/>
    <dataValidation allowBlank="1" showInputMessage="1" showErrorMessage="1" promptTitle="Number of Skills" prompt="The number of configured skills." sqref="C43"/>
    <dataValidation allowBlank="1" showInputMessage="1" showErrorMessage="1" promptTitle="Number of Places" prompt="The number of configured places." sqref="C42"/>
    <dataValidation allowBlank="1" showInputMessage="1" showErrorMessage="1" promptTitle="Number of Agents per Agent Group" prompt="The average number of agents in each agent group." sqref="C45"/>
    <dataValidation allowBlank="1" showInputMessage="1" showErrorMessage="1" promptTitle="Number of Places per Place Group" prompt="The average number of places in each place group." sqref="C46"/>
    <dataValidation allowBlank="1" showInputMessage="1" showErrorMessage="1" promptTitle="Number of Skills per Combo" prompt="The average number of skills per requested skill combination attached by routing strategies." sqref="C47"/>
    <dataValidation allowBlank="1" showInputMessage="1" showErrorMessage="1" promptTitle="% of Interactions Abandoned" prompt="The percentage of all interactions that are abandoned." sqref="C48"/>
    <dataValidation allowBlank="1" showInputMessage="1" showErrorMessage="1" promptTitle="Number of Queue Groups" prompt="The number of configured queue groups." sqref="C41"/>
    <dataValidation allowBlank="1" showInputMessage="1" showErrorMessage="1" promptTitle="Number of Agent Groups" prompt="The number of configured agent groups." sqref="C39"/>
    <dataValidation allowBlank="1" showInputMessage="1" showErrorMessage="1" promptTitle="Number of Place Groups" prompt="The number of configured place groups." sqref="C40"/>
    <dataValidation type="whole" operator="greaterThan" allowBlank="1" showInputMessage="1" showErrorMessage="1" errorTitle="Data Input Error" error="The cell's value should be a positive integer." promptTitle="Block Size" prompt="The database platform-dependent data block size (in bytes)." sqref="C38">
      <formula1>0</formula1>
    </dataValidation>
    <dataValidation allowBlank="1" showInputMessage="1" showErrorMessage="1" promptTitle="Av. # Days for Outbound Campaign" prompt="The average duration, in days, of an outbound campaign." sqref="C37"/>
    <dataValidation allowBlank="1" showInputMessage="1" showErrorMessage="1" promptTitle="Values per Calling List Field" prompt="The average number of values per calling list record field that is mapped to the RECORD_FIELD_GROUP_1 and RECORD_FIELD_GROUP_2 dimensions." sqref="C36"/>
    <dataValidation allowBlank="1" showInputMessage="1" showErrorMessage="1" promptTitle="Logins per Agent per Day" prompt="The average number of times that each agent logs on and off per day. This includes logging onto a switch, logging onto a queue, or adding a media type to a multimedia session." sqref="C35"/>
    <dataValidation allowBlank="1" showInputMessage="1" showErrorMessage="1" promptTitle="Daily Campaign Group Sessions" prompt="The number of campaign group sessions per day." sqref="C34"/>
    <dataValidation allowBlank="1" showInputMessage="1" showErrorMessage="1" promptTitle="Daily Agent Skill Changes" prompt="The average number of skill changes for each agent per day." sqref="C31"/>
    <dataValidation allowBlank="1" showInputMessage="1" showErrorMessage="1" promptTitle="Daily Place Group Changes" prompt="The average number of changes (for example, adding or removing places) to each place group per day." sqref="C33"/>
    <dataValidation allowBlank="1" showInputMessage="1" showErrorMessage="1" promptTitle="Daily Agent Group Changes" prompt="The average number of changes (for example, adding or removing agents) to each agent group per day." sqref="C32"/>
    <dataValidation allowBlank="1" showInputMessage="1" showErrorMessage="1" promptTitle="Days to Keep Active GIDB Facts" prompt="The number of days that extracted detailed fact data that is pending processing is to be stored in the GIDB tables before purging." sqref="C55:C56"/>
    <dataValidation allowBlank="1" showInputMessage="1" showErrorMessage="1" promptTitle="# of Values per Custom AD Column" prompt="The number of distinct values (data cardinality) for each column in a configured USER_DATA_CUST_DIM* dimension." sqref="C95"/>
    <dataValidation allowBlank="1" showInputMessage="1" showErrorMessage="1" promptTitle="# of Custom AD Dimension Tables" prompt="The number of USER_DATA dimension tables (USER_DATA_CUST_DIM*) that are configured to be populated with customer-defined attached data (AD). Valid values are from 0 to 800; however, observe the performance guidelines when increasing the number of tables." sqref="C96"/>
  </dataValidations>
  <hyperlinks>
    <hyperlink ref="E9" r:id="rId1"/>
  </hyperlinks>
  <pageMargins left="0.7" right="0.7" top="0.75" bottom="0.75" header="0.3" footer="0.3"/>
  <pageSetup orientation="portrait" r:id="rId2"/>
  <ignoredErrors>
    <ignoredError sqref="C38 C77" unlockedFormula="1"/>
  </ignoredErrors>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dimension ref="A1:E586"/>
  <sheetViews>
    <sheetView topLeftCell="A118" workbookViewId="0">
      <selection activeCell="B72" sqref="B72"/>
    </sheetView>
  </sheetViews>
  <sheetFormatPr defaultRowHeight="12.75"/>
  <cols>
    <col min="1" max="1" width="14.140625" bestFit="1" customWidth="1"/>
    <col min="2" max="2" width="11.5703125" bestFit="1" customWidth="1"/>
    <col min="3" max="3" width="12.28515625" bestFit="1" customWidth="1"/>
    <col min="4" max="4" width="14.28515625" customWidth="1"/>
    <col min="5" max="5" width="10.85546875" customWidth="1"/>
  </cols>
  <sheetData>
    <row r="1" spans="1:5">
      <c r="A1" s="35" t="s">
        <v>483</v>
      </c>
      <c r="B1" s="41" t="s">
        <v>25</v>
      </c>
      <c r="C1" s="41" t="s">
        <v>344</v>
      </c>
      <c r="D1" s="36" t="s">
        <v>1570</v>
      </c>
      <c r="E1" s="41" t="s">
        <v>1232</v>
      </c>
    </row>
    <row r="2" spans="1:5">
      <c r="A2" s="39" t="s">
        <v>337</v>
      </c>
      <c r="B2" s="29">
        <v>9</v>
      </c>
      <c r="C2" s="29">
        <v>4</v>
      </c>
      <c r="D2" s="40">
        <v>4</v>
      </c>
    </row>
    <row r="3" spans="1:5">
      <c r="A3" s="39" t="s">
        <v>341</v>
      </c>
      <c r="B3" s="29">
        <v>5</v>
      </c>
      <c r="C3" s="29">
        <v>2</v>
      </c>
      <c r="D3" s="40">
        <v>2</v>
      </c>
    </row>
    <row r="4" spans="1:5">
      <c r="A4" s="39" t="s">
        <v>340</v>
      </c>
      <c r="B4" s="29">
        <v>9</v>
      </c>
      <c r="C4" s="29">
        <v>8</v>
      </c>
      <c r="D4" s="40">
        <v>8</v>
      </c>
    </row>
    <row r="5" spans="1:5">
      <c r="A5" s="39" t="s">
        <v>342</v>
      </c>
      <c r="B5" s="29">
        <v>5</v>
      </c>
      <c r="C5" s="29">
        <v>5</v>
      </c>
      <c r="D5" s="40">
        <v>5</v>
      </c>
    </row>
    <row r="6" spans="1:5">
      <c r="A6" s="39" t="s">
        <v>1133</v>
      </c>
      <c r="B6" s="29">
        <v>9</v>
      </c>
      <c r="C6" s="29">
        <v>9</v>
      </c>
      <c r="D6" s="40">
        <v>9</v>
      </c>
    </row>
    <row r="7" spans="1:5">
      <c r="A7" s="39" t="s">
        <v>1131</v>
      </c>
      <c r="B7" s="29">
        <v>9</v>
      </c>
      <c r="C7" s="29">
        <v>9</v>
      </c>
      <c r="D7" s="40">
        <v>9</v>
      </c>
    </row>
    <row r="8" spans="1:5">
      <c r="A8" s="39" t="s">
        <v>1134</v>
      </c>
      <c r="B8" s="29">
        <v>9</v>
      </c>
      <c r="C8" s="29">
        <v>9</v>
      </c>
      <c r="D8" s="40">
        <v>9</v>
      </c>
    </row>
    <row r="9" spans="1:5">
      <c r="A9" s="39" t="s">
        <v>339</v>
      </c>
      <c r="B9" s="29">
        <v>9</v>
      </c>
      <c r="C9" s="29">
        <v>9</v>
      </c>
      <c r="D9" s="40">
        <v>9</v>
      </c>
    </row>
    <row r="10" spans="1:5">
      <c r="A10" s="39" t="s">
        <v>338</v>
      </c>
      <c r="B10" s="29">
        <v>9</v>
      </c>
      <c r="C10" s="29">
        <v>9</v>
      </c>
      <c r="D10" s="40">
        <v>9</v>
      </c>
    </row>
    <row r="11" spans="1:5">
      <c r="A11" s="39" t="s">
        <v>1132</v>
      </c>
      <c r="B11" s="29">
        <v>15</v>
      </c>
      <c r="C11" s="29">
        <v>13</v>
      </c>
      <c r="D11" s="40">
        <v>15</v>
      </c>
    </row>
    <row r="12" spans="1:5">
      <c r="A12" s="42" t="s">
        <v>343</v>
      </c>
      <c r="B12" s="43">
        <v>7</v>
      </c>
      <c r="C12" s="43">
        <v>8</v>
      </c>
      <c r="D12" s="44">
        <v>8</v>
      </c>
    </row>
    <row r="13" spans="1:5">
      <c r="A13" s="39" t="str">
        <f>"varchar_0_"&amp;DBMS_TYPE_SIZES[[#This Row],[i]]</f>
        <v>varchar_0_0</v>
      </c>
      <c r="B13" s="29">
        <f>DBMS_TYPE_SIZES[[#This Row],[i]]</f>
        <v>0</v>
      </c>
      <c r="C13" s="29">
        <f>DBMS_TYPE_SIZES[[#This Row],[i]]</f>
        <v>0</v>
      </c>
      <c r="D13" s="40">
        <f>DBMS_TYPE_SIZES[[#This Row],[i]]+1</f>
        <v>1</v>
      </c>
      <c r="E13">
        <v>0</v>
      </c>
    </row>
    <row r="14" spans="1:5">
      <c r="A14" s="39" t="str">
        <f>"varchar_0_"&amp;DBMS_TYPE_SIZES[[#This Row],[i]]</f>
        <v>varchar_0_1</v>
      </c>
      <c r="B14" s="29">
        <f>DBMS_TYPE_SIZES[[#This Row],[i]]</f>
        <v>1</v>
      </c>
      <c r="C14" s="29">
        <f>DBMS_TYPE_SIZES[[#This Row],[i]]</f>
        <v>1</v>
      </c>
      <c r="D14" s="40">
        <f>DBMS_TYPE_SIZES[[#This Row],[i]]+1</f>
        <v>2</v>
      </c>
      <c r="E14">
        <v>1</v>
      </c>
    </row>
    <row r="15" spans="1:5">
      <c r="A15" s="39" t="str">
        <f>"varchar_0_"&amp;DBMS_TYPE_SIZES[[#This Row],[i]]</f>
        <v>varchar_0_2</v>
      </c>
      <c r="B15" s="29">
        <f>DBMS_TYPE_SIZES[[#This Row],[i]]</f>
        <v>2</v>
      </c>
      <c r="C15" s="29">
        <f>DBMS_TYPE_SIZES[[#This Row],[i]]</f>
        <v>2</v>
      </c>
      <c r="D15" s="40">
        <f>DBMS_TYPE_SIZES[[#This Row],[i]]+1</f>
        <v>3</v>
      </c>
      <c r="E15">
        <v>2</v>
      </c>
    </row>
    <row r="16" spans="1:5">
      <c r="A16" s="39" t="str">
        <f>"varchar_0_"&amp;DBMS_TYPE_SIZES[[#This Row],[i]]</f>
        <v>varchar_0_3</v>
      </c>
      <c r="B16" s="29">
        <f>DBMS_TYPE_SIZES[[#This Row],[i]]</f>
        <v>3</v>
      </c>
      <c r="C16" s="29">
        <f>DBMS_TYPE_SIZES[[#This Row],[i]]</f>
        <v>3</v>
      </c>
      <c r="D16" s="40">
        <f>DBMS_TYPE_SIZES[[#This Row],[i]]+1</f>
        <v>4</v>
      </c>
      <c r="E16">
        <v>3</v>
      </c>
    </row>
    <row r="17" spans="1:5">
      <c r="A17" s="39" t="str">
        <f>"varchar_0_"&amp;DBMS_TYPE_SIZES[[#This Row],[i]]</f>
        <v>varchar_0_4</v>
      </c>
      <c r="B17" s="29">
        <f>DBMS_TYPE_SIZES[[#This Row],[i]]</f>
        <v>4</v>
      </c>
      <c r="C17" s="29">
        <f>DBMS_TYPE_SIZES[[#This Row],[i]]</f>
        <v>4</v>
      </c>
      <c r="D17" s="40">
        <f>DBMS_TYPE_SIZES[[#This Row],[i]]+1</f>
        <v>5</v>
      </c>
      <c r="E17">
        <v>4</v>
      </c>
    </row>
    <row r="18" spans="1:5">
      <c r="A18" s="39" t="str">
        <f>"varchar_0_"&amp;DBMS_TYPE_SIZES[[#This Row],[i]]</f>
        <v>varchar_0_5</v>
      </c>
      <c r="B18" s="29">
        <f>DBMS_TYPE_SIZES[[#This Row],[i]]</f>
        <v>5</v>
      </c>
      <c r="C18" s="29">
        <f>DBMS_TYPE_SIZES[[#This Row],[i]]</f>
        <v>5</v>
      </c>
      <c r="D18" s="40">
        <f>DBMS_TYPE_SIZES[[#This Row],[i]]+1</f>
        <v>6</v>
      </c>
      <c r="E18">
        <v>5</v>
      </c>
    </row>
    <row r="19" spans="1:5">
      <c r="A19" s="39" t="str">
        <f>"varchar_0_"&amp;DBMS_TYPE_SIZES[[#This Row],[i]]</f>
        <v>varchar_0_6</v>
      </c>
      <c r="B19" s="29">
        <f>DBMS_TYPE_SIZES[[#This Row],[i]]</f>
        <v>6</v>
      </c>
      <c r="C19" s="29">
        <f>DBMS_TYPE_SIZES[[#This Row],[i]]</f>
        <v>6</v>
      </c>
      <c r="D19" s="40">
        <f>DBMS_TYPE_SIZES[[#This Row],[i]]+1</f>
        <v>7</v>
      </c>
      <c r="E19">
        <v>6</v>
      </c>
    </row>
    <row r="20" spans="1:5">
      <c r="A20" s="39" t="str">
        <f>"varchar_0_"&amp;DBMS_TYPE_SIZES[[#This Row],[i]]</f>
        <v>varchar_0_7</v>
      </c>
      <c r="B20" s="29">
        <f>DBMS_TYPE_SIZES[[#This Row],[i]]</f>
        <v>7</v>
      </c>
      <c r="C20" s="29">
        <f>DBMS_TYPE_SIZES[[#This Row],[i]]</f>
        <v>7</v>
      </c>
      <c r="D20" s="40">
        <f>DBMS_TYPE_SIZES[[#This Row],[i]]+1</f>
        <v>8</v>
      </c>
      <c r="E20">
        <v>7</v>
      </c>
    </row>
    <row r="21" spans="1:5">
      <c r="A21" s="39" t="str">
        <f>"varchar_0_"&amp;DBMS_TYPE_SIZES[[#This Row],[i]]</f>
        <v>varchar_0_8</v>
      </c>
      <c r="B21" s="29">
        <f>DBMS_TYPE_SIZES[[#This Row],[i]]</f>
        <v>8</v>
      </c>
      <c r="C21" s="29">
        <f>DBMS_TYPE_SIZES[[#This Row],[i]]</f>
        <v>8</v>
      </c>
      <c r="D21" s="40">
        <f>DBMS_TYPE_SIZES[[#This Row],[i]]+1</f>
        <v>9</v>
      </c>
      <c r="E21">
        <v>8</v>
      </c>
    </row>
    <row r="22" spans="1:5">
      <c r="A22" s="39" t="str">
        <f>"varchar_0_"&amp;DBMS_TYPE_SIZES[[#This Row],[i]]</f>
        <v>varchar_0_9</v>
      </c>
      <c r="B22" s="29">
        <f>DBMS_TYPE_SIZES[[#This Row],[i]]</f>
        <v>9</v>
      </c>
      <c r="C22" s="29">
        <f>DBMS_TYPE_SIZES[[#This Row],[i]]</f>
        <v>9</v>
      </c>
      <c r="D22" s="40">
        <f>DBMS_TYPE_SIZES[[#This Row],[i]]+1</f>
        <v>10</v>
      </c>
      <c r="E22">
        <v>9</v>
      </c>
    </row>
    <row r="23" spans="1:5">
      <c r="A23" s="39" t="str">
        <f>"varchar_0_"&amp;DBMS_TYPE_SIZES[[#This Row],[i]]</f>
        <v>varchar_0_10</v>
      </c>
      <c r="B23" s="29">
        <f>DBMS_TYPE_SIZES[[#This Row],[i]]</f>
        <v>10</v>
      </c>
      <c r="C23" s="29">
        <f>DBMS_TYPE_SIZES[[#This Row],[i]]</f>
        <v>10</v>
      </c>
      <c r="D23" s="40">
        <f>DBMS_TYPE_SIZES[[#This Row],[i]]+1</f>
        <v>11</v>
      </c>
      <c r="E23">
        <v>10</v>
      </c>
    </row>
    <row r="24" spans="1:5">
      <c r="A24" s="39" t="str">
        <f>"varchar_0_"&amp;DBMS_TYPE_SIZES[[#This Row],[i]]</f>
        <v>varchar_0_11</v>
      </c>
      <c r="B24" s="29">
        <f>DBMS_TYPE_SIZES[[#This Row],[i]]</f>
        <v>11</v>
      </c>
      <c r="C24" s="29">
        <f>DBMS_TYPE_SIZES[[#This Row],[i]]</f>
        <v>11</v>
      </c>
      <c r="D24" s="40">
        <f>DBMS_TYPE_SIZES[[#This Row],[i]]+1</f>
        <v>12</v>
      </c>
      <c r="E24">
        <v>11</v>
      </c>
    </row>
    <row r="25" spans="1:5">
      <c r="A25" s="39" t="str">
        <f>"varchar_0_"&amp;DBMS_TYPE_SIZES[[#This Row],[i]]</f>
        <v>varchar_0_12</v>
      </c>
      <c r="B25" s="29">
        <f>DBMS_TYPE_SIZES[[#This Row],[i]]</f>
        <v>12</v>
      </c>
      <c r="C25" s="29">
        <f>DBMS_TYPE_SIZES[[#This Row],[i]]</f>
        <v>12</v>
      </c>
      <c r="D25" s="40">
        <f>DBMS_TYPE_SIZES[[#This Row],[i]]+1</f>
        <v>13</v>
      </c>
      <c r="E25">
        <v>12</v>
      </c>
    </row>
    <row r="26" spans="1:5">
      <c r="A26" s="39" t="str">
        <f>"varchar_0_"&amp;DBMS_TYPE_SIZES[[#This Row],[i]]</f>
        <v>varchar_0_13</v>
      </c>
      <c r="B26" s="29">
        <f>DBMS_TYPE_SIZES[[#This Row],[i]]</f>
        <v>13</v>
      </c>
      <c r="C26" s="29">
        <f>DBMS_TYPE_SIZES[[#This Row],[i]]</f>
        <v>13</v>
      </c>
      <c r="D26" s="40">
        <f>DBMS_TYPE_SIZES[[#This Row],[i]]+1</f>
        <v>14</v>
      </c>
      <c r="E26">
        <v>13</v>
      </c>
    </row>
    <row r="27" spans="1:5">
      <c r="A27" s="39" t="str">
        <f>"varchar_0_"&amp;DBMS_TYPE_SIZES[[#This Row],[i]]</f>
        <v>varchar_0_14</v>
      </c>
      <c r="B27" s="29">
        <f>DBMS_TYPE_SIZES[[#This Row],[i]]</f>
        <v>14</v>
      </c>
      <c r="C27" s="29">
        <f>DBMS_TYPE_SIZES[[#This Row],[i]]</f>
        <v>14</v>
      </c>
      <c r="D27" s="40">
        <f>DBMS_TYPE_SIZES[[#This Row],[i]]+1</f>
        <v>15</v>
      </c>
      <c r="E27">
        <v>14</v>
      </c>
    </row>
    <row r="28" spans="1:5">
      <c r="A28" s="39" t="str">
        <f>"varchar_0_"&amp;DBMS_TYPE_SIZES[[#This Row],[i]]</f>
        <v>varchar_0_15</v>
      </c>
      <c r="B28" s="29">
        <f>DBMS_TYPE_SIZES[[#This Row],[i]]</f>
        <v>15</v>
      </c>
      <c r="C28" s="29">
        <f>DBMS_TYPE_SIZES[[#This Row],[i]]</f>
        <v>15</v>
      </c>
      <c r="D28" s="40">
        <f>DBMS_TYPE_SIZES[[#This Row],[i]]+1</f>
        <v>16</v>
      </c>
      <c r="E28">
        <v>15</v>
      </c>
    </row>
    <row r="29" spans="1:5">
      <c r="A29" s="39" t="str">
        <f>"varchar_0_"&amp;DBMS_TYPE_SIZES[[#This Row],[i]]</f>
        <v>varchar_0_16</v>
      </c>
      <c r="B29" s="29">
        <f>DBMS_TYPE_SIZES[[#This Row],[i]]</f>
        <v>16</v>
      </c>
      <c r="C29" s="29">
        <f>DBMS_TYPE_SIZES[[#This Row],[i]]</f>
        <v>16</v>
      </c>
      <c r="D29" s="40">
        <f>DBMS_TYPE_SIZES[[#This Row],[i]]+1</f>
        <v>17</v>
      </c>
      <c r="E29">
        <v>16</v>
      </c>
    </row>
    <row r="30" spans="1:5">
      <c r="A30" s="39" t="str">
        <f>"varchar_0_"&amp;DBMS_TYPE_SIZES[[#This Row],[i]]</f>
        <v>varchar_0_17</v>
      </c>
      <c r="B30" s="29">
        <f>DBMS_TYPE_SIZES[[#This Row],[i]]</f>
        <v>17</v>
      </c>
      <c r="C30" s="29">
        <f>DBMS_TYPE_SIZES[[#This Row],[i]]</f>
        <v>17</v>
      </c>
      <c r="D30" s="40">
        <f>DBMS_TYPE_SIZES[[#This Row],[i]]+1</f>
        <v>18</v>
      </c>
      <c r="E30">
        <v>17</v>
      </c>
    </row>
    <row r="31" spans="1:5">
      <c r="A31" s="39" t="str">
        <f>"varchar_0_"&amp;DBMS_TYPE_SIZES[[#This Row],[i]]</f>
        <v>varchar_0_18</v>
      </c>
      <c r="B31" s="29">
        <f>DBMS_TYPE_SIZES[[#This Row],[i]]</f>
        <v>18</v>
      </c>
      <c r="C31" s="29">
        <f>DBMS_TYPE_SIZES[[#This Row],[i]]</f>
        <v>18</v>
      </c>
      <c r="D31" s="40">
        <f>DBMS_TYPE_SIZES[[#This Row],[i]]+1</f>
        <v>19</v>
      </c>
      <c r="E31">
        <v>18</v>
      </c>
    </row>
    <row r="32" spans="1:5">
      <c r="A32" s="39" t="str">
        <f>"varchar_0_"&amp;DBMS_TYPE_SIZES[[#This Row],[i]]</f>
        <v>varchar_0_19</v>
      </c>
      <c r="B32" s="29">
        <f>DBMS_TYPE_SIZES[[#This Row],[i]]</f>
        <v>19</v>
      </c>
      <c r="C32" s="29">
        <f>DBMS_TYPE_SIZES[[#This Row],[i]]</f>
        <v>19</v>
      </c>
      <c r="D32" s="40">
        <f>DBMS_TYPE_SIZES[[#This Row],[i]]+1</f>
        <v>20</v>
      </c>
      <c r="E32">
        <v>19</v>
      </c>
    </row>
    <row r="33" spans="1:5">
      <c r="A33" s="39" t="str">
        <f>"varchar_0_"&amp;DBMS_TYPE_SIZES[[#This Row],[i]]</f>
        <v>varchar_0_20</v>
      </c>
      <c r="B33" s="29">
        <f>DBMS_TYPE_SIZES[[#This Row],[i]]</f>
        <v>20</v>
      </c>
      <c r="C33" s="29">
        <f>DBMS_TYPE_SIZES[[#This Row],[i]]</f>
        <v>20</v>
      </c>
      <c r="D33" s="40">
        <f>DBMS_TYPE_SIZES[[#This Row],[i]]+1</f>
        <v>21</v>
      </c>
      <c r="E33">
        <v>20</v>
      </c>
    </row>
    <row r="34" spans="1:5">
      <c r="A34" s="39" t="str">
        <f>"varchar_0_"&amp;DBMS_TYPE_SIZES[[#This Row],[i]]</f>
        <v>varchar_0_21</v>
      </c>
      <c r="B34" s="29">
        <f>DBMS_TYPE_SIZES[[#This Row],[i]]</f>
        <v>21</v>
      </c>
      <c r="C34" s="29">
        <f>DBMS_TYPE_SIZES[[#This Row],[i]]</f>
        <v>21</v>
      </c>
      <c r="D34" s="40">
        <f>DBMS_TYPE_SIZES[[#This Row],[i]]+1</f>
        <v>22</v>
      </c>
      <c r="E34">
        <v>21</v>
      </c>
    </row>
    <row r="35" spans="1:5">
      <c r="A35" s="39" t="str">
        <f>"varchar_0_"&amp;DBMS_TYPE_SIZES[[#This Row],[i]]</f>
        <v>varchar_0_22</v>
      </c>
      <c r="B35" s="29">
        <f>DBMS_TYPE_SIZES[[#This Row],[i]]</f>
        <v>22</v>
      </c>
      <c r="C35" s="29">
        <f>DBMS_TYPE_SIZES[[#This Row],[i]]</f>
        <v>22</v>
      </c>
      <c r="D35" s="40">
        <f>DBMS_TYPE_SIZES[[#This Row],[i]]+1</f>
        <v>23</v>
      </c>
      <c r="E35">
        <v>22</v>
      </c>
    </row>
    <row r="36" spans="1:5">
      <c r="A36" s="39" t="str">
        <f>"varchar_0_"&amp;DBMS_TYPE_SIZES[[#This Row],[i]]</f>
        <v>varchar_0_23</v>
      </c>
      <c r="B36" s="29">
        <f>DBMS_TYPE_SIZES[[#This Row],[i]]</f>
        <v>23</v>
      </c>
      <c r="C36" s="29">
        <f>DBMS_TYPE_SIZES[[#This Row],[i]]</f>
        <v>23</v>
      </c>
      <c r="D36" s="40">
        <f>DBMS_TYPE_SIZES[[#This Row],[i]]+1</f>
        <v>24</v>
      </c>
      <c r="E36">
        <v>23</v>
      </c>
    </row>
    <row r="37" spans="1:5">
      <c r="A37" s="39" t="str">
        <f>"varchar_0_"&amp;DBMS_TYPE_SIZES[[#This Row],[i]]</f>
        <v>varchar_0_24</v>
      </c>
      <c r="B37" s="29">
        <f>DBMS_TYPE_SIZES[[#This Row],[i]]</f>
        <v>24</v>
      </c>
      <c r="C37" s="29">
        <f>DBMS_TYPE_SIZES[[#This Row],[i]]</f>
        <v>24</v>
      </c>
      <c r="D37" s="40">
        <f>DBMS_TYPE_SIZES[[#This Row],[i]]+1</f>
        <v>25</v>
      </c>
      <c r="E37">
        <v>24</v>
      </c>
    </row>
    <row r="38" spans="1:5">
      <c r="A38" s="39" t="str">
        <f>"varchar_0_"&amp;DBMS_TYPE_SIZES[[#This Row],[i]]</f>
        <v>varchar_0_25</v>
      </c>
      <c r="B38" s="29">
        <f>DBMS_TYPE_SIZES[[#This Row],[i]]</f>
        <v>25</v>
      </c>
      <c r="C38" s="29">
        <f>DBMS_TYPE_SIZES[[#This Row],[i]]</f>
        <v>25</v>
      </c>
      <c r="D38" s="40">
        <f>DBMS_TYPE_SIZES[[#This Row],[i]]+1</f>
        <v>26</v>
      </c>
      <c r="E38">
        <v>25</v>
      </c>
    </row>
    <row r="39" spans="1:5">
      <c r="A39" s="39" t="str">
        <f>"varchar_0_"&amp;DBMS_TYPE_SIZES[[#This Row],[i]]</f>
        <v>varchar_0_26</v>
      </c>
      <c r="B39" s="29">
        <f>DBMS_TYPE_SIZES[[#This Row],[i]]</f>
        <v>26</v>
      </c>
      <c r="C39" s="29">
        <f>DBMS_TYPE_SIZES[[#This Row],[i]]</f>
        <v>26</v>
      </c>
      <c r="D39" s="40">
        <f>DBMS_TYPE_SIZES[[#This Row],[i]]+1</f>
        <v>27</v>
      </c>
      <c r="E39">
        <v>26</v>
      </c>
    </row>
    <row r="40" spans="1:5">
      <c r="A40" s="39" t="str">
        <f>"varchar_0_"&amp;DBMS_TYPE_SIZES[[#This Row],[i]]</f>
        <v>varchar_0_27</v>
      </c>
      <c r="B40" s="29">
        <f>DBMS_TYPE_SIZES[[#This Row],[i]]</f>
        <v>27</v>
      </c>
      <c r="C40" s="29">
        <f>DBMS_TYPE_SIZES[[#This Row],[i]]</f>
        <v>27</v>
      </c>
      <c r="D40" s="40">
        <f>DBMS_TYPE_SIZES[[#This Row],[i]]+1</f>
        <v>28</v>
      </c>
      <c r="E40">
        <v>27</v>
      </c>
    </row>
    <row r="41" spans="1:5">
      <c r="A41" s="39" t="str">
        <f>"varchar_0_"&amp;DBMS_TYPE_SIZES[[#This Row],[i]]</f>
        <v>varchar_0_28</v>
      </c>
      <c r="B41" s="29">
        <f>DBMS_TYPE_SIZES[[#This Row],[i]]</f>
        <v>28</v>
      </c>
      <c r="C41" s="29">
        <f>DBMS_TYPE_SIZES[[#This Row],[i]]</f>
        <v>28</v>
      </c>
      <c r="D41" s="40">
        <f>DBMS_TYPE_SIZES[[#This Row],[i]]+1</f>
        <v>29</v>
      </c>
      <c r="E41">
        <v>28</v>
      </c>
    </row>
    <row r="42" spans="1:5">
      <c r="A42" s="39" t="str">
        <f>"varchar_0_"&amp;DBMS_TYPE_SIZES[[#This Row],[i]]</f>
        <v>varchar_0_29</v>
      </c>
      <c r="B42" s="29">
        <f>DBMS_TYPE_SIZES[[#This Row],[i]]</f>
        <v>29</v>
      </c>
      <c r="C42" s="29">
        <f>DBMS_TYPE_SIZES[[#This Row],[i]]</f>
        <v>29</v>
      </c>
      <c r="D42" s="40">
        <f>DBMS_TYPE_SIZES[[#This Row],[i]]+1</f>
        <v>30</v>
      </c>
      <c r="E42">
        <v>29</v>
      </c>
    </row>
    <row r="43" spans="1:5">
      <c r="A43" s="39" t="str">
        <f>"varchar_0_"&amp;DBMS_TYPE_SIZES[[#This Row],[i]]</f>
        <v>varchar_0_30</v>
      </c>
      <c r="B43" s="29">
        <f>DBMS_TYPE_SIZES[[#This Row],[i]]</f>
        <v>30</v>
      </c>
      <c r="C43" s="29">
        <f>DBMS_TYPE_SIZES[[#This Row],[i]]</f>
        <v>30</v>
      </c>
      <c r="D43" s="40">
        <f>DBMS_TYPE_SIZES[[#This Row],[i]]+1</f>
        <v>31</v>
      </c>
      <c r="E43">
        <v>30</v>
      </c>
    </row>
    <row r="44" spans="1:5">
      <c r="A44" s="39" t="str">
        <f>"varchar_0_"&amp;DBMS_TYPE_SIZES[[#This Row],[i]]</f>
        <v>varchar_0_31</v>
      </c>
      <c r="B44" s="29">
        <f>DBMS_TYPE_SIZES[[#This Row],[i]]</f>
        <v>31</v>
      </c>
      <c r="C44" s="29">
        <f>DBMS_TYPE_SIZES[[#This Row],[i]]</f>
        <v>31</v>
      </c>
      <c r="D44" s="40">
        <f>DBMS_TYPE_SIZES[[#This Row],[i]]+1</f>
        <v>32</v>
      </c>
      <c r="E44">
        <v>31</v>
      </c>
    </row>
    <row r="45" spans="1:5">
      <c r="A45" s="39" t="str">
        <f>"varchar_0_"&amp;DBMS_TYPE_SIZES[[#This Row],[i]]</f>
        <v>varchar_0_32</v>
      </c>
      <c r="B45" s="29">
        <f>DBMS_TYPE_SIZES[[#This Row],[i]]</f>
        <v>32</v>
      </c>
      <c r="C45" s="29">
        <f>DBMS_TYPE_SIZES[[#This Row],[i]]</f>
        <v>32</v>
      </c>
      <c r="D45" s="40">
        <f>DBMS_TYPE_SIZES[[#This Row],[i]]+1</f>
        <v>33</v>
      </c>
      <c r="E45">
        <v>32</v>
      </c>
    </row>
    <row r="46" spans="1:5">
      <c r="A46" s="39" t="str">
        <f>"varchar_0_"&amp;DBMS_TYPE_SIZES[[#This Row],[i]]</f>
        <v>varchar_0_33</v>
      </c>
      <c r="B46" s="29">
        <f>DBMS_TYPE_SIZES[[#This Row],[i]]</f>
        <v>33</v>
      </c>
      <c r="C46" s="29">
        <f>DBMS_TYPE_SIZES[[#This Row],[i]]</f>
        <v>33</v>
      </c>
      <c r="D46" s="40">
        <f>DBMS_TYPE_SIZES[[#This Row],[i]]+1</f>
        <v>34</v>
      </c>
      <c r="E46">
        <v>33</v>
      </c>
    </row>
    <row r="47" spans="1:5">
      <c r="A47" s="39" t="str">
        <f>"varchar_0_"&amp;DBMS_TYPE_SIZES[[#This Row],[i]]</f>
        <v>varchar_0_34</v>
      </c>
      <c r="B47" s="29">
        <f>DBMS_TYPE_SIZES[[#This Row],[i]]</f>
        <v>34</v>
      </c>
      <c r="C47" s="29">
        <f>DBMS_TYPE_SIZES[[#This Row],[i]]</f>
        <v>34</v>
      </c>
      <c r="D47" s="40">
        <f>DBMS_TYPE_SIZES[[#This Row],[i]]+1</f>
        <v>35</v>
      </c>
      <c r="E47">
        <v>34</v>
      </c>
    </row>
    <row r="48" spans="1:5">
      <c r="A48" s="39" t="str">
        <f>"varchar_0_"&amp;DBMS_TYPE_SIZES[[#This Row],[i]]</f>
        <v>varchar_0_35</v>
      </c>
      <c r="B48" s="29">
        <f>DBMS_TYPE_SIZES[[#This Row],[i]]</f>
        <v>35</v>
      </c>
      <c r="C48" s="29">
        <f>DBMS_TYPE_SIZES[[#This Row],[i]]</f>
        <v>35</v>
      </c>
      <c r="D48" s="40">
        <f>DBMS_TYPE_SIZES[[#This Row],[i]]+1</f>
        <v>36</v>
      </c>
      <c r="E48">
        <v>35</v>
      </c>
    </row>
    <row r="49" spans="1:5">
      <c r="A49" s="39" t="str">
        <f>"varchar_0_"&amp;DBMS_TYPE_SIZES[[#This Row],[i]]</f>
        <v>varchar_0_36</v>
      </c>
      <c r="B49" s="29">
        <f>DBMS_TYPE_SIZES[[#This Row],[i]]</f>
        <v>36</v>
      </c>
      <c r="C49" s="29">
        <f>DBMS_TYPE_SIZES[[#This Row],[i]]</f>
        <v>36</v>
      </c>
      <c r="D49" s="40">
        <f>DBMS_TYPE_SIZES[[#This Row],[i]]+1</f>
        <v>37</v>
      </c>
      <c r="E49">
        <v>36</v>
      </c>
    </row>
    <row r="50" spans="1:5">
      <c r="A50" s="39" t="str">
        <f>"varchar_0_"&amp;DBMS_TYPE_SIZES[[#This Row],[i]]</f>
        <v>varchar_0_37</v>
      </c>
      <c r="B50" s="29">
        <f>DBMS_TYPE_SIZES[[#This Row],[i]]</f>
        <v>37</v>
      </c>
      <c r="C50" s="29">
        <f>DBMS_TYPE_SIZES[[#This Row],[i]]</f>
        <v>37</v>
      </c>
      <c r="D50" s="40">
        <f>DBMS_TYPE_SIZES[[#This Row],[i]]+1</f>
        <v>38</v>
      </c>
      <c r="E50">
        <v>37</v>
      </c>
    </row>
    <row r="51" spans="1:5">
      <c r="A51" s="39" t="str">
        <f>"varchar_0_"&amp;DBMS_TYPE_SIZES[[#This Row],[i]]</f>
        <v>varchar_0_38</v>
      </c>
      <c r="B51" s="29">
        <f>DBMS_TYPE_SIZES[[#This Row],[i]]</f>
        <v>38</v>
      </c>
      <c r="C51" s="29">
        <f>DBMS_TYPE_SIZES[[#This Row],[i]]</f>
        <v>38</v>
      </c>
      <c r="D51" s="40">
        <f>DBMS_TYPE_SIZES[[#This Row],[i]]+1</f>
        <v>39</v>
      </c>
      <c r="E51">
        <v>38</v>
      </c>
    </row>
    <row r="52" spans="1:5">
      <c r="A52" s="39" t="str">
        <f>"varchar_0_"&amp;DBMS_TYPE_SIZES[[#This Row],[i]]</f>
        <v>varchar_0_39</v>
      </c>
      <c r="B52" s="29">
        <f>DBMS_TYPE_SIZES[[#This Row],[i]]</f>
        <v>39</v>
      </c>
      <c r="C52" s="29">
        <f>DBMS_TYPE_SIZES[[#This Row],[i]]</f>
        <v>39</v>
      </c>
      <c r="D52" s="40">
        <f>DBMS_TYPE_SIZES[[#This Row],[i]]+1</f>
        <v>40</v>
      </c>
      <c r="E52">
        <v>39</v>
      </c>
    </row>
    <row r="53" spans="1:5">
      <c r="A53" s="39" t="str">
        <f>"varchar_0_"&amp;DBMS_TYPE_SIZES[[#This Row],[i]]</f>
        <v>varchar_0_40</v>
      </c>
      <c r="B53" s="29">
        <f>DBMS_TYPE_SIZES[[#This Row],[i]]</f>
        <v>40</v>
      </c>
      <c r="C53" s="29">
        <f>DBMS_TYPE_SIZES[[#This Row],[i]]</f>
        <v>40</v>
      </c>
      <c r="D53" s="40">
        <f>DBMS_TYPE_SIZES[[#This Row],[i]]+1</f>
        <v>41</v>
      </c>
      <c r="E53">
        <v>40</v>
      </c>
    </row>
    <row r="54" spans="1:5">
      <c r="A54" s="39" t="str">
        <f>"varchar_0_"&amp;DBMS_TYPE_SIZES[[#This Row],[i]]</f>
        <v>varchar_0_41</v>
      </c>
      <c r="B54" s="29">
        <f>DBMS_TYPE_SIZES[[#This Row],[i]]</f>
        <v>41</v>
      </c>
      <c r="C54" s="29">
        <f>DBMS_TYPE_SIZES[[#This Row],[i]]</f>
        <v>41</v>
      </c>
      <c r="D54" s="40">
        <f>DBMS_TYPE_SIZES[[#This Row],[i]]+1</f>
        <v>42</v>
      </c>
      <c r="E54">
        <v>41</v>
      </c>
    </row>
    <row r="55" spans="1:5">
      <c r="A55" s="39" t="str">
        <f>"varchar_0_"&amp;DBMS_TYPE_SIZES[[#This Row],[i]]</f>
        <v>varchar_0_42</v>
      </c>
      <c r="B55" s="29">
        <f>DBMS_TYPE_SIZES[[#This Row],[i]]</f>
        <v>42</v>
      </c>
      <c r="C55" s="29">
        <f>DBMS_TYPE_SIZES[[#This Row],[i]]</f>
        <v>42</v>
      </c>
      <c r="D55" s="40">
        <f>DBMS_TYPE_SIZES[[#This Row],[i]]+1</f>
        <v>43</v>
      </c>
      <c r="E55">
        <v>42</v>
      </c>
    </row>
    <row r="56" spans="1:5">
      <c r="A56" s="39" t="str">
        <f>"varchar_0_"&amp;DBMS_TYPE_SIZES[[#This Row],[i]]</f>
        <v>varchar_0_43</v>
      </c>
      <c r="B56" s="29">
        <f>DBMS_TYPE_SIZES[[#This Row],[i]]</f>
        <v>43</v>
      </c>
      <c r="C56" s="29">
        <f>DBMS_TYPE_SIZES[[#This Row],[i]]</f>
        <v>43</v>
      </c>
      <c r="D56" s="40">
        <f>DBMS_TYPE_SIZES[[#This Row],[i]]+1</f>
        <v>44</v>
      </c>
      <c r="E56">
        <v>43</v>
      </c>
    </row>
    <row r="57" spans="1:5">
      <c r="A57" s="39" t="str">
        <f>"varchar_0_"&amp;DBMS_TYPE_SIZES[[#This Row],[i]]</f>
        <v>varchar_0_44</v>
      </c>
      <c r="B57" s="29">
        <f>DBMS_TYPE_SIZES[[#This Row],[i]]</f>
        <v>44</v>
      </c>
      <c r="C57" s="29">
        <f>DBMS_TYPE_SIZES[[#This Row],[i]]</f>
        <v>44</v>
      </c>
      <c r="D57" s="40">
        <f>DBMS_TYPE_SIZES[[#This Row],[i]]+1</f>
        <v>45</v>
      </c>
      <c r="E57">
        <v>44</v>
      </c>
    </row>
    <row r="58" spans="1:5">
      <c r="A58" s="39" t="str">
        <f>"varchar_0_"&amp;DBMS_TYPE_SIZES[[#This Row],[i]]</f>
        <v>varchar_0_45</v>
      </c>
      <c r="B58" s="29">
        <f>DBMS_TYPE_SIZES[[#This Row],[i]]</f>
        <v>45</v>
      </c>
      <c r="C58" s="29">
        <f>DBMS_TYPE_SIZES[[#This Row],[i]]</f>
        <v>45</v>
      </c>
      <c r="D58" s="40">
        <f>DBMS_TYPE_SIZES[[#This Row],[i]]+1</f>
        <v>46</v>
      </c>
      <c r="E58">
        <v>45</v>
      </c>
    </row>
    <row r="59" spans="1:5">
      <c r="A59" s="39" t="str">
        <f>"varchar_0_"&amp;DBMS_TYPE_SIZES[[#This Row],[i]]</f>
        <v>varchar_0_46</v>
      </c>
      <c r="B59" s="29">
        <f>DBMS_TYPE_SIZES[[#This Row],[i]]</f>
        <v>46</v>
      </c>
      <c r="C59" s="29">
        <f>DBMS_TYPE_SIZES[[#This Row],[i]]</f>
        <v>46</v>
      </c>
      <c r="D59" s="40">
        <f>DBMS_TYPE_SIZES[[#This Row],[i]]+1</f>
        <v>47</v>
      </c>
      <c r="E59">
        <v>46</v>
      </c>
    </row>
    <row r="60" spans="1:5">
      <c r="A60" s="39" t="str">
        <f>"varchar_0_"&amp;DBMS_TYPE_SIZES[[#This Row],[i]]</f>
        <v>varchar_0_47</v>
      </c>
      <c r="B60" s="29">
        <f>DBMS_TYPE_SIZES[[#This Row],[i]]</f>
        <v>47</v>
      </c>
      <c r="C60" s="29">
        <f>DBMS_TYPE_SIZES[[#This Row],[i]]</f>
        <v>47</v>
      </c>
      <c r="D60" s="40">
        <f>DBMS_TYPE_SIZES[[#This Row],[i]]+1</f>
        <v>48</v>
      </c>
      <c r="E60">
        <v>47</v>
      </c>
    </row>
    <row r="61" spans="1:5">
      <c r="A61" s="39" t="str">
        <f>"varchar_0_"&amp;DBMS_TYPE_SIZES[[#This Row],[i]]</f>
        <v>varchar_0_48</v>
      </c>
      <c r="B61" s="29">
        <f>DBMS_TYPE_SIZES[[#This Row],[i]]</f>
        <v>48</v>
      </c>
      <c r="C61" s="29">
        <f>DBMS_TYPE_SIZES[[#This Row],[i]]</f>
        <v>48</v>
      </c>
      <c r="D61" s="40">
        <f>DBMS_TYPE_SIZES[[#This Row],[i]]+1</f>
        <v>49</v>
      </c>
      <c r="E61">
        <v>48</v>
      </c>
    </row>
    <row r="62" spans="1:5">
      <c r="A62" s="39" t="str">
        <f>"varchar_0_"&amp;DBMS_TYPE_SIZES[[#This Row],[i]]</f>
        <v>varchar_0_49</v>
      </c>
      <c r="B62" s="29">
        <f>DBMS_TYPE_SIZES[[#This Row],[i]]</f>
        <v>49</v>
      </c>
      <c r="C62" s="29">
        <f>DBMS_TYPE_SIZES[[#This Row],[i]]</f>
        <v>49</v>
      </c>
      <c r="D62" s="40">
        <f>DBMS_TYPE_SIZES[[#This Row],[i]]+1</f>
        <v>50</v>
      </c>
      <c r="E62">
        <v>49</v>
      </c>
    </row>
    <row r="63" spans="1:5">
      <c r="A63" s="39" t="str">
        <f>"varchar_0_"&amp;DBMS_TYPE_SIZES[[#This Row],[i]]</f>
        <v>varchar_0_50</v>
      </c>
      <c r="B63" s="29">
        <f>DBMS_TYPE_SIZES[[#This Row],[i]]</f>
        <v>50</v>
      </c>
      <c r="C63" s="29">
        <f>DBMS_TYPE_SIZES[[#This Row],[i]]</f>
        <v>50</v>
      </c>
      <c r="D63" s="40">
        <f>DBMS_TYPE_SIZES[[#This Row],[i]]+1</f>
        <v>51</v>
      </c>
      <c r="E63">
        <v>50</v>
      </c>
    </row>
    <row r="64" spans="1:5">
      <c r="A64" s="39" t="str">
        <f>"varchar_0_"&amp;DBMS_TYPE_SIZES[[#This Row],[i]]</f>
        <v>varchar_0_51</v>
      </c>
      <c r="B64" s="29">
        <f>DBMS_TYPE_SIZES[[#This Row],[i]]</f>
        <v>51</v>
      </c>
      <c r="C64" s="29">
        <f>DBMS_TYPE_SIZES[[#This Row],[i]]</f>
        <v>51</v>
      </c>
      <c r="D64" s="40">
        <f>DBMS_TYPE_SIZES[[#This Row],[i]]+1</f>
        <v>52</v>
      </c>
      <c r="E64">
        <v>51</v>
      </c>
    </row>
    <row r="65" spans="1:5">
      <c r="A65" s="39" t="str">
        <f>"varchar_0_"&amp;DBMS_TYPE_SIZES[[#This Row],[i]]</f>
        <v>varchar_0_52</v>
      </c>
      <c r="B65" s="29">
        <f>DBMS_TYPE_SIZES[[#This Row],[i]]</f>
        <v>52</v>
      </c>
      <c r="C65" s="29">
        <f>DBMS_TYPE_SIZES[[#This Row],[i]]</f>
        <v>52</v>
      </c>
      <c r="D65" s="40">
        <f>DBMS_TYPE_SIZES[[#This Row],[i]]+1</f>
        <v>53</v>
      </c>
      <c r="E65">
        <v>52</v>
      </c>
    </row>
    <row r="66" spans="1:5">
      <c r="A66" s="39" t="str">
        <f>"varchar_0_"&amp;DBMS_TYPE_SIZES[[#This Row],[i]]</f>
        <v>varchar_0_53</v>
      </c>
      <c r="B66" s="29">
        <f>DBMS_TYPE_SIZES[[#This Row],[i]]</f>
        <v>53</v>
      </c>
      <c r="C66" s="29">
        <f>DBMS_TYPE_SIZES[[#This Row],[i]]</f>
        <v>53</v>
      </c>
      <c r="D66" s="40">
        <f>DBMS_TYPE_SIZES[[#This Row],[i]]+1</f>
        <v>54</v>
      </c>
      <c r="E66">
        <v>53</v>
      </c>
    </row>
    <row r="67" spans="1:5">
      <c r="A67" s="39" t="str">
        <f>"varchar_0_"&amp;DBMS_TYPE_SIZES[[#This Row],[i]]</f>
        <v>varchar_0_54</v>
      </c>
      <c r="B67" s="29">
        <f>DBMS_TYPE_SIZES[[#This Row],[i]]</f>
        <v>54</v>
      </c>
      <c r="C67" s="29">
        <f>DBMS_TYPE_SIZES[[#This Row],[i]]</f>
        <v>54</v>
      </c>
      <c r="D67" s="40">
        <f>DBMS_TYPE_SIZES[[#This Row],[i]]+1</f>
        <v>55</v>
      </c>
      <c r="E67">
        <v>54</v>
      </c>
    </row>
    <row r="68" spans="1:5">
      <c r="A68" s="39" t="str">
        <f>"varchar_0_"&amp;DBMS_TYPE_SIZES[[#This Row],[i]]</f>
        <v>varchar_0_55</v>
      </c>
      <c r="B68" s="29">
        <f>DBMS_TYPE_SIZES[[#This Row],[i]]</f>
        <v>55</v>
      </c>
      <c r="C68" s="29">
        <f>DBMS_TYPE_SIZES[[#This Row],[i]]</f>
        <v>55</v>
      </c>
      <c r="D68" s="40">
        <f>DBMS_TYPE_SIZES[[#This Row],[i]]+1</f>
        <v>56</v>
      </c>
      <c r="E68">
        <v>55</v>
      </c>
    </row>
    <row r="69" spans="1:5">
      <c r="A69" s="39" t="str">
        <f>"varchar_0_"&amp;DBMS_TYPE_SIZES[[#This Row],[i]]</f>
        <v>varchar_0_56</v>
      </c>
      <c r="B69" s="29">
        <f>DBMS_TYPE_SIZES[[#This Row],[i]]</f>
        <v>56</v>
      </c>
      <c r="C69" s="29">
        <f>DBMS_TYPE_SIZES[[#This Row],[i]]</f>
        <v>56</v>
      </c>
      <c r="D69" s="40">
        <f>DBMS_TYPE_SIZES[[#This Row],[i]]+1</f>
        <v>57</v>
      </c>
      <c r="E69">
        <v>56</v>
      </c>
    </row>
    <row r="70" spans="1:5">
      <c r="A70" s="39" t="str">
        <f>"varchar_0_"&amp;DBMS_TYPE_SIZES[[#This Row],[i]]</f>
        <v>varchar_0_57</v>
      </c>
      <c r="B70" s="29">
        <f>DBMS_TYPE_SIZES[[#This Row],[i]]</f>
        <v>57</v>
      </c>
      <c r="C70" s="29">
        <f>DBMS_TYPE_SIZES[[#This Row],[i]]</f>
        <v>57</v>
      </c>
      <c r="D70" s="40">
        <f>DBMS_TYPE_SIZES[[#This Row],[i]]+1</f>
        <v>58</v>
      </c>
      <c r="E70">
        <v>57</v>
      </c>
    </row>
    <row r="71" spans="1:5">
      <c r="A71" s="39" t="str">
        <f>"varchar_0_"&amp;DBMS_TYPE_SIZES[[#This Row],[i]]</f>
        <v>varchar_0_58</v>
      </c>
      <c r="B71" s="29">
        <f>DBMS_TYPE_SIZES[[#This Row],[i]]</f>
        <v>58</v>
      </c>
      <c r="C71" s="29">
        <f>DBMS_TYPE_SIZES[[#This Row],[i]]</f>
        <v>58</v>
      </c>
      <c r="D71" s="40">
        <f>DBMS_TYPE_SIZES[[#This Row],[i]]+1</f>
        <v>59</v>
      </c>
      <c r="E71">
        <v>58</v>
      </c>
    </row>
    <row r="72" spans="1:5">
      <c r="A72" s="39" t="str">
        <f>"varchar_0_"&amp;DBMS_TYPE_SIZES[[#This Row],[i]]</f>
        <v>varchar_0_59</v>
      </c>
      <c r="B72" s="29">
        <f>DBMS_TYPE_SIZES[[#This Row],[i]]</f>
        <v>59</v>
      </c>
      <c r="C72" s="29">
        <f>DBMS_TYPE_SIZES[[#This Row],[i]]</f>
        <v>59</v>
      </c>
      <c r="D72" s="40">
        <f>DBMS_TYPE_SIZES[[#This Row],[i]]+1</f>
        <v>60</v>
      </c>
      <c r="E72">
        <v>59</v>
      </c>
    </row>
    <row r="73" spans="1:5">
      <c r="A73" s="39" t="str">
        <f>"varchar_0_"&amp;DBMS_TYPE_SIZES[[#This Row],[i]]</f>
        <v>varchar_0_60</v>
      </c>
      <c r="B73" s="29">
        <f>DBMS_TYPE_SIZES[[#This Row],[i]]</f>
        <v>60</v>
      </c>
      <c r="C73" s="29">
        <f>DBMS_TYPE_SIZES[[#This Row],[i]]</f>
        <v>60</v>
      </c>
      <c r="D73" s="40">
        <f>DBMS_TYPE_SIZES[[#This Row],[i]]+1</f>
        <v>61</v>
      </c>
      <c r="E73">
        <v>60</v>
      </c>
    </row>
    <row r="74" spans="1:5">
      <c r="A74" s="39" t="str">
        <f>"varchar_0_"&amp;DBMS_TYPE_SIZES[[#This Row],[i]]</f>
        <v>varchar_0_61</v>
      </c>
      <c r="B74" s="29">
        <f>DBMS_TYPE_SIZES[[#This Row],[i]]</f>
        <v>61</v>
      </c>
      <c r="C74" s="29">
        <f>DBMS_TYPE_SIZES[[#This Row],[i]]</f>
        <v>61</v>
      </c>
      <c r="D74" s="40">
        <f>DBMS_TYPE_SIZES[[#This Row],[i]]+1</f>
        <v>62</v>
      </c>
      <c r="E74">
        <v>61</v>
      </c>
    </row>
    <row r="75" spans="1:5">
      <c r="A75" s="39" t="str">
        <f>"varchar_0_"&amp;DBMS_TYPE_SIZES[[#This Row],[i]]</f>
        <v>varchar_0_62</v>
      </c>
      <c r="B75" s="29">
        <f>DBMS_TYPE_SIZES[[#This Row],[i]]</f>
        <v>62</v>
      </c>
      <c r="C75" s="29">
        <f>DBMS_TYPE_SIZES[[#This Row],[i]]</f>
        <v>62</v>
      </c>
      <c r="D75" s="40">
        <f>DBMS_TYPE_SIZES[[#This Row],[i]]+1</f>
        <v>63</v>
      </c>
      <c r="E75">
        <v>62</v>
      </c>
    </row>
    <row r="76" spans="1:5">
      <c r="A76" s="39" t="str">
        <f>"varchar_0_"&amp;DBMS_TYPE_SIZES[[#This Row],[i]]</f>
        <v>varchar_0_63</v>
      </c>
      <c r="B76" s="29">
        <f>DBMS_TYPE_SIZES[[#This Row],[i]]</f>
        <v>63</v>
      </c>
      <c r="C76" s="29">
        <f>DBMS_TYPE_SIZES[[#This Row],[i]]</f>
        <v>63</v>
      </c>
      <c r="D76" s="40">
        <f>DBMS_TYPE_SIZES[[#This Row],[i]]+1</f>
        <v>64</v>
      </c>
      <c r="E76">
        <v>63</v>
      </c>
    </row>
    <row r="77" spans="1:5">
      <c r="A77" s="39" t="str">
        <f>"varchar_0_"&amp;DBMS_TYPE_SIZES[[#This Row],[i]]</f>
        <v>varchar_0_64</v>
      </c>
      <c r="B77" s="29">
        <f>DBMS_TYPE_SIZES[[#This Row],[i]]</f>
        <v>64</v>
      </c>
      <c r="C77" s="29">
        <f>DBMS_TYPE_SIZES[[#This Row],[i]]</f>
        <v>64</v>
      </c>
      <c r="D77" s="40">
        <f>DBMS_TYPE_SIZES[[#This Row],[i]]+1</f>
        <v>65</v>
      </c>
      <c r="E77">
        <v>64</v>
      </c>
    </row>
    <row r="78" spans="1:5">
      <c r="A78" s="39" t="str">
        <f>"varchar_0_"&amp;DBMS_TYPE_SIZES[[#This Row],[i]]</f>
        <v>varchar_0_65</v>
      </c>
      <c r="B78" s="29">
        <f>DBMS_TYPE_SIZES[[#This Row],[i]]</f>
        <v>65</v>
      </c>
      <c r="C78" s="29">
        <f>DBMS_TYPE_SIZES[[#This Row],[i]]</f>
        <v>65</v>
      </c>
      <c r="D78" s="40">
        <f>DBMS_TYPE_SIZES[[#This Row],[i]]+1</f>
        <v>66</v>
      </c>
      <c r="E78">
        <v>65</v>
      </c>
    </row>
    <row r="79" spans="1:5">
      <c r="A79" s="39" t="str">
        <f>"varchar_0_"&amp;DBMS_TYPE_SIZES[[#This Row],[i]]</f>
        <v>varchar_0_66</v>
      </c>
      <c r="B79" s="29">
        <f>DBMS_TYPE_SIZES[[#This Row],[i]]</f>
        <v>66</v>
      </c>
      <c r="C79" s="29">
        <f>DBMS_TYPE_SIZES[[#This Row],[i]]</f>
        <v>66</v>
      </c>
      <c r="D79" s="40">
        <f>DBMS_TYPE_SIZES[[#This Row],[i]]+1</f>
        <v>67</v>
      </c>
      <c r="E79">
        <v>66</v>
      </c>
    </row>
    <row r="80" spans="1:5">
      <c r="A80" s="39" t="str">
        <f>"varchar_0_"&amp;DBMS_TYPE_SIZES[[#This Row],[i]]</f>
        <v>varchar_0_67</v>
      </c>
      <c r="B80" s="29">
        <f>DBMS_TYPE_SIZES[[#This Row],[i]]</f>
        <v>67</v>
      </c>
      <c r="C80" s="29">
        <f>DBMS_TYPE_SIZES[[#This Row],[i]]</f>
        <v>67</v>
      </c>
      <c r="D80" s="40">
        <f>DBMS_TYPE_SIZES[[#This Row],[i]]+1</f>
        <v>68</v>
      </c>
      <c r="E80">
        <v>67</v>
      </c>
    </row>
    <row r="81" spans="1:5">
      <c r="A81" s="39" t="str">
        <f>"varchar_0_"&amp;DBMS_TYPE_SIZES[[#This Row],[i]]</f>
        <v>varchar_0_68</v>
      </c>
      <c r="B81" s="29">
        <f>DBMS_TYPE_SIZES[[#This Row],[i]]</f>
        <v>68</v>
      </c>
      <c r="C81" s="29">
        <f>DBMS_TYPE_SIZES[[#This Row],[i]]</f>
        <v>68</v>
      </c>
      <c r="D81" s="40">
        <f>DBMS_TYPE_SIZES[[#This Row],[i]]+1</f>
        <v>69</v>
      </c>
      <c r="E81">
        <v>68</v>
      </c>
    </row>
    <row r="82" spans="1:5">
      <c r="A82" s="39" t="str">
        <f>"varchar_0_"&amp;DBMS_TYPE_SIZES[[#This Row],[i]]</f>
        <v>varchar_0_69</v>
      </c>
      <c r="B82" s="29">
        <f>DBMS_TYPE_SIZES[[#This Row],[i]]</f>
        <v>69</v>
      </c>
      <c r="C82" s="29">
        <f>DBMS_TYPE_SIZES[[#This Row],[i]]</f>
        <v>69</v>
      </c>
      <c r="D82" s="40">
        <f>DBMS_TYPE_SIZES[[#This Row],[i]]+1</f>
        <v>70</v>
      </c>
      <c r="E82">
        <v>69</v>
      </c>
    </row>
    <row r="83" spans="1:5">
      <c r="A83" s="39" t="str">
        <f>"varchar_0_"&amp;DBMS_TYPE_SIZES[[#This Row],[i]]</f>
        <v>varchar_0_70</v>
      </c>
      <c r="B83" s="29">
        <f>DBMS_TYPE_SIZES[[#This Row],[i]]</f>
        <v>70</v>
      </c>
      <c r="C83" s="29">
        <f>DBMS_TYPE_SIZES[[#This Row],[i]]</f>
        <v>70</v>
      </c>
      <c r="D83" s="40">
        <f>DBMS_TYPE_SIZES[[#This Row],[i]]+1</f>
        <v>71</v>
      </c>
      <c r="E83">
        <v>70</v>
      </c>
    </row>
    <row r="84" spans="1:5">
      <c r="A84" s="39" t="str">
        <f>"varchar_0_"&amp;DBMS_TYPE_SIZES[[#This Row],[i]]</f>
        <v>varchar_0_71</v>
      </c>
      <c r="B84" s="29">
        <f>DBMS_TYPE_SIZES[[#This Row],[i]]</f>
        <v>71</v>
      </c>
      <c r="C84" s="29">
        <f>DBMS_TYPE_SIZES[[#This Row],[i]]</f>
        <v>71</v>
      </c>
      <c r="D84" s="40">
        <f>DBMS_TYPE_SIZES[[#This Row],[i]]+1</f>
        <v>72</v>
      </c>
      <c r="E84">
        <v>71</v>
      </c>
    </row>
    <row r="85" spans="1:5">
      <c r="A85" s="39" t="str">
        <f>"varchar_0_"&amp;DBMS_TYPE_SIZES[[#This Row],[i]]</f>
        <v>varchar_0_72</v>
      </c>
      <c r="B85" s="29">
        <f>DBMS_TYPE_SIZES[[#This Row],[i]]</f>
        <v>72</v>
      </c>
      <c r="C85" s="29">
        <f>DBMS_TYPE_SIZES[[#This Row],[i]]</f>
        <v>72</v>
      </c>
      <c r="D85" s="40">
        <f>DBMS_TYPE_SIZES[[#This Row],[i]]+1</f>
        <v>73</v>
      </c>
      <c r="E85">
        <v>72</v>
      </c>
    </row>
    <row r="86" spans="1:5">
      <c r="A86" s="39" t="str">
        <f>"varchar_0_"&amp;DBMS_TYPE_SIZES[[#This Row],[i]]</f>
        <v>varchar_0_73</v>
      </c>
      <c r="B86" s="29">
        <f>DBMS_TYPE_SIZES[[#This Row],[i]]</f>
        <v>73</v>
      </c>
      <c r="C86" s="29">
        <f>DBMS_TYPE_SIZES[[#This Row],[i]]</f>
        <v>73</v>
      </c>
      <c r="D86" s="40">
        <f>DBMS_TYPE_SIZES[[#This Row],[i]]+1</f>
        <v>74</v>
      </c>
      <c r="E86">
        <v>73</v>
      </c>
    </row>
    <row r="87" spans="1:5">
      <c r="A87" s="39" t="str">
        <f>"varchar_0_"&amp;DBMS_TYPE_SIZES[[#This Row],[i]]</f>
        <v>varchar_0_74</v>
      </c>
      <c r="B87" s="29">
        <f>DBMS_TYPE_SIZES[[#This Row],[i]]</f>
        <v>74</v>
      </c>
      <c r="C87" s="29">
        <f>DBMS_TYPE_SIZES[[#This Row],[i]]</f>
        <v>74</v>
      </c>
      <c r="D87" s="40">
        <f>DBMS_TYPE_SIZES[[#This Row],[i]]+1</f>
        <v>75</v>
      </c>
      <c r="E87">
        <v>74</v>
      </c>
    </row>
    <row r="88" spans="1:5">
      <c r="A88" s="39" t="str">
        <f>"varchar_0_"&amp;DBMS_TYPE_SIZES[[#This Row],[i]]</f>
        <v>varchar_0_75</v>
      </c>
      <c r="B88" s="29">
        <f>DBMS_TYPE_SIZES[[#This Row],[i]]</f>
        <v>75</v>
      </c>
      <c r="C88" s="29">
        <f>DBMS_TYPE_SIZES[[#This Row],[i]]</f>
        <v>75</v>
      </c>
      <c r="D88" s="40">
        <f>DBMS_TYPE_SIZES[[#This Row],[i]]+1</f>
        <v>76</v>
      </c>
      <c r="E88">
        <v>75</v>
      </c>
    </row>
    <row r="89" spans="1:5">
      <c r="A89" s="39" t="str">
        <f>"varchar_0_"&amp;DBMS_TYPE_SIZES[[#This Row],[i]]</f>
        <v>varchar_0_76</v>
      </c>
      <c r="B89" s="29">
        <f>DBMS_TYPE_SIZES[[#This Row],[i]]</f>
        <v>76</v>
      </c>
      <c r="C89" s="29">
        <f>DBMS_TYPE_SIZES[[#This Row],[i]]</f>
        <v>76</v>
      </c>
      <c r="D89" s="40">
        <f>DBMS_TYPE_SIZES[[#This Row],[i]]+1</f>
        <v>77</v>
      </c>
      <c r="E89">
        <v>76</v>
      </c>
    </row>
    <row r="90" spans="1:5">
      <c r="A90" s="39" t="str">
        <f>"varchar_0_"&amp;DBMS_TYPE_SIZES[[#This Row],[i]]</f>
        <v>varchar_0_77</v>
      </c>
      <c r="B90" s="29">
        <f>DBMS_TYPE_SIZES[[#This Row],[i]]</f>
        <v>77</v>
      </c>
      <c r="C90" s="29">
        <f>DBMS_TYPE_SIZES[[#This Row],[i]]</f>
        <v>77</v>
      </c>
      <c r="D90" s="40">
        <f>DBMS_TYPE_SIZES[[#This Row],[i]]+1</f>
        <v>78</v>
      </c>
      <c r="E90">
        <v>77</v>
      </c>
    </row>
    <row r="91" spans="1:5">
      <c r="A91" s="39" t="str">
        <f>"varchar_0_"&amp;DBMS_TYPE_SIZES[[#This Row],[i]]</f>
        <v>varchar_0_78</v>
      </c>
      <c r="B91" s="29">
        <f>DBMS_TYPE_SIZES[[#This Row],[i]]</f>
        <v>78</v>
      </c>
      <c r="C91" s="29">
        <f>DBMS_TYPE_SIZES[[#This Row],[i]]</f>
        <v>78</v>
      </c>
      <c r="D91" s="40">
        <f>DBMS_TYPE_SIZES[[#This Row],[i]]+1</f>
        <v>79</v>
      </c>
      <c r="E91">
        <v>78</v>
      </c>
    </row>
    <row r="92" spans="1:5">
      <c r="A92" s="39" t="str">
        <f>"varchar_0_"&amp;DBMS_TYPE_SIZES[[#This Row],[i]]</f>
        <v>varchar_0_79</v>
      </c>
      <c r="B92" s="29">
        <f>DBMS_TYPE_SIZES[[#This Row],[i]]</f>
        <v>79</v>
      </c>
      <c r="C92" s="29">
        <f>DBMS_TYPE_SIZES[[#This Row],[i]]</f>
        <v>79</v>
      </c>
      <c r="D92" s="40">
        <f>DBMS_TYPE_SIZES[[#This Row],[i]]+1</f>
        <v>80</v>
      </c>
      <c r="E92">
        <v>79</v>
      </c>
    </row>
    <row r="93" spans="1:5">
      <c r="A93" s="39" t="str">
        <f>"varchar_0_"&amp;DBMS_TYPE_SIZES[[#This Row],[i]]</f>
        <v>varchar_0_80</v>
      </c>
      <c r="B93" s="29">
        <f>DBMS_TYPE_SIZES[[#This Row],[i]]</f>
        <v>80</v>
      </c>
      <c r="C93" s="29">
        <f>DBMS_TYPE_SIZES[[#This Row],[i]]</f>
        <v>80</v>
      </c>
      <c r="D93" s="40">
        <f>DBMS_TYPE_SIZES[[#This Row],[i]]+1</f>
        <v>81</v>
      </c>
      <c r="E93">
        <v>80</v>
      </c>
    </row>
    <row r="94" spans="1:5">
      <c r="A94" s="39" t="str">
        <f>"varchar_0_"&amp;DBMS_TYPE_SIZES[[#This Row],[i]]</f>
        <v>varchar_0_81</v>
      </c>
      <c r="B94" s="29">
        <f>DBMS_TYPE_SIZES[[#This Row],[i]]</f>
        <v>81</v>
      </c>
      <c r="C94" s="29">
        <f>DBMS_TYPE_SIZES[[#This Row],[i]]</f>
        <v>81</v>
      </c>
      <c r="D94" s="40">
        <f>DBMS_TYPE_SIZES[[#This Row],[i]]+1</f>
        <v>82</v>
      </c>
      <c r="E94">
        <v>81</v>
      </c>
    </row>
    <row r="95" spans="1:5">
      <c r="A95" s="39" t="str">
        <f>"varchar_0_"&amp;DBMS_TYPE_SIZES[[#This Row],[i]]</f>
        <v>varchar_0_82</v>
      </c>
      <c r="B95" s="29">
        <f>DBMS_TYPE_SIZES[[#This Row],[i]]</f>
        <v>82</v>
      </c>
      <c r="C95" s="29">
        <f>DBMS_TYPE_SIZES[[#This Row],[i]]</f>
        <v>82</v>
      </c>
      <c r="D95" s="40">
        <f>DBMS_TYPE_SIZES[[#This Row],[i]]+1</f>
        <v>83</v>
      </c>
      <c r="E95">
        <v>82</v>
      </c>
    </row>
    <row r="96" spans="1:5">
      <c r="A96" s="39" t="str">
        <f>"varchar_0_"&amp;DBMS_TYPE_SIZES[[#This Row],[i]]</f>
        <v>varchar_0_83</v>
      </c>
      <c r="B96" s="29">
        <f>DBMS_TYPE_SIZES[[#This Row],[i]]</f>
        <v>83</v>
      </c>
      <c r="C96" s="29">
        <f>DBMS_TYPE_SIZES[[#This Row],[i]]</f>
        <v>83</v>
      </c>
      <c r="D96" s="40">
        <f>DBMS_TYPE_SIZES[[#This Row],[i]]+1</f>
        <v>84</v>
      </c>
      <c r="E96">
        <v>83</v>
      </c>
    </row>
    <row r="97" spans="1:5">
      <c r="A97" s="39" t="str">
        <f>"varchar_0_"&amp;DBMS_TYPE_SIZES[[#This Row],[i]]</f>
        <v>varchar_0_84</v>
      </c>
      <c r="B97" s="29">
        <f>DBMS_TYPE_SIZES[[#This Row],[i]]</f>
        <v>84</v>
      </c>
      <c r="C97" s="29">
        <f>DBMS_TYPE_SIZES[[#This Row],[i]]</f>
        <v>84</v>
      </c>
      <c r="D97" s="40">
        <f>DBMS_TYPE_SIZES[[#This Row],[i]]+1</f>
        <v>85</v>
      </c>
      <c r="E97">
        <v>84</v>
      </c>
    </row>
    <row r="98" spans="1:5">
      <c r="A98" s="39" t="str">
        <f>"varchar_0_"&amp;DBMS_TYPE_SIZES[[#This Row],[i]]</f>
        <v>varchar_0_85</v>
      </c>
      <c r="B98" s="29">
        <f>DBMS_TYPE_SIZES[[#This Row],[i]]</f>
        <v>85</v>
      </c>
      <c r="C98" s="29">
        <f>DBMS_TYPE_SIZES[[#This Row],[i]]</f>
        <v>85</v>
      </c>
      <c r="D98" s="40">
        <f>DBMS_TYPE_SIZES[[#This Row],[i]]+1</f>
        <v>86</v>
      </c>
      <c r="E98">
        <v>85</v>
      </c>
    </row>
    <row r="99" spans="1:5">
      <c r="A99" s="39" t="str">
        <f>"varchar_0_"&amp;DBMS_TYPE_SIZES[[#This Row],[i]]</f>
        <v>varchar_0_86</v>
      </c>
      <c r="B99" s="29">
        <f>DBMS_TYPE_SIZES[[#This Row],[i]]</f>
        <v>86</v>
      </c>
      <c r="C99" s="29">
        <f>DBMS_TYPE_SIZES[[#This Row],[i]]</f>
        <v>86</v>
      </c>
      <c r="D99" s="40">
        <f>DBMS_TYPE_SIZES[[#This Row],[i]]+1</f>
        <v>87</v>
      </c>
      <c r="E99">
        <v>86</v>
      </c>
    </row>
    <row r="100" spans="1:5">
      <c r="A100" s="39" t="str">
        <f>"varchar_0_"&amp;DBMS_TYPE_SIZES[[#This Row],[i]]</f>
        <v>varchar_0_87</v>
      </c>
      <c r="B100" s="29">
        <f>DBMS_TYPE_SIZES[[#This Row],[i]]</f>
        <v>87</v>
      </c>
      <c r="C100" s="29">
        <f>DBMS_TYPE_SIZES[[#This Row],[i]]</f>
        <v>87</v>
      </c>
      <c r="D100" s="40">
        <f>DBMS_TYPE_SIZES[[#This Row],[i]]+1</f>
        <v>88</v>
      </c>
      <c r="E100">
        <v>87</v>
      </c>
    </row>
    <row r="101" spans="1:5">
      <c r="A101" s="39" t="str">
        <f>"varchar_0_"&amp;DBMS_TYPE_SIZES[[#This Row],[i]]</f>
        <v>varchar_0_88</v>
      </c>
      <c r="B101" s="29">
        <f>DBMS_TYPE_SIZES[[#This Row],[i]]</f>
        <v>88</v>
      </c>
      <c r="C101" s="29">
        <f>DBMS_TYPE_SIZES[[#This Row],[i]]</f>
        <v>88</v>
      </c>
      <c r="D101" s="40">
        <f>DBMS_TYPE_SIZES[[#This Row],[i]]+1</f>
        <v>89</v>
      </c>
      <c r="E101">
        <v>88</v>
      </c>
    </row>
    <row r="102" spans="1:5">
      <c r="A102" s="39" t="str">
        <f>"varchar_0_"&amp;DBMS_TYPE_SIZES[[#This Row],[i]]</f>
        <v>varchar_0_89</v>
      </c>
      <c r="B102" s="29">
        <f>DBMS_TYPE_SIZES[[#This Row],[i]]</f>
        <v>89</v>
      </c>
      <c r="C102" s="29">
        <f>DBMS_TYPE_SIZES[[#This Row],[i]]</f>
        <v>89</v>
      </c>
      <c r="D102" s="40">
        <f>DBMS_TYPE_SIZES[[#This Row],[i]]+1</f>
        <v>90</v>
      </c>
      <c r="E102">
        <v>89</v>
      </c>
    </row>
    <row r="103" spans="1:5">
      <c r="A103" s="39" t="str">
        <f>"varchar_0_"&amp;DBMS_TYPE_SIZES[[#This Row],[i]]</f>
        <v>varchar_0_90</v>
      </c>
      <c r="B103" s="29">
        <f>DBMS_TYPE_SIZES[[#This Row],[i]]</f>
        <v>90</v>
      </c>
      <c r="C103" s="29">
        <f>DBMS_TYPE_SIZES[[#This Row],[i]]</f>
        <v>90</v>
      </c>
      <c r="D103" s="40">
        <f>DBMS_TYPE_SIZES[[#This Row],[i]]+1</f>
        <v>91</v>
      </c>
      <c r="E103">
        <v>90</v>
      </c>
    </row>
    <row r="104" spans="1:5">
      <c r="A104" s="39" t="str">
        <f>"varchar_0_"&amp;DBMS_TYPE_SIZES[[#This Row],[i]]</f>
        <v>varchar_0_91</v>
      </c>
      <c r="B104" s="29">
        <f>DBMS_TYPE_SIZES[[#This Row],[i]]</f>
        <v>91</v>
      </c>
      <c r="C104" s="29">
        <f>DBMS_TYPE_SIZES[[#This Row],[i]]</f>
        <v>91</v>
      </c>
      <c r="D104" s="40">
        <f>DBMS_TYPE_SIZES[[#This Row],[i]]+1</f>
        <v>92</v>
      </c>
      <c r="E104">
        <v>91</v>
      </c>
    </row>
    <row r="105" spans="1:5">
      <c r="A105" s="39" t="str">
        <f>"varchar_0_"&amp;DBMS_TYPE_SIZES[[#This Row],[i]]</f>
        <v>varchar_0_92</v>
      </c>
      <c r="B105" s="29">
        <f>DBMS_TYPE_SIZES[[#This Row],[i]]</f>
        <v>92</v>
      </c>
      <c r="C105" s="29">
        <f>DBMS_TYPE_SIZES[[#This Row],[i]]</f>
        <v>92</v>
      </c>
      <c r="D105" s="40">
        <f>DBMS_TYPE_SIZES[[#This Row],[i]]+1</f>
        <v>93</v>
      </c>
      <c r="E105">
        <v>92</v>
      </c>
    </row>
    <row r="106" spans="1:5">
      <c r="A106" s="39" t="str">
        <f>"varchar_0_"&amp;DBMS_TYPE_SIZES[[#This Row],[i]]</f>
        <v>varchar_0_93</v>
      </c>
      <c r="B106" s="29">
        <f>DBMS_TYPE_SIZES[[#This Row],[i]]</f>
        <v>93</v>
      </c>
      <c r="C106" s="29">
        <f>DBMS_TYPE_SIZES[[#This Row],[i]]</f>
        <v>93</v>
      </c>
      <c r="D106" s="40">
        <f>DBMS_TYPE_SIZES[[#This Row],[i]]+1</f>
        <v>94</v>
      </c>
      <c r="E106">
        <v>93</v>
      </c>
    </row>
    <row r="107" spans="1:5">
      <c r="A107" s="39" t="str">
        <f>"varchar_0_"&amp;DBMS_TYPE_SIZES[[#This Row],[i]]</f>
        <v>varchar_0_94</v>
      </c>
      <c r="B107" s="29">
        <f>DBMS_TYPE_SIZES[[#This Row],[i]]</f>
        <v>94</v>
      </c>
      <c r="C107" s="29">
        <f>DBMS_TYPE_SIZES[[#This Row],[i]]</f>
        <v>94</v>
      </c>
      <c r="D107" s="40">
        <f>DBMS_TYPE_SIZES[[#This Row],[i]]+1</f>
        <v>95</v>
      </c>
      <c r="E107">
        <v>94</v>
      </c>
    </row>
    <row r="108" spans="1:5">
      <c r="A108" s="39" t="str">
        <f>"varchar_0_"&amp;DBMS_TYPE_SIZES[[#This Row],[i]]</f>
        <v>varchar_0_95</v>
      </c>
      <c r="B108" s="29">
        <f>DBMS_TYPE_SIZES[[#This Row],[i]]</f>
        <v>95</v>
      </c>
      <c r="C108" s="29">
        <f>DBMS_TYPE_SIZES[[#This Row],[i]]</f>
        <v>95</v>
      </c>
      <c r="D108" s="40">
        <f>DBMS_TYPE_SIZES[[#This Row],[i]]+1</f>
        <v>96</v>
      </c>
      <c r="E108">
        <v>95</v>
      </c>
    </row>
    <row r="109" spans="1:5">
      <c r="A109" s="39" t="str">
        <f>"varchar_0_"&amp;DBMS_TYPE_SIZES[[#This Row],[i]]</f>
        <v>varchar_0_96</v>
      </c>
      <c r="B109" s="29">
        <f>DBMS_TYPE_SIZES[[#This Row],[i]]</f>
        <v>96</v>
      </c>
      <c r="C109" s="29">
        <f>DBMS_TYPE_SIZES[[#This Row],[i]]</f>
        <v>96</v>
      </c>
      <c r="D109" s="40">
        <f>DBMS_TYPE_SIZES[[#This Row],[i]]+1</f>
        <v>97</v>
      </c>
      <c r="E109">
        <v>96</v>
      </c>
    </row>
    <row r="110" spans="1:5">
      <c r="A110" s="39" t="str">
        <f>"varchar_0_"&amp;DBMS_TYPE_SIZES[[#This Row],[i]]</f>
        <v>varchar_0_97</v>
      </c>
      <c r="B110" s="29">
        <f>DBMS_TYPE_SIZES[[#This Row],[i]]</f>
        <v>97</v>
      </c>
      <c r="C110" s="29">
        <f>DBMS_TYPE_SIZES[[#This Row],[i]]</f>
        <v>97</v>
      </c>
      <c r="D110" s="40">
        <f>DBMS_TYPE_SIZES[[#This Row],[i]]+1</f>
        <v>98</v>
      </c>
      <c r="E110">
        <v>97</v>
      </c>
    </row>
    <row r="111" spans="1:5">
      <c r="A111" s="39" t="str">
        <f>"varchar_0_"&amp;DBMS_TYPE_SIZES[[#This Row],[i]]</f>
        <v>varchar_0_98</v>
      </c>
      <c r="B111" s="29">
        <f>DBMS_TYPE_SIZES[[#This Row],[i]]</f>
        <v>98</v>
      </c>
      <c r="C111" s="29">
        <f>DBMS_TYPE_SIZES[[#This Row],[i]]</f>
        <v>98</v>
      </c>
      <c r="D111" s="40">
        <f>DBMS_TYPE_SIZES[[#This Row],[i]]+1</f>
        <v>99</v>
      </c>
      <c r="E111">
        <v>98</v>
      </c>
    </row>
    <row r="112" spans="1:5">
      <c r="A112" s="39" t="str">
        <f>"varchar_0_"&amp;DBMS_TYPE_SIZES[[#This Row],[i]]</f>
        <v>varchar_0_99</v>
      </c>
      <c r="B112" s="29">
        <f>DBMS_TYPE_SIZES[[#This Row],[i]]</f>
        <v>99</v>
      </c>
      <c r="C112" s="29">
        <f>DBMS_TYPE_SIZES[[#This Row],[i]]</f>
        <v>99</v>
      </c>
      <c r="D112" s="40">
        <f>DBMS_TYPE_SIZES[[#This Row],[i]]+1</f>
        <v>100</v>
      </c>
      <c r="E112">
        <v>99</v>
      </c>
    </row>
    <row r="113" spans="1:5">
      <c r="A113" s="39" t="str">
        <f>"varchar_0_"&amp;DBMS_TYPE_SIZES[[#This Row],[i]]</f>
        <v>varchar_0_100</v>
      </c>
      <c r="B113" s="29">
        <f>DBMS_TYPE_SIZES[[#This Row],[i]]</f>
        <v>100</v>
      </c>
      <c r="C113" s="29">
        <f>DBMS_TYPE_SIZES[[#This Row],[i]]</f>
        <v>100</v>
      </c>
      <c r="D113" s="40">
        <f>DBMS_TYPE_SIZES[[#This Row],[i]]+1</f>
        <v>101</v>
      </c>
      <c r="E113">
        <v>100</v>
      </c>
    </row>
    <row r="114" spans="1:5">
      <c r="A114" s="39" t="str">
        <f>"varchar_0_"&amp;DBMS_TYPE_SIZES[[#This Row],[i]]</f>
        <v>varchar_0_101</v>
      </c>
      <c r="B114" s="29">
        <f>DBMS_TYPE_SIZES[[#This Row],[i]]</f>
        <v>101</v>
      </c>
      <c r="C114" s="29">
        <f>DBMS_TYPE_SIZES[[#This Row],[i]]</f>
        <v>101</v>
      </c>
      <c r="D114" s="40">
        <f>DBMS_TYPE_SIZES[[#This Row],[i]]+1</f>
        <v>102</v>
      </c>
      <c r="E114">
        <v>101</v>
      </c>
    </row>
    <row r="115" spans="1:5">
      <c r="A115" s="39" t="str">
        <f>"varchar_0_"&amp;DBMS_TYPE_SIZES[[#This Row],[i]]</f>
        <v>varchar_0_102</v>
      </c>
      <c r="B115" s="29">
        <f>DBMS_TYPE_SIZES[[#This Row],[i]]</f>
        <v>102</v>
      </c>
      <c r="C115" s="29">
        <f>DBMS_TYPE_SIZES[[#This Row],[i]]</f>
        <v>102</v>
      </c>
      <c r="D115" s="40">
        <f>DBMS_TYPE_SIZES[[#This Row],[i]]+1</f>
        <v>103</v>
      </c>
      <c r="E115">
        <v>102</v>
      </c>
    </row>
    <row r="116" spans="1:5">
      <c r="A116" s="39" t="str">
        <f>"varchar_0_"&amp;DBMS_TYPE_SIZES[[#This Row],[i]]</f>
        <v>varchar_0_103</v>
      </c>
      <c r="B116" s="29">
        <f>DBMS_TYPE_SIZES[[#This Row],[i]]</f>
        <v>103</v>
      </c>
      <c r="C116" s="29">
        <f>DBMS_TYPE_SIZES[[#This Row],[i]]</f>
        <v>103</v>
      </c>
      <c r="D116" s="40">
        <f>DBMS_TYPE_SIZES[[#This Row],[i]]+1</f>
        <v>104</v>
      </c>
      <c r="E116">
        <v>103</v>
      </c>
    </row>
    <row r="117" spans="1:5">
      <c r="A117" s="39" t="str">
        <f>"varchar_0_"&amp;DBMS_TYPE_SIZES[[#This Row],[i]]</f>
        <v>varchar_0_104</v>
      </c>
      <c r="B117" s="29">
        <f>DBMS_TYPE_SIZES[[#This Row],[i]]</f>
        <v>104</v>
      </c>
      <c r="C117" s="29">
        <f>DBMS_TYPE_SIZES[[#This Row],[i]]</f>
        <v>104</v>
      </c>
      <c r="D117" s="40">
        <f>DBMS_TYPE_SIZES[[#This Row],[i]]+1</f>
        <v>105</v>
      </c>
      <c r="E117">
        <v>104</v>
      </c>
    </row>
    <row r="118" spans="1:5">
      <c r="A118" s="39" t="str">
        <f>"varchar_0_"&amp;DBMS_TYPE_SIZES[[#This Row],[i]]</f>
        <v>varchar_0_105</v>
      </c>
      <c r="B118" s="29">
        <f>DBMS_TYPE_SIZES[[#This Row],[i]]</f>
        <v>105</v>
      </c>
      <c r="C118" s="29">
        <f>DBMS_TYPE_SIZES[[#This Row],[i]]</f>
        <v>105</v>
      </c>
      <c r="D118" s="40">
        <f>DBMS_TYPE_SIZES[[#This Row],[i]]+1</f>
        <v>106</v>
      </c>
      <c r="E118">
        <v>105</v>
      </c>
    </row>
    <row r="119" spans="1:5">
      <c r="A119" s="39" t="str">
        <f>"varchar_0_"&amp;DBMS_TYPE_SIZES[[#This Row],[i]]</f>
        <v>varchar_0_106</v>
      </c>
      <c r="B119" s="29">
        <f>DBMS_TYPE_SIZES[[#This Row],[i]]</f>
        <v>106</v>
      </c>
      <c r="C119" s="29">
        <f>DBMS_TYPE_SIZES[[#This Row],[i]]</f>
        <v>106</v>
      </c>
      <c r="D119" s="40">
        <f>DBMS_TYPE_SIZES[[#This Row],[i]]+1</f>
        <v>107</v>
      </c>
      <c r="E119">
        <v>106</v>
      </c>
    </row>
    <row r="120" spans="1:5">
      <c r="A120" s="39" t="str">
        <f>"varchar_0_"&amp;DBMS_TYPE_SIZES[[#This Row],[i]]</f>
        <v>varchar_0_107</v>
      </c>
      <c r="B120" s="29">
        <f>DBMS_TYPE_SIZES[[#This Row],[i]]</f>
        <v>107</v>
      </c>
      <c r="C120" s="29">
        <f>DBMS_TYPE_SIZES[[#This Row],[i]]</f>
        <v>107</v>
      </c>
      <c r="D120" s="40">
        <f>DBMS_TYPE_SIZES[[#This Row],[i]]+1</f>
        <v>108</v>
      </c>
      <c r="E120">
        <v>107</v>
      </c>
    </row>
    <row r="121" spans="1:5">
      <c r="A121" s="39" t="str">
        <f>"varchar_0_"&amp;DBMS_TYPE_SIZES[[#This Row],[i]]</f>
        <v>varchar_0_108</v>
      </c>
      <c r="B121" s="29">
        <f>DBMS_TYPE_SIZES[[#This Row],[i]]</f>
        <v>108</v>
      </c>
      <c r="C121" s="29">
        <f>DBMS_TYPE_SIZES[[#This Row],[i]]</f>
        <v>108</v>
      </c>
      <c r="D121" s="40">
        <f>DBMS_TYPE_SIZES[[#This Row],[i]]+1</f>
        <v>109</v>
      </c>
      <c r="E121">
        <v>108</v>
      </c>
    </row>
    <row r="122" spans="1:5">
      <c r="A122" s="39" t="str">
        <f>"varchar_0_"&amp;DBMS_TYPE_SIZES[[#This Row],[i]]</f>
        <v>varchar_0_109</v>
      </c>
      <c r="B122" s="29">
        <f>DBMS_TYPE_SIZES[[#This Row],[i]]</f>
        <v>109</v>
      </c>
      <c r="C122" s="29">
        <f>DBMS_TYPE_SIZES[[#This Row],[i]]</f>
        <v>109</v>
      </c>
      <c r="D122" s="40">
        <f>DBMS_TYPE_SIZES[[#This Row],[i]]+1</f>
        <v>110</v>
      </c>
      <c r="E122">
        <v>109</v>
      </c>
    </row>
    <row r="123" spans="1:5">
      <c r="A123" s="39" t="str">
        <f>"varchar_0_"&amp;DBMS_TYPE_SIZES[[#This Row],[i]]</f>
        <v>varchar_0_110</v>
      </c>
      <c r="B123" s="29">
        <f>DBMS_TYPE_SIZES[[#This Row],[i]]</f>
        <v>110</v>
      </c>
      <c r="C123" s="29">
        <f>DBMS_TYPE_SIZES[[#This Row],[i]]</f>
        <v>110</v>
      </c>
      <c r="D123" s="40">
        <f>DBMS_TYPE_SIZES[[#This Row],[i]]+1</f>
        <v>111</v>
      </c>
      <c r="E123">
        <v>110</v>
      </c>
    </row>
    <row r="124" spans="1:5">
      <c r="A124" s="39" t="str">
        <f>"varchar_0_"&amp;DBMS_TYPE_SIZES[[#This Row],[i]]</f>
        <v>varchar_0_111</v>
      </c>
      <c r="B124" s="29">
        <f>DBMS_TYPE_SIZES[[#This Row],[i]]</f>
        <v>111</v>
      </c>
      <c r="C124" s="29">
        <f>DBMS_TYPE_SIZES[[#This Row],[i]]</f>
        <v>111</v>
      </c>
      <c r="D124" s="40">
        <f>DBMS_TYPE_SIZES[[#This Row],[i]]+1</f>
        <v>112</v>
      </c>
      <c r="E124">
        <v>111</v>
      </c>
    </row>
    <row r="125" spans="1:5">
      <c r="A125" s="39" t="str">
        <f>"varchar_0_"&amp;DBMS_TYPE_SIZES[[#This Row],[i]]</f>
        <v>varchar_0_112</v>
      </c>
      <c r="B125" s="29">
        <f>DBMS_TYPE_SIZES[[#This Row],[i]]</f>
        <v>112</v>
      </c>
      <c r="C125" s="29">
        <f>DBMS_TYPE_SIZES[[#This Row],[i]]</f>
        <v>112</v>
      </c>
      <c r="D125" s="40">
        <f>DBMS_TYPE_SIZES[[#This Row],[i]]+1</f>
        <v>113</v>
      </c>
      <c r="E125">
        <v>112</v>
      </c>
    </row>
    <row r="126" spans="1:5">
      <c r="A126" s="39" t="str">
        <f>"varchar_0_"&amp;DBMS_TYPE_SIZES[[#This Row],[i]]</f>
        <v>varchar_0_113</v>
      </c>
      <c r="B126" s="29">
        <f>DBMS_TYPE_SIZES[[#This Row],[i]]</f>
        <v>113</v>
      </c>
      <c r="C126" s="29">
        <f>DBMS_TYPE_SIZES[[#This Row],[i]]</f>
        <v>113</v>
      </c>
      <c r="D126" s="40">
        <f>DBMS_TYPE_SIZES[[#This Row],[i]]+1</f>
        <v>114</v>
      </c>
      <c r="E126">
        <v>113</v>
      </c>
    </row>
    <row r="127" spans="1:5">
      <c r="A127" s="39" t="str">
        <f>"varchar_0_"&amp;DBMS_TYPE_SIZES[[#This Row],[i]]</f>
        <v>varchar_0_114</v>
      </c>
      <c r="B127" s="29">
        <f>DBMS_TYPE_SIZES[[#This Row],[i]]</f>
        <v>114</v>
      </c>
      <c r="C127" s="29">
        <f>DBMS_TYPE_SIZES[[#This Row],[i]]</f>
        <v>114</v>
      </c>
      <c r="D127" s="40">
        <f>DBMS_TYPE_SIZES[[#This Row],[i]]+1</f>
        <v>115</v>
      </c>
      <c r="E127">
        <v>114</v>
      </c>
    </row>
    <row r="128" spans="1:5">
      <c r="A128" s="39" t="str">
        <f>"varchar_0_"&amp;DBMS_TYPE_SIZES[[#This Row],[i]]</f>
        <v>varchar_0_115</v>
      </c>
      <c r="B128" s="29">
        <f>DBMS_TYPE_SIZES[[#This Row],[i]]</f>
        <v>115</v>
      </c>
      <c r="C128" s="29">
        <f>DBMS_TYPE_SIZES[[#This Row],[i]]</f>
        <v>115</v>
      </c>
      <c r="D128" s="40">
        <f>DBMS_TYPE_SIZES[[#This Row],[i]]+1</f>
        <v>116</v>
      </c>
      <c r="E128">
        <v>115</v>
      </c>
    </row>
    <row r="129" spans="1:5">
      <c r="A129" s="39" t="str">
        <f>"varchar_0_"&amp;DBMS_TYPE_SIZES[[#This Row],[i]]</f>
        <v>varchar_0_116</v>
      </c>
      <c r="B129" s="29">
        <f>DBMS_TYPE_SIZES[[#This Row],[i]]</f>
        <v>116</v>
      </c>
      <c r="C129" s="29">
        <f>DBMS_TYPE_SIZES[[#This Row],[i]]</f>
        <v>116</v>
      </c>
      <c r="D129" s="40">
        <f>DBMS_TYPE_SIZES[[#This Row],[i]]+1</f>
        <v>117</v>
      </c>
      <c r="E129">
        <v>116</v>
      </c>
    </row>
    <row r="130" spans="1:5">
      <c r="A130" s="39" t="str">
        <f>"varchar_0_"&amp;DBMS_TYPE_SIZES[[#This Row],[i]]</f>
        <v>varchar_0_117</v>
      </c>
      <c r="B130" s="29">
        <f>DBMS_TYPE_SIZES[[#This Row],[i]]</f>
        <v>117</v>
      </c>
      <c r="C130" s="29">
        <f>DBMS_TYPE_SIZES[[#This Row],[i]]</f>
        <v>117</v>
      </c>
      <c r="D130" s="40">
        <f>DBMS_TYPE_SIZES[[#This Row],[i]]+1</f>
        <v>118</v>
      </c>
      <c r="E130">
        <v>117</v>
      </c>
    </row>
    <row r="131" spans="1:5">
      <c r="A131" s="39" t="str">
        <f>"varchar_0_"&amp;DBMS_TYPE_SIZES[[#This Row],[i]]</f>
        <v>varchar_0_118</v>
      </c>
      <c r="B131" s="29">
        <f>DBMS_TYPE_SIZES[[#This Row],[i]]</f>
        <v>118</v>
      </c>
      <c r="C131" s="29">
        <f>DBMS_TYPE_SIZES[[#This Row],[i]]</f>
        <v>118</v>
      </c>
      <c r="D131" s="40">
        <f>DBMS_TYPE_SIZES[[#This Row],[i]]+1</f>
        <v>119</v>
      </c>
      <c r="E131">
        <v>118</v>
      </c>
    </row>
    <row r="132" spans="1:5">
      <c r="A132" s="39" t="str">
        <f>"varchar_0_"&amp;DBMS_TYPE_SIZES[[#This Row],[i]]</f>
        <v>varchar_0_119</v>
      </c>
      <c r="B132" s="29">
        <f>DBMS_TYPE_SIZES[[#This Row],[i]]</f>
        <v>119</v>
      </c>
      <c r="C132" s="29">
        <f>DBMS_TYPE_SIZES[[#This Row],[i]]</f>
        <v>119</v>
      </c>
      <c r="D132" s="40">
        <f>DBMS_TYPE_SIZES[[#This Row],[i]]+1</f>
        <v>120</v>
      </c>
      <c r="E132">
        <v>119</v>
      </c>
    </row>
    <row r="133" spans="1:5">
      <c r="A133" s="39" t="str">
        <f>"varchar_0_"&amp;DBMS_TYPE_SIZES[[#This Row],[i]]</f>
        <v>varchar_0_120</v>
      </c>
      <c r="B133" s="29">
        <f>DBMS_TYPE_SIZES[[#This Row],[i]]</f>
        <v>120</v>
      </c>
      <c r="C133" s="29">
        <f>DBMS_TYPE_SIZES[[#This Row],[i]]</f>
        <v>120</v>
      </c>
      <c r="D133" s="40">
        <f>DBMS_TYPE_SIZES[[#This Row],[i]]+1</f>
        <v>121</v>
      </c>
      <c r="E133">
        <v>120</v>
      </c>
    </row>
    <row r="134" spans="1:5">
      <c r="A134" s="39" t="str">
        <f>"varchar_0_"&amp;DBMS_TYPE_SIZES[[#This Row],[i]]</f>
        <v>varchar_0_121</v>
      </c>
      <c r="B134" s="29">
        <f>DBMS_TYPE_SIZES[[#This Row],[i]]</f>
        <v>121</v>
      </c>
      <c r="C134" s="29">
        <f>DBMS_TYPE_SIZES[[#This Row],[i]]</f>
        <v>121</v>
      </c>
      <c r="D134" s="40">
        <f>DBMS_TYPE_SIZES[[#This Row],[i]]+1</f>
        <v>122</v>
      </c>
      <c r="E134">
        <v>121</v>
      </c>
    </row>
    <row r="135" spans="1:5">
      <c r="A135" s="39" t="str">
        <f>"varchar_0_"&amp;DBMS_TYPE_SIZES[[#This Row],[i]]</f>
        <v>varchar_0_122</v>
      </c>
      <c r="B135" s="29">
        <f>DBMS_TYPE_SIZES[[#This Row],[i]]</f>
        <v>122</v>
      </c>
      <c r="C135" s="29">
        <f>DBMS_TYPE_SIZES[[#This Row],[i]]</f>
        <v>122</v>
      </c>
      <c r="D135" s="40">
        <f>DBMS_TYPE_SIZES[[#This Row],[i]]+1</f>
        <v>123</v>
      </c>
      <c r="E135">
        <v>122</v>
      </c>
    </row>
    <row r="136" spans="1:5">
      <c r="A136" s="39" t="str">
        <f>"varchar_0_"&amp;DBMS_TYPE_SIZES[[#This Row],[i]]</f>
        <v>varchar_0_123</v>
      </c>
      <c r="B136" s="29">
        <f>DBMS_TYPE_SIZES[[#This Row],[i]]</f>
        <v>123</v>
      </c>
      <c r="C136" s="29">
        <f>DBMS_TYPE_SIZES[[#This Row],[i]]</f>
        <v>123</v>
      </c>
      <c r="D136" s="40">
        <f>DBMS_TYPE_SIZES[[#This Row],[i]]+1</f>
        <v>124</v>
      </c>
      <c r="E136">
        <v>123</v>
      </c>
    </row>
    <row r="137" spans="1:5">
      <c r="A137" s="39" t="str">
        <f>"varchar_0_"&amp;DBMS_TYPE_SIZES[[#This Row],[i]]</f>
        <v>varchar_0_124</v>
      </c>
      <c r="B137" s="29">
        <f>DBMS_TYPE_SIZES[[#This Row],[i]]</f>
        <v>124</v>
      </c>
      <c r="C137" s="29">
        <f>DBMS_TYPE_SIZES[[#This Row],[i]]</f>
        <v>124</v>
      </c>
      <c r="D137" s="40">
        <f>DBMS_TYPE_SIZES[[#This Row],[i]]+1</f>
        <v>125</v>
      </c>
      <c r="E137">
        <v>124</v>
      </c>
    </row>
    <row r="138" spans="1:5">
      <c r="A138" s="39" t="str">
        <f>"varchar_0_"&amp;DBMS_TYPE_SIZES[[#This Row],[i]]</f>
        <v>varchar_0_125</v>
      </c>
      <c r="B138" s="29">
        <f>DBMS_TYPE_SIZES[[#This Row],[i]]</f>
        <v>125</v>
      </c>
      <c r="C138" s="29">
        <f>DBMS_TYPE_SIZES[[#This Row],[i]]</f>
        <v>125</v>
      </c>
      <c r="D138" s="40">
        <f>DBMS_TYPE_SIZES[[#This Row],[i]]+1</f>
        <v>126</v>
      </c>
      <c r="E138">
        <v>125</v>
      </c>
    </row>
    <row r="139" spans="1:5">
      <c r="A139" s="39" t="str">
        <f>"varchar_0_"&amp;DBMS_TYPE_SIZES[[#This Row],[i]]</f>
        <v>varchar_0_126</v>
      </c>
      <c r="B139" s="29">
        <f>DBMS_TYPE_SIZES[[#This Row],[i]]</f>
        <v>126</v>
      </c>
      <c r="C139" s="29">
        <f>DBMS_TYPE_SIZES[[#This Row],[i]]</f>
        <v>126</v>
      </c>
      <c r="D139" s="40">
        <f>DBMS_TYPE_SIZES[[#This Row],[i]]+1</f>
        <v>127</v>
      </c>
      <c r="E139">
        <v>126</v>
      </c>
    </row>
    <row r="140" spans="1:5">
      <c r="A140" s="39" t="str">
        <f>"varchar_0_"&amp;DBMS_TYPE_SIZES[[#This Row],[i]]</f>
        <v>varchar_0_127</v>
      </c>
      <c r="B140" s="29">
        <f>DBMS_TYPE_SIZES[[#This Row],[i]]</f>
        <v>127</v>
      </c>
      <c r="C140" s="29">
        <f>DBMS_TYPE_SIZES[[#This Row],[i]]</f>
        <v>127</v>
      </c>
      <c r="D140" s="40">
        <f>DBMS_TYPE_SIZES[[#This Row],[i]]+1</f>
        <v>128</v>
      </c>
      <c r="E140">
        <v>127</v>
      </c>
    </row>
    <row r="141" spans="1:5">
      <c r="A141" s="39" t="str">
        <f>"varchar_0_"&amp;DBMS_TYPE_SIZES[[#This Row],[i]]</f>
        <v>varchar_0_128</v>
      </c>
      <c r="B141" s="29">
        <f>DBMS_TYPE_SIZES[[#This Row],[i]]</f>
        <v>128</v>
      </c>
      <c r="C141" s="29">
        <f>DBMS_TYPE_SIZES[[#This Row],[i]]</f>
        <v>128</v>
      </c>
      <c r="D141" s="40">
        <f>DBMS_TYPE_SIZES[[#This Row],[i]]+1</f>
        <v>129</v>
      </c>
      <c r="E141">
        <v>128</v>
      </c>
    </row>
    <row r="142" spans="1:5">
      <c r="A142" s="39" t="str">
        <f>"varchar_0_"&amp;DBMS_TYPE_SIZES[[#This Row],[i]]</f>
        <v>varchar_0_129</v>
      </c>
      <c r="B142" s="29">
        <f>DBMS_TYPE_SIZES[[#This Row],[i]]</f>
        <v>129</v>
      </c>
      <c r="C142" s="29">
        <f>DBMS_TYPE_SIZES[[#This Row],[i]]</f>
        <v>129</v>
      </c>
      <c r="D142" s="40">
        <f>DBMS_TYPE_SIZES[[#This Row],[i]]+1</f>
        <v>130</v>
      </c>
      <c r="E142">
        <v>129</v>
      </c>
    </row>
    <row r="143" spans="1:5">
      <c r="A143" s="39" t="str">
        <f>"varchar_0_"&amp;DBMS_TYPE_SIZES[[#This Row],[i]]</f>
        <v>varchar_0_130</v>
      </c>
      <c r="B143" s="29">
        <f>DBMS_TYPE_SIZES[[#This Row],[i]]</f>
        <v>130</v>
      </c>
      <c r="C143" s="29">
        <f>DBMS_TYPE_SIZES[[#This Row],[i]]</f>
        <v>130</v>
      </c>
      <c r="D143" s="40">
        <f>DBMS_TYPE_SIZES[[#This Row],[i]]+1</f>
        <v>131</v>
      </c>
      <c r="E143">
        <v>130</v>
      </c>
    </row>
    <row r="144" spans="1:5">
      <c r="A144" s="39" t="str">
        <f>"varchar_0_"&amp;DBMS_TYPE_SIZES[[#This Row],[i]]</f>
        <v>varchar_0_131</v>
      </c>
      <c r="B144" s="29">
        <f>DBMS_TYPE_SIZES[[#This Row],[i]]</f>
        <v>131</v>
      </c>
      <c r="C144" s="29">
        <f>DBMS_TYPE_SIZES[[#This Row],[i]]</f>
        <v>131</v>
      </c>
      <c r="D144" s="40">
        <f>DBMS_TYPE_SIZES[[#This Row],[i]]+1</f>
        <v>132</v>
      </c>
      <c r="E144">
        <v>131</v>
      </c>
    </row>
    <row r="145" spans="1:5">
      <c r="A145" s="39" t="str">
        <f>"varchar_0_"&amp;DBMS_TYPE_SIZES[[#This Row],[i]]</f>
        <v>varchar_0_132</v>
      </c>
      <c r="B145" s="29">
        <f>DBMS_TYPE_SIZES[[#This Row],[i]]</f>
        <v>132</v>
      </c>
      <c r="C145" s="29">
        <f>DBMS_TYPE_SIZES[[#This Row],[i]]</f>
        <v>132</v>
      </c>
      <c r="D145" s="40">
        <f>DBMS_TYPE_SIZES[[#This Row],[i]]+1</f>
        <v>133</v>
      </c>
      <c r="E145">
        <v>132</v>
      </c>
    </row>
    <row r="146" spans="1:5">
      <c r="A146" s="39" t="str">
        <f>"varchar_0_"&amp;DBMS_TYPE_SIZES[[#This Row],[i]]</f>
        <v>varchar_0_133</v>
      </c>
      <c r="B146" s="29">
        <f>DBMS_TYPE_SIZES[[#This Row],[i]]</f>
        <v>133</v>
      </c>
      <c r="C146" s="29">
        <f>DBMS_TYPE_SIZES[[#This Row],[i]]</f>
        <v>133</v>
      </c>
      <c r="D146" s="40">
        <f>DBMS_TYPE_SIZES[[#This Row],[i]]+1</f>
        <v>134</v>
      </c>
      <c r="E146">
        <v>133</v>
      </c>
    </row>
    <row r="147" spans="1:5">
      <c r="A147" s="39" t="str">
        <f>"varchar_0_"&amp;DBMS_TYPE_SIZES[[#This Row],[i]]</f>
        <v>varchar_0_134</v>
      </c>
      <c r="B147" s="29">
        <f>DBMS_TYPE_SIZES[[#This Row],[i]]</f>
        <v>134</v>
      </c>
      <c r="C147" s="29">
        <f>DBMS_TYPE_SIZES[[#This Row],[i]]</f>
        <v>134</v>
      </c>
      <c r="D147" s="40">
        <f>DBMS_TYPE_SIZES[[#This Row],[i]]+1</f>
        <v>135</v>
      </c>
      <c r="E147">
        <v>134</v>
      </c>
    </row>
    <row r="148" spans="1:5">
      <c r="A148" s="39" t="str">
        <f>"varchar_0_"&amp;DBMS_TYPE_SIZES[[#This Row],[i]]</f>
        <v>varchar_0_135</v>
      </c>
      <c r="B148" s="29">
        <f>DBMS_TYPE_SIZES[[#This Row],[i]]</f>
        <v>135</v>
      </c>
      <c r="C148" s="29">
        <f>DBMS_TYPE_SIZES[[#This Row],[i]]</f>
        <v>135</v>
      </c>
      <c r="D148" s="40">
        <f>DBMS_TYPE_SIZES[[#This Row],[i]]+1</f>
        <v>136</v>
      </c>
      <c r="E148">
        <v>135</v>
      </c>
    </row>
    <row r="149" spans="1:5">
      <c r="A149" s="39" t="str">
        <f>"varchar_0_"&amp;DBMS_TYPE_SIZES[[#This Row],[i]]</f>
        <v>varchar_0_136</v>
      </c>
      <c r="B149" s="29">
        <f>DBMS_TYPE_SIZES[[#This Row],[i]]</f>
        <v>136</v>
      </c>
      <c r="C149" s="29">
        <f>DBMS_TYPE_SIZES[[#This Row],[i]]</f>
        <v>136</v>
      </c>
      <c r="D149" s="40">
        <f>DBMS_TYPE_SIZES[[#This Row],[i]]+1</f>
        <v>137</v>
      </c>
      <c r="E149">
        <v>136</v>
      </c>
    </row>
    <row r="150" spans="1:5">
      <c r="A150" s="39" t="str">
        <f>"varchar_0_"&amp;DBMS_TYPE_SIZES[[#This Row],[i]]</f>
        <v>varchar_0_137</v>
      </c>
      <c r="B150" s="29">
        <f>DBMS_TYPE_SIZES[[#This Row],[i]]</f>
        <v>137</v>
      </c>
      <c r="C150" s="29">
        <f>DBMS_TYPE_SIZES[[#This Row],[i]]</f>
        <v>137</v>
      </c>
      <c r="D150" s="40">
        <f>DBMS_TYPE_SIZES[[#This Row],[i]]+1</f>
        <v>138</v>
      </c>
      <c r="E150">
        <v>137</v>
      </c>
    </row>
    <row r="151" spans="1:5">
      <c r="A151" s="39" t="str">
        <f>"varchar_0_"&amp;DBMS_TYPE_SIZES[[#This Row],[i]]</f>
        <v>varchar_0_138</v>
      </c>
      <c r="B151" s="29">
        <f>DBMS_TYPE_SIZES[[#This Row],[i]]</f>
        <v>138</v>
      </c>
      <c r="C151" s="29">
        <f>DBMS_TYPE_SIZES[[#This Row],[i]]</f>
        <v>138</v>
      </c>
      <c r="D151" s="40">
        <f>DBMS_TYPE_SIZES[[#This Row],[i]]+1</f>
        <v>139</v>
      </c>
      <c r="E151">
        <v>138</v>
      </c>
    </row>
    <row r="152" spans="1:5">
      <c r="A152" s="39" t="str">
        <f>"varchar_0_"&amp;DBMS_TYPE_SIZES[[#This Row],[i]]</f>
        <v>varchar_0_139</v>
      </c>
      <c r="B152" s="29">
        <f>DBMS_TYPE_SIZES[[#This Row],[i]]</f>
        <v>139</v>
      </c>
      <c r="C152" s="29">
        <f>DBMS_TYPE_SIZES[[#This Row],[i]]</f>
        <v>139</v>
      </c>
      <c r="D152" s="40">
        <f>DBMS_TYPE_SIZES[[#This Row],[i]]+1</f>
        <v>140</v>
      </c>
      <c r="E152">
        <v>139</v>
      </c>
    </row>
    <row r="153" spans="1:5">
      <c r="A153" s="39" t="str">
        <f>"varchar_0_"&amp;DBMS_TYPE_SIZES[[#This Row],[i]]</f>
        <v>varchar_0_140</v>
      </c>
      <c r="B153" s="29">
        <f>DBMS_TYPE_SIZES[[#This Row],[i]]</f>
        <v>140</v>
      </c>
      <c r="C153" s="29">
        <f>DBMS_TYPE_SIZES[[#This Row],[i]]</f>
        <v>140</v>
      </c>
      <c r="D153" s="40">
        <f>DBMS_TYPE_SIZES[[#This Row],[i]]+1</f>
        <v>141</v>
      </c>
      <c r="E153">
        <v>140</v>
      </c>
    </row>
    <row r="154" spans="1:5">
      <c r="A154" s="39" t="str">
        <f>"varchar_0_"&amp;DBMS_TYPE_SIZES[[#This Row],[i]]</f>
        <v>varchar_0_141</v>
      </c>
      <c r="B154" s="29">
        <f>DBMS_TYPE_SIZES[[#This Row],[i]]</f>
        <v>141</v>
      </c>
      <c r="C154" s="29">
        <f>DBMS_TYPE_SIZES[[#This Row],[i]]</f>
        <v>141</v>
      </c>
      <c r="D154" s="40">
        <f>DBMS_TYPE_SIZES[[#This Row],[i]]+1</f>
        <v>142</v>
      </c>
      <c r="E154">
        <v>141</v>
      </c>
    </row>
    <row r="155" spans="1:5">
      <c r="A155" s="39" t="str">
        <f>"varchar_0_"&amp;DBMS_TYPE_SIZES[[#This Row],[i]]</f>
        <v>varchar_0_142</v>
      </c>
      <c r="B155" s="29">
        <f>DBMS_TYPE_SIZES[[#This Row],[i]]</f>
        <v>142</v>
      </c>
      <c r="C155" s="29">
        <f>DBMS_TYPE_SIZES[[#This Row],[i]]</f>
        <v>142</v>
      </c>
      <c r="D155" s="40">
        <f>DBMS_TYPE_SIZES[[#This Row],[i]]+1</f>
        <v>143</v>
      </c>
      <c r="E155">
        <v>142</v>
      </c>
    </row>
    <row r="156" spans="1:5">
      <c r="A156" s="39" t="str">
        <f>"varchar_0_"&amp;DBMS_TYPE_SIZES[[#This Row],[i]]</f>
        <v>varchar_0_143</v>
      </c>
      <c r="B156" s="29">
        <f>DBMS_TYPE_SIZES[[#This Row],[i]]</f>
        <v>143</v>
      </c>
      <c r="C156" s="29">
        <f>DBMS_TYPE_SIZES[[#This Row],[i]]</f>
        <v>143</v>
      </c>
      <c r="D156" s="40">
        <f>DBMS_TYPE_SIZES[[#This Row],[i]]+1</f>
        <v>144</v>
      </c>
      <c r="E156">
        <v>143</v>
      </c>
    </row>
    <row r="157" spans="1:5">
      <c r="A157" s="39" t="str">
        <f>"varchar_0_"&amp;DBMS_TYPE_SIZES[[#This Row],[i]]</f>
        <v>varchar_0_144</v>
      </c>
      <c r="B157" s="29">
        <f>DBMS_TYPE_SIZES[[#This Row],[i]]</f>
        <v>144</v>
      </c>
      <c r="C157" s="29">
        <f>DBMS_TYPE_SIZES[[#This Row],[i]]</f>
        <v>144</v>
      </c>
      <c r="D157" s="40">
        <f>DBMS_TYPE_SIZES[[#This Row],[i]]+1</f>
        <v>145</v>
      </c>
      <c r="E157">
        <v>144</v>
      </c>
    </row>
    <row r="158" spans="1:5">
      <c r="A158" s="39" t="str">
        <f>"varchar_0_"&amp;DBMS_TYPE_SIZES[[#This Row],[i]]</f>
        <v>varchar_0_145</v>
      </c>
      <c r="B158" s="29">
        <f>DBMS_TYPE_SIZES[[#This Row],[i]]</f>
        <v>145</v>
      </c>
      <c r="C158" s="29">
        <f>DBMS_TYPE_SIZES[[#This Row],[i]]</f>
        <v>145</v>
      </c>
      <c r="D158" s="40">
        <f>DBMS_TYPE_SIZES[[#This Row],[i]]+1</f>
        <v>146</v>
      </c>
      <c r="E158">
        <v>145</v>
      </c>
    </row>
    <row r="159" spans="1:5">
      <c r="A159" s="39" t="str">
        <f>"varchar_0_"&amp;DBMS_TYPE_SIZES[[#This Row],[i]]</f>
        <v>varchar_0_146</v>
      </c>
      <c r="B159" s="29">
        <f>DBMS_TYPE_SIZES[[#This Row],[i]]</f>
        <v>146</v>
      </c>
      <c r="C159" s="29">
        <f>DBMS_TYPE_SIZES[[#This Row],[i]]</f>
        <v>146</v>
      </c>
      <c r="D159" s="40">
        <f>DBMS_TYPE_SIZES[[#This Row],[i]]+1</f>
        <v>147</v>
      </c>
      <c r="E159">
        <v>146</v>
      </c>
    </row>
    <row r="160" spans="1:5">
      <c r="A160" s="39" t="str">
        <f>"varchar_0_"&amp;DBMS_TYPE_SIZES[[#This Row],[i]]</f>
        <v>varchar_0_147</v>
      </c>
      <c r="B160" s="29">
        <f>DBMS_TYPE_SIZES[[#This Row],[i]]</f>
        <v>147</v>
      </c>
      <c r="C160" s="29">
        <f>DBMS_TYPE_SIZES[[#This Row],[i]]</f>
        <v>147</v>
      </c>
      <c r="D160" s="40">
        <f>DBMS_TYPE_SIZES[[#This Row],[i]]+1</f>
        <v>148</v>
      </c>
      <c r="E160">
        <v>147</v>
      </c>
    </row>
    <row r="161" spans="1:5">
      <c r="A161" s="39" t="str">
        <f>"varchar_0_"&amp;DBMS_TYPE_SIZES[[#This Row],[i]]</f>
        <v>varchar_0_148</v>
      </c>
      <c r="B161" s="29">
        <f>DBMS_TYPE_SIZES[[#This Row],[i]]</f>
        <v>148</v>
      </c>
      <c r="C161" s="29">
        <f>DBMS_TYPE_SIZES[[#This Row],[i]]</f>
        <v>148</v>
      </c>
      <c r="D161" s="40">
        <f>DBMS_TYPE_SIZES[[#This Row],[i]]+1</f>
        <v>149</v>
      </c>
      <c r="E161">
        <v>148</v>
      </c>
    </row>
    <row r="162" spans="1:5">
      <c r="A162" s="39" t="str">
        <f>"varchar_0_"&amp;DBMS_TYPE_SIZES[[#This Row],[i]]</f>
        <v>varchar_0_149</v>
      </c>
      <c r="B162" s="29">
        <f>DBMS_TYPE_SIZES[[#This Row],[i]]</f>
        <v>149</v>
      </c>
      <c r="C162" s="29">
        <f>DBMS_TYPE_SIZES[[#This Row],[i]]</f>
        <v>149</v>
      </c>
      <c r="D162" s="40">
        <f>DBMS_TYPE_SIZES[[#This Row],[i]]+1</f>
        <v>150</v>
      </c>
      <c r="E162">
        <v>149</v>
      </c>
    </row>
    <row r="163" spans="1:5">
      <c r="A163" s="39" t="str">
        <f>"varchar_0_"&amp;DBMS_TYPE_SIZES[[#This Row],[i]]</f>
        <v>varchar_0_150</v>
      </c>
      <c r="B163" s="29">
        <f>DBMS_TYPE_SIZES[[#This Row],[i]]</f>
        <v>150</v>
      </c>
      <c r="C163" s="29">
        <f>DBMS_TYPE_SIZES[[#This Row],[i]]</f>
        <v>150</v>
      </c>
      <c r="D163" s="40">
        <f>DBMS_TYPE_SIZES[[#This Row],[i]]+1</f>
        <v>151</v>
      </c>
      <c r="E163">
        <v>150</v>
      </c>
    </row>
    <row r="164" spans="1:5">
      <c r="A164" s="39" t="str">
        <f>"varchar_0_"&amp;DBMS_TYPE_SIZES[[#This Row],[i]]</f>
        <v>varchar_0_151</v>
      </c>
      <c r="B164" s="29">
        <f>DBMS_TYPE_SIZES[[#This Row],[i]]</f>
        <v>151</v>
      </c>
      <c r="C164" s="29">
        <f>DBMS_TYPE_SIZES[[#This Row],[i]]</f>
        <v>151</v>
      </c>
      <c r="D164" s="40">
        <f>DBMS_TYPE_SIZES[[#This Row],[i]]+1</f>
        <v>152</v>
      </c>
      <c r="E164">
        <v>151</v>
      </c>
    </row>
    <row r="165" spans="1:5">
      <c r="A165" s="39" t="str">
        <f>"varchar_0_"&amp;DBMS_TYPE_SIZES[[#This Row],[i]]</f>
        <v>varchar_0_152</v>
      </c>
      <c r="B165" s="29">
        <f>DBMS_TYPE_SIZES[[#This Row],[i]]</f>
        <v>152</v>
      </c>
      <c r="C165" s="29">
        <f>DBMS_TYPE_SIZES[[#This Row],[i]]</f>
        <v>152</v>
      </c>
      <c r="D165" s="40">
        <f>DBMS_TYPE_SIZES[[#This Row],[i]]+1</f>
        <v>153</v>
      </c>
      <c r="E165">
        <v>152</v>
      </c>
    </row>
    <row r="166" spans="1:5">
      <c r="A166" s="39" t="str">
        <f>"varchar_0_"&amp;DBMS_TYPE_SIZES[[#This Row],[i]]</f>
        <v>varchar_0_153</v>
      </c>
      <c r="B166" s="29">
        <f>DBMS_TYPE_SIZES[[#This Row],[i]]</f>
        <v>153</v>
      </c>
      <c r="C166" s="29">
        <f>DBMS_TYPE_SIZES[[#This Row],[i]]</f>
        <v>153</v>
      </c>
      <c r="D166" s="40">
        <f>DBMS_TYPE_SIZES[[#This Row],[i]]+1</f>
        <v>154</v>
      </c>
      <c r="E166">
        <v>153</v>
      </c>
    </row>
    <row r="167" spans="1:5">
      <c r="A167" s="39" t="str">
        <f>"varchar_0_"&amp;DBMS_TYPE_SIZES[[#This Row],[i]]</f>
        <v>varchar_0_154</v>
      </c>
      <c r="B167" s="29">
        <f>DBMS_TYPE_SIZES[[#This Row],[i]]</f>
        <v>154</v>
      </c>
      <c r="C167" s="29">
        <f>DBMS_TYPE_SIZES[[#This Row],[i]]</f>
        <v>154</v>
      </c>
      <c r="D167" s="40">
        <f>DBMS_TYPE_SIZES[[#This Row],[i]]+1</f>
        <v>155</v>
      </c>
      <c r="E167">
        <v>154</v>
      </c>
    </row>
    <row r="168" spans="1:5">
      <c r="A168" s="39" t="str">
        <f>"varchar_0_"&amp;DBMS_TYPE_SIZES[[#This Row],[i]]</f>
        <v>varchar_0_155</v>
      </c>
      <c r="B168" s="29">
        <f>DBMS_TYPE_SIZES[[#This Row],[i]]</f>
        <v>155</v>
      </c>
      <c r="C168" s="29">
        <f>DBMS_TYPE_SIZES[[#This Row],[i]]</f>
        <v>155</v>
      </c>
      <c r="D168" s="40">
        <f>DBMS_TYPE_SIZES[[#This Row],[i]]+1</f>
        <v>156</v>
      </c>
      <c r="E168">
        <v>155</v>
      </c>
    </row>
    <row r="169" spans="1:5">
      <c r="A169" s="39" t="str">
        <f>"varchar_0_"&amp;DBMS_TYPE_SIZES[[#This Row],[i]]</f>
        <v>varchar_0_156</v>
      </c>
      <c r="B169" s="29">
        <f>DBMS_TYPE_SIZES[[#This Row],[i]]</f>
        <v>156</v>
      </c>
      <c r="C169" s="29">
        <f>DBMS_TYPE_SIZES[[#This Row],[i]]</f>
        <v>156</v>
      </c>
      <c r="D169" s="40">
        <f>DBMS_TYPE_SIZES[[#This Row],[i]]+1</f>
        <v>157</v>
      </c>
      <c r="E169">
        <v>156</v>
      </c>
    </row>
    <row r="170" spans="1:5">
      <c r="A170" s="39" t="str">
        <f>"varchar_0_"&amp;DBMS_TYPE_SIZES[[#This Row],[i]]</f>
        <v>varchar_0_157</v>
      </c>
      <c r="B170" s="29">
        <f>DBMS_TYPE_SIZES[[#This Row],[i]]</f>
        <v>157</v>
      </c>
      <c r="C170" s="29">
        <f>DBMS_TYPE_SIZES[[#This Row],[i]]</f>
        <v>157</v>
      </c>
      <c r="D170" s="40">
        <f>DBMS_TYPE_SIZES[[#This Row],[i]]+1</f>
        <v>158</v>
      </c>
      <c r="E170">
        <v>157</v>
      </c>
    </row>
    <row r="171" spans="1:5">
      <c r="A171" s="39" t="str">
        <f>"varchar_0_"&amp;DBMS_TYPE_SIZES[[#This Row],[i]]</f>
        <v>varchar_0_158</v>
      </c>
      <c r="B171" s="29">
        <f>DBMS_TYPE_SIZES[[#This Row],[i]]</f>
        <v>158</v>
      </c>
      <c r="C171" s="29">
        <f>DBMS_TYPE_SIZES[[#This Row],[i]]</f>
        <v>158</v>
      </c>
      <c r="D171" s="40">
        <f>DBMS_TYPE_SIZES[[#This Row],[i]]+1</f>
        <v>159</v>
      </c>
      <c r="E171">
        <v>158</v>
      </c>
    </row>
    <row r="172" spans="1:5">
      <c r="A172" s="39" t="str">
        <f>"varchar_0_"&amp;DBMS_TYPE_SIZES[[#This Row],[i]]</f>
        <v>varchar_0_159</v>
      </c>
      <c r="B172" s="29">
        <f>DBMS_TYPE_SIZES[[#This Row],[i]]</f>
        <v>159</v>
      </c>
      <c r="C172" s="29">
        <f>DBMS_TYPE_SIZES[[#This Row],[i]]</f>
        <v>159</v>
      </c>
      <c r="D172" s="40">
        <f>DBMS_TYPE_SIZES[[#This Row],[i]]+1</f>
        <v>160</v>
      </c>
      <c r="E172">
        <v>159</v>
      </c>
    </row>
    <row r="173" spans="1:5">
      <c r="A173" s="39" t="str">
        <f>"varchar_0_"&amp;DBMS_TYPE_SIZES[[#This Row],[i]]</f>
        <v>varchar_0_160</v>
      </c>
      <c r="B173" s="29">
        <f>DBMS_TYPE_SIZES[[#This Row],[i]]</f>
        <v>160</v>
      </c>
      <c r="C173" s="29">
        <f>DBMS_TYPE_SIZES[[#This Row],[i]]</f>
        <v>160</v>
      </c>
      <c r="D173" s="40">
        <f>DBMS_TYPE_SIZES[[#This Row],[i]]+1</f>
        <v>161</v>
      </c>
      <c r="E173">
        <v>160</v>
      </c>
    </row>
    <row r="174" spans="1:5">
      <c r="A174" s="39" t="str">
        <f>"varchar_0_"&amp;DBMS_TYPE_SIZES[[#This Row],[i]]</f>
        <v>varchar_0_161</v>
      </c>
      <c r="B174" s="29">
        <f>DBMS_TYPE_SIZES[[#This Row],[i]]</f>
        <v>161</v>
      </c>
      <c r="C174" s="29">
        <f>DBMS_TYPE_SIZES[[#This Row],[i]]</f>
        <v>161</v>
      </c>
      <c r="D174" s="40">
        <f>DBMS_TYPE_SIZES[[#This Row],[i]]+1</f>
        <v>162</v>
      </c>
      <c r="E174">
        <v>161</v>
      </c>
    </row>
    <row r="175" spans="1:5">
      <c r="A175" s="39" t="str">
        <f>"varchar_0_"&amp;DBMS_TYPE_SIZES[[#This Row],[i]]</f>
        <v>varchar_0_162</v>
      </c>
      <c r="B175" s="29">
        <f>DBMS_TYPE_SIZES[[#This Row],[i]]</f>
        <v>162</v>
      </c>
      <c r="C175" s="29">
        <f>DBMS_TYPE_SIZES[[#This Row],[i]]</f>
        <v>162</v>
      </c>
      <c r="D175" s="40">
        <f>DBMS_TYPE_SIZES[[#This Row],[i]]+1</f>
        <v>163</v>
      </c>
      <c r="E175">
        <v>162</v>
      </c>
    </row>
    <row r="176" spans="1:5">
      <c r="A176" s="39" t="str">
        <f>"varchar_0_"&amp;DBMS_TYPE_SIZES[[#This Row],[i]]</f>
        <v>varchar_0_163</v>
      </c>
      <c r="B176" s="29">
        <f>DBMS_TYPE_SIZES[[#This Row],[i]]</f>
        <v>163</v>
      </c>
      <c r="C176" s="29">
        <f>DBMS_TYPE_SIZES[[#This Row],[i]]</f>
        <v>163</v>
      </c>
      <c r="D176" s="40">
        <f>DBMS_TYPE_SIZES[[#This Row],[i]]+1</f>
        <v>164</v>
      </c>
      <c r="E176">
        <v>163</v>
      </c>
    </row>
    <row r="177" spans="1:5">
      <c r="A177" s="39" t="str">
        <f>"varchar_0_"&amp;DBMS_TYPE_SIZES[[#This Row],[i]]</f>
        <v>varchar_0_164</v>
      </c>
      <c r="B177" s="29">
        <f>DBMS_TYPE_SIZES[[#This Row],[i]]</f>
        <v>164</v>
      </c>
      <c r="C177" s="29">
        <f>DBMS_TYPE_SIZES[[#This Row],[i]]</f>
        <v>164</v>
      </c>
      <c r="D177" s="40">
        <f>DBMS_TYPE_SIZES[[#This Row],[i]]+1</f>
        <v>165</v>
      </c>
      <c r="E177">
        <v>164</v>
      </c>
    </row>
    <row r="178" spans="1:5">
      <c r="A178" s="39" t="str">
        <f>"varchar_0_"&amp;DBMS_TYPE_SIZES[[#This Row],[i]]</f>
        <v>varchar_0_165</v>
      </c>
      <c r="B178" s="29">
        <f>DBMS_TYPE_SIZES[[#This Row],[i]]</f>
        <v>165</v>
      </c>
      <c r="C178" s="29">
        <f>DBMS_TYPE_SIZES[[#This Row],[i]]</f>
        <v>165</v>
      </c>
      <c r="D178" s="40">
        <f>DBMS_TYPE_SIZES[[#This Row],[i]]+1</f>
        <v>166</v>
      </c>
      <c r="E178">
        <v>165</v>
      </c>
    </row>
    <row r="179" spans="1:5">
      <c r="A179" s="39" t="str">
        <f>"varchar_0_"&amp;DBMS_TYPE_SIZES[[#This Row],[i]]</f>
        <v>varchar_0_166</v>
      </c>
      <c r="B179" s="29">
        <f>DBMS_TYPE_SIZES[[#This Row],[i]]</f>
        <v>166</v>
      </c>
      <c r="C179" s="29">
        <f>DBMS_TYPE_SIZES[[#This Row],[i]]</f>
        <v>166</v>
      </c>
      <c r="D179" s="40">
        <f>DBMS_TYPE_SIZES[[#This Row],[i]]+1</f>
        <v>167</v>
      </c>
      <c r="E179">
        <v>166</v>
      </c>
    </row>
    <row r="180" spans="1:5">
      <c r="A180" s="39" t="str">
        <f>"varchar_0_"&amp;DBMS_TYPE_SIZES[[#This Row],[i]]</f>
        <v>varchar_0_167</v>
      </c>
      <c r="B180" s="29">
        <f>DBMS_TYPE_SIZES[[#This Row],[i]]</f>
        <v>167</v>
      </c>
      <c r="C180" s="29">
        <f>DBMS_TYPE_SIZES[[#This Row],[i]]</f>
        <v>167</v>
      </c>
      <c r="D180" s="40">
        <f>DBMS_TYPE_SIZES[[#This Row],[i]]+1</f>
        <v>168</v>
      </c>
      <c r="E180">
        <v>167</v>
      </c>
    </row>
    <row r="181" spans="1:5">
      <c r="A181" s="39" t="str">
        <f>"varchar_0_"&amp;DBMS_TYPE_SIZES[[#This Row],[i]]</f>
        <v>varchar_0_168</v>
      </c>
      <c r="B181" s="29">
        <f>DBMS_TYPE_SIZES[[#This Row],[i]]</f>
        <v>168</v>
      </c>
      <c r="C181" s="29">
        <f>DBMS_TYPE_SIZES[[#This Row],[i]]</f>
        <v>168</v>
      </c>
      <c r="D181" s="40">
        <f>DBMS_TYPE_SIZES[[#This Row],[i]]+1</f>
        <v>169</v>
      </c>
      <c r="E181">
        <v>168</v>
      </c>
    </row>
    <row r="182" spans="1:5">
      <c r="A182" s="39" t="str">
        <f>"varchar_0_"&amp;DBMS_TYPE_SIZES[[#This Row],[i]]</f>
        <v>varchar_0_169</v>
      </c>
      <c r="B182" s="29">
        <f>DBMS_TYPE_SIZES[[#This Row],[i]]</f>
        <v>169</v>
      </c>
      <c r="C182" s="29">
        <f>DBMS_TYPE_SIZES[[#This Row],[i]]</f>
        <v>169</v>
      </c>
      <c r="D182" s="40">
        <f>DBMS_TYPE_SIZES[[#This Row],[i]]+1</f>
        <v>170</v>
      </c>
      <c r="E182">
        <v>169</v>
      </c>
    </row>
    <row r="183" spans="1:5">
      <c r="A183" s="39" t="str">
        <f>"varchar_0_"&amp;DBMS_TYPE_SIZES[[#This Row],[i]]</f>
        <v>varchar_0_170</v>
      </c>
      <c r="B183" s="29">
        <f>DBMS_TYPE_SIZES[[#This Row],[i]]</f>
        <v>170</v>
      </c>
      <c r="C183" s="29">
        <f>DBMS_TYPE_SIZES[[#This Row],[i]]</f>
        <v>170</v>
      </c>
      <c r="D183" s="40">
        <f>DBMS_TYPE_SIZES[[#This Row],[i]]+1</f>
        <v>171</v>
      </c>
      <c r="E183">
        <v>170</v>
      </c>
    </row>
    <row r="184" spans="1:5">
      <c r="A184" s="39" t="str">
        <f>"varchar_0_"&amp;DBMS_TYPE_SIZES[[#This Row],[i]]</f>
        <v>varchar_0_171</v>
      </c>
      <c r="B184" s="29">
        <f>DBMS_TYPE_SIZES[[#This Row],[i]]</f>
        <v>171</v>
      </c>
      <c r="C184" s="29">
        <f>DBMS_TYPE_SIZES[[#This Row],[i]]</f>
        <v>171</v>
      </c>
      <c r="D184" s="40">
        <f>DBMS_TYPE_SIZES[[#This Row],[i]]+1</f>
        <v>172</v>
      </c>
      <c r="E184">
        <v>171</v>
      </c>
    </row>
    <row r="185" spans="1:5">
      <c r="A185" s="39" t="str">
        <f>"varchar_0_"&amp;DBMS_TYPE_SIZES[[#This Row],[i]]</f>
        <v>varchar_0_172</v>
      </c>
      <c r="B185" s="29">
        <f>DBMS_TYPE_SIZES[[#This Row],[i]]</f>
        <v>172</v>
      </c>
      <c r="C185" s="29">
        <f>DBMS_TYPE_SIZES[[#This Row],[i]]</f>
        <v>172</v>
      </c>
      <c r="D185" s="40">
        <f>DBMS_TYPE_SIZES[[#This Row],[i]]+1</f>
        <v>173</v>
      </c>
      <c r="E185">
        <v>172</v>
      </c>
    </row>
    <row r="186" spans="1:5">
      <c r="A186" s="39" t="str">
        <f>"varchar_0_"&amp;DBMS_TYPE_SIZES[[#This Row],[i]]</f>
        <v>varchar_0_173</v>
      </c>
      <c r="B186" s="29">
        <f>DBMS_TYPE_SIZES[[#This Row],[i]]</f>
        <v>173</v>
      </c>
      <c r="C186" s="29">
        <f>DBMS_TYPE_SIZES[[#This Row],[i]]</f>
        <v>173</v>
      </c>
      <c r="D186" s="40">
        <f>DBMS_TYPE_SIZES[[#This Row],[i]]+1</f>
        <v>174</v>
      </c>
      <c r="E186">
        <v>173</v>
      </c>
    </row>
    <row r="187" spans="1:5">
      <c r="A187" s="39" t="str">
        <f>"varchar_0_"&amp;DBMS_TYPE_SIZES[[#This Row],[i]]</f>
        <v>varchar_0_174</v>
      </c>
      <c r="B187" s="29">
        <f>DBMS_TYPE_SIZES[[#This Row],[i]]</f>
        <v>174</v>
      </c>
      <c r="C187" s="29">
        <f>DBMS_TYPE_SIZES[[#This Row],[i]]</f>
        <v>174</v>
      </c>
      <c r="D187" s="40">
        <f>DBMS_TYPE_SIZES[[#This Row],[i]]+1</f>
        <v>175</v>
      </c>
      <c r="E187">
        <v>174</v>
      </c>
    </row>
    <row r="188" spans="1:5">
      <c r="A188" s="39" t="str">
        <f>"varchar_0_"&amp;DBMS_TYPE_SIZES[[#This Row],[i]]</f>
        <v>varchar_0_175</v>
      </c>
      <c r="B188" s="29">
        <f>DBMS_TYPE_SIZES[[#This Row],[i]]</f>
        <v>175</v>
      </c>
      <c r="C188" s="29">
        <f>DBMS_TYPE_SIZES[[#This Row],[i]]</f>
        <v>175</v>
      </c>
      <c r="D188" s="40">
        <f>DBMS_TYPE_SIZES[[#This Row],[i]]+1</f>
        <v>176</v>
      </c>
      <c r="E188">
        <v>175</v>
      </c>
    </row>
    <row r="189" spans="1:5">
      <c r="A189" s="39" t="str">
        <f>"varchar_0_"&amp;DBMS_TYPE_SIZES[[#This Row],[i]]</f>
        <v>varchar_0_176</v>
      </c>
      <c r="B189" s="29">
        <f>DBMS_TYPE_SIZES[[#This Row],[i]]</f>
        <v>176</v>
      </c>
      <c r="C189" s="29">
        <f>DBMS_TYPE_SIZES[[#This Row],[i]]</f>
        <v>176</v>
      </c>
      <c r="D189" s="40">
        <f>DBMS_TYPE_SIZES[[#This Row],[i]]+1</f>
        <v>177</v>
      </c>
      <c r="E189">
        <v>176</v>
      </c>
    </row>
    <row r="190" spans="1:5">
      <c r="A190" s="39" t="str">
        <f>"varchar_0_"&amp;DBMS_TYPE_SIZES[[#This Row],[i]]</f>
        <v>varchar_0_177</v>
      </c>
      <c r="B190" s="29">
        <f>DBMS_TYPE_SIZES[[#This Row],[i]]</f>
        <v>177</v>
      </c>
      <c r="C190" s="29">
        <f>DBMS_TYPE_SIZES[[#This Row],[i]]</f>
        <v>177</v>
      </c>
      <c r="D190" s="40">
        <f>DBMS_TYPE_SIZES[[#This Row],[i]]+1</f>
        <v>178</v>
      </c>
      <c r="E190">
        <v>177</v>
      </c>
    </row>
    <row r="191" spans="1:5">
      <c r="A191" s="39" t="str">
        <f>"varchar_0_"&amp;DBMS_TYPE_SIZES[[#This Row],[i]]</f>
        <v>varchar_0_178</v>
      </c>
      <c r="B191" s="29">
        <f>DBMS_TYPE_SIZES[[#This Row],[i]]</f>
        <v>178</v>
      </c>
      <c r="C191" s="29">
        <f>DBMS_TYPE_SIZES[[#This Row],[i]]</f>
        <v>178</v>
      </c>
      <c r="D191" s="40">
        <f>DBMS_TYPE_SIZES[[#This Row],[i]]+1</f>
        <v>179</v>
      </c>
      <c r="E191">
        <v>178</v>
      </c>
    </row>
    <row r="192" spans="1:5">
      <c r="A192" s="39" t="str">
        <f>"varchar_0_"&amp;DBMS_TYPE_SIZES[[#This Row],[i]]</f>
        <v>varchar_0_179</v>
      </c>
      <c r="B192" s="29">
        <f>DBMS_TYPE_SIZES[[#This Row],[i]]</f>
        <v>179</v>
      </c>
      <c r="C192" s="29">
        <f>DBMS_TYPE_SIZES[[#This Row],[i]]</f>
        <v>179</v>
      </c>
      <c r="D192" s="40">
        <f>DBMS_TYPE_SIZES[[#This Row],[i]]+1</f>
        <v>180</v>
      </c>
      <c r="E192">
        <v>179</v>
      </c>
    </row>
    <row r="193" spans="1:5">
      <c r="A193" s="39" t="str">
        <f>"varchar_0_"&amp;DBMS_TYPE_SIZES[[#This Row],[i]]</f>
        <v>varchar_0_180</v>
      </c>
      <c r="B193" s="29">
        <f>DBMS_TYPE_SIZES[[#This Row],[i]]</f>
        <v>180</v>
      </c>
      <c r="C193" s="29">
        <f>DBMS_TYPE_SIZES[[#This Row],[i]]</f>
        <v>180</v>
      </c>
      <c r="D193" s="40">
        <f>DBMS_TYPE_SIZES[[#This Row],[i]]+1</f>
        <v>181</v>
      </c>
      <c r="E193">
        <v>180</v>
      </c>
    </row>
    <row r="194" spans="1:5">
      <c r="A194" s="39" t="str">
        <f>"varchar_0_"&amp;DBMS_TYPE_SIZES[[#This Row],[i]]</f>
        <v>varchar_0_181</v>
      </c>
      <c r="B194" s="29">
        <f>DBMS_TYPE_SIZES[[#This Row],[i]]</f>
        <v>181</v>
      </c>
      <c r="C194" s="29">
        <f>DBMS_TYPE_SIZES[[#This Row],[i]]</f>
        <v>181</v>
      </c>
      <c r="D194" s="40">
        <f>DBMS_TYPE_SIZES[[#This Row],[i]]+1</f>
        <v>182</v>
      </c>
      <c r="E194">
        <v>181</v>
      </c>
    </row>
    <row r="195" spans="1:5">
      <c r="A195" s="39" t="str">
        <f>"varchar_0_"&amp;DBMS_TYPE_SIZES[[#This Row],[i]]</f>
        <v>varchar_0_182</v>
      </c>
      <c r="B195" s="29">
        <f>DBMS_TYPE_SIZES[[#This Row],[i]]</f>
        <v>182</v>
      </c>
      <c r="C195" s="29">
        <f>DBMS_TYPE_SIZES[[#This Row],[i]]</f>
        <v>182</v>
      </c>
      <c r="D195" s="40">
        <f>DBMS_TYPE_SIZES[[#This Row],[i]]+1</f>
        <v>183</v>
      </c>
      <c r="E195">
        <v>182</v>
      </c>
    </row>
    <row r="196" spans="1:5">
      <c r="A196" s="39" t="str">
        <f>"varchar_0_"&amp;DBMS_TYPE_SIZES[[#This Row],[i]]</f>
        <v>varchar_0_183</v>
      </c>
      <c r="B196" s="29">
        <f>DBMS_TYPE_SIZES[[#This Row],[i]]</f>
        <v>183</v>
      </c>
      <c r="C196" s="29">
        <f>DBMS_TYPE_SIZES[[#This Row],[i]]</f>
        <v>183</v>
      </c>
      <c r="D196" s="40">
        <f>DBMS_TYPE_SIZES[[#This Row],[i]]+1</f>
        <v>184</v>
      </c>
      <c r="E196">
        <v>183</v>
      </c>
    </row>
    <row r="197" spans="1:5">
      <c r="A197" s="39" t="str">
        <f>"varchar_0_"&amp;DBMS_TYPE_SIZES[[#This Row],[i]]</f>
        <v>varchar_0_184</v>
      </c>
      <c r="B197" s="29">
        <f>DBMS_TYPE_SIZES[[#This Row],[i]]</f>
        <v>184</v>
      </c>
      <c r="C197" s="29">
        <f>DBMS_TYPE_SIZES[[#This Row],[i]]</f>
        <v>184</v>
      </c>
      <c r="D197" s="40">
        <f>DBMS_TYPE_SIZES[[#This Row],[i]]+1</f>
        <v>185</v>
      </c>
      <c r="E197">
        <v>184</v>
      </c>
    </row>
    <row r="198" spans="1:5">
      <c r="A198" s="39" t="str">
        <f>"varchar_0_"&amp;DBMS_TYPE_SIZES[[#This Row],[i]]</f>
        <v>varchar_0_185</v>
      </c>
      <c r="B198" s="29">
        <f>DBMS_TYPE_SIZES[[#This Row],[i]]</f>
        <v>185</v>
      </c>
      <c r="C198" s="29">
        <f>DBMS_TYPE_SIZES[[#This Row],[i]]</f>
        <v>185</v>
      </c>
      <c r="D198" s="40">
        <f>DBMS_TYPE_SIZES[[#This Row],[i]]+1</f>
        <v>186</v>
      </c>
      <c r="E198">
        <v>185</v>
      </c>
    </row>
    <row r="199" spans="1:5">
      <c r="A199" s="39" t="str">
        <f>"varchar_0_"&amp;DBMS_TYPE_SIZES[[#This Row],[i]]</f>
        <v>varchar_0_186</v>
      </c>
      <c r="B199" s="29">
        <f>DBMS_TYPE_SIZES[[#This Row],[i]]</f>
        <v>186</v>
      </c>
      <c r="C199" s="29">
        <f>DBMS_TYPE_SIZES[[#This Row],[i]]</f>
        <v>186</v>
      </c>
      <c r="D199" s="40">
        <f>DBMS_TYPE_SIZES[[#This Row],[i]]+1</f>
        <v>187</v>
      </c>
      <c r="E199">
        <v>186</v>
      </c>
    </row>
    <row r="200" spans="1:5">
      <c r="A200" s="39" t="str">
        <f>"varchar_0_"&amp;DBMS_TYPE_SIZES[[#This Row],[i]]</f>
        <v>varchar_0_187</v>
      </c>
      <c r="B200" s="29">
        <f>DBMS_TYPE_SIZES[[#This Row],[i]]</f>
        <v>187</v>
      </c>
      <c r="C200" s="29">
        <f>DBMS_TYPE_SIZES[[#This Row],[i]]</f>
        <v>187</v>
      </c>
      <c r="D200" s="40">
        <f>DBMS_TYPE_SIZES[[#This Row],[i]]+1</f>
        <v>188</v>
      </c>
      <c r="E200">
        <v>187</v>
      </c>
    </row>
    <row r="201" spans="1:5">
      <c r="A201" s="39" t="str">
        <f>"varchar_0_"&amp;DBMS_TYPE_SIZES[[#This Row],[i]]</f>
        <v>varchar_0_188</v>
      </c>
      <c r="B201" s="29">
        <f>DBMS_TYPE_SIZES[[#This Row],[i]]</f>
        <v>188</v>
      </c>
      <c r="C201" s="29">
        <f>DBMS_TYPE_SIZES[[#This Row],[i]]</f>
        <v>188</v>
      </c>
      <c r="D201" s="40">
        <f>DBMS_TYPE_SIZES[[#This Row],[i]]+1</f>
        <v>189</v>
      </c>
      <c r="E201">
        <v>188</v>
      </c>
    </row>
    <row r="202" spans="1:5">
      <c r="A202" s="39" t="str">
        <f>"varchar_0_"&amp;DBMS_TYPE_SIZES[[#This Row],[i]]</f>
        <v>varchar_0_189</v>
      </c>
      <c r="B202" s="29">
        <f>DBMS_TYPE_SIZES[[#This Row],[i]]</f>
        <v>189</v>
      </c>
      <c r="C202" s="29">
        <f>DBMS_TYPE_SIZES[[#This Row],[i]]</f>
        <v>189</v>
      </c>
      <c r="D202" s="40">
        <f>DBMS_TYPE_SIZES[[#This Row],[i]]+1</f>
        <v>190</v>
      </c>
      <c r="E202">
        <v>189</v>
      </c>
    </row>
    <row r="203" spans="1:5">
      <c r="A203" s="39" t="str">
        <f>"varchar_0_"&amp;DBMS_TYPE_SIZES[[#This Row],[i]]</f>
        <v>varchar_0_190</v>
      </c>
      <c r="B203" s="29">
        <f>DBMS_TYPE_SIZES[[#This Row],[i]]</f>
        <v>190</v>
      </c>
      <c r="C203" s="29">
        <f>DBMS_TYPE_SIZES[[#This Row],[i]]</f>
        <v>190</v>
      </c>
      <c r="D203" s="40">
        <f>DBMS_TYPE_SIZES[[#This Row],[i]]+1</f>
        <v>191</v>
      </c>
      <c r="E203">
        <v>190</v>
      </c>
    </row>
    <row r="204" spans="1:5">
      <c r="A204" s="39" t="str">
        <f>"varchar_0_"&amp;DBMS_TYPE_SIZES[[#This Row],[i]]</f>
        <v>varchar_0_191</v>
      </c>
      <c r="B204" s="29">
        <f>DBMS_TYPE_SIZES[[#This Row],[i]]</f>
        <v>191</v>
      </c>
      <c r="C204" s="29">
        <f>DBMS_TYPE_SIZES[[#This Row],[i]]</f>
        <v>191</v>
      </c>
      <c r="D204" s="40">
        <f>DBMS_TYPE_SIZES[[#This Row],[i]]+1</f>
        <v>192</v>
      </c>
      <c r="E204">
        <v>191</v>
      </c>
    </row>
    <row r="205" spans="1:5">
      <c r="A205" s="39" t="str">
        <f>"varchar_0_"&amp;DBMS_TYPE_SIZES[[#This Row],[i]]</f>
        <v>varchar_0_192</v>
      </c>
      <c r="B205" s="29">
        <f>DBMS_TYPE_SIZES[[#This Row],[i]]</f>
        <v>192</v>
      </c>
      <c r="C205" s="29">
        <f>DBMS_TYPE_SIZES[[#This Row],[i]]</f>
        <v>192</v>
      </c>
      <c r="D205" s="40">
        <f>DBMS_TYPE_SIZES[[#This Row],[i]]+1</f>
        <v>193</v>
      </c>
      <c r="E205">
        <v>192</v>
      </c>
    </row>
    <row r="206" spans="1:5">
      <c r="A206" s="39" t="str">
        <f>"varchar_0_"&amp;DBMS_TYPE_SIZES[[#This Row],[i]]</f>
        <v>varchar_0_193</v>
      </c>
      <c r="B206" s="29">
        <f>DBMS_TYPE_SIZES[[#This Row],[i]]</f>
        <v>193</v>
      </c>
      <c r="C206" s="29">
        <f>DBMS_TYPE_SIZES[[#This Row],[i]]</f>
        <v>193</v>
      </c>
      <c r="D206" s="40">
        <f>DBMS_TYPE_SIZES[[#This Row],[i]]+1</f>
        <v>194</v>
      </c>
      <c r="E206">
        <v>193</v>
      </c>
    </row>
    <row r="207" spans="1:5">
      <c r="A207" s="39" t="str">
        <f>"varchar_0_"&amp;DBMS_TYPE_SIZES[[#This Row],[i]]</f>
        <v>varchar_0_194</v>
      </c>
      <c r="B207" s="29">
        <f>DBMS_TYPE_SIZES[[#This Row],[i]]</f>
        <v>194</v>
      </c>
      <c r="C207" s="29">
        <f>DBMS_TYPE_SIZES[[#This Row],[i]]</f>
        <v>194</v>
      </c>
      <c r="D207" s="40">
        <f>DBMS_TYPE_SIZES[[#This Row],[i]]+1</f>
        <v>195</v>
      </c>
      <c r="E207">
        <v>194</v>
      </c>
    </row>
    <row r="208" spans="1:5">
      <c r="A208" s="39" t="str">
        <f>"varchar_0_"&amp;DBMS_TYPE_SIZES[[#This Row],[i]]</f>
        <v>varchar_0_195</v>
      </c>
      <c r="B208" s="29">
        <f>DBMS_TYPE_SIZES[[#This Row],[i]]</f>
        <v>195</v>
      </c>
      <c r="C208" s="29">
        <f>DBMS_TYPE_SIZES[[#This Row],[i]]</f>
        <v>195</v>
      </c>
      <c r="D208" s="40">
        <f>DBMS_TYPE_SIZES[[#This Row],[i]]+1</f>
        <v>196</v>
      </c>
      <c r="E208">
        <v>195</v>
      </c>
    </row>
    <row r="209" spans="1:5">
      <c r="A209" s="39" t="str">
        <f>"varchar_0_"&amp;DBMS_TYPE_SIZES[[#This Row],[i]]</f>
        <v>varchar_0_196</v>
      </c>
      <c r="B209" s="29">
        <f>DBMS_TYPE_SIZES[[#This Row],[i]]</f>
        <v>196</v>
      </c>
      <c r="C209" s="29">
        <f>DBMS_TYPE_SIZES[[#This Row],[i]]</f>
        <v>196</v>
      </c>
      <c r="D209" s="40">
        <f>DBMS_TYPE_SIZES[[#This Row],[i]]+1</f>
        <v>197</v>
      </c>
      <c r="E209">
        <v>196</v>
      </c>
    </row>
    <row r="210" spans="1:5">
      <c r="A210" s="39" t="str">
        <f>"varchar_0_"&amp;DBMS_TYPE_SIZES[[#This Row],[i]]</f>
        <v>varchar_0_197</v>
      </c>
      <c r="B210" s="29">
        <f>DBMS_TYPE_SIZES[[#This Row],[i]]</f>
        <v>197</v>
      </c>
      <c r="C210" s="29">
        <f>DBMS_TYPE_SIZES[[#This Row],[i]]</f>
        <v>197</v>
      </c>
      <c r="D210" s="40">
        <f>DBMS_TYPE_SIZES[[#This Row],[i]]+1</f>
        <v>198</v>
      </c>
      <c r="E210">
        <v>197</v>
      </c>
    </row>
    <row r="211" spans="1:5">
      <c r="A211" s="39" t="str">
        <f>"varchar_0_"&amp;DBMS_TYPE_SIZES[[#This Row],[i]]</f>
        <v>varchar_0_198</v>
      </c>
      <c r="B211" s="29">
        <f>DBMS_TYPE_SIZES[[#This Row],[i]]</f>
        <v>198</v>
      </c>
      <c r="C211" s="29">
        <f>DBMS_TYPE_SIZES[[#This Row],[i]]</f>
        <v>198</v>
      </c>
      <c r="D211" s="40">
        <f>DBMS_TYPE_SIZES[[#This Row],[i]]+1</f>
        <v>199</v>
      </c>
      <c r="E211">
        <v>198</v>
      </c>
    </row>
    <row r="212" spans="1:5">
      <c r="A212" s="39" t="str">
        <f>"varchar_0_"&amp;DBMS_TYPE_SIZES[[#This Row],[i]]</f>
        <v>varchar_0_199</v>
      </c>
      <c r="B212" s="29">
        <f>DBMS_TYPE_SIZES[[#This Row],[i]]</f>
        <v>199</v>
      </c>
      <c r="C212" s="29">
        <f>DBMS_TYPE_SIZES[[#This Row],[i]]</f>
        <v>199</v>
      </c>
      <c r="D212" s="40">
        <f>DBMS_TYPE_SIZES[[#This Row],[i]]+1</f>
        <v>200</v>
      </c>
      <c r="E212">
        <v>199</v>
      </c>
    </row>
    <row r="213" spans="1:5">
      <c r="A213" s="39" t="str">
        <f>"varchar_0_"&amp;DBMS_TYPE_SIZES[[#This Row],[i]]</f>
        <v>varchar_0_200</v>
      </c>
      <c r="B213" s="29">
        <f>DBMS_TYPE_SIZES[[#This Row],[i]]</f>
        <v>200</v>
      </c>
      <c r="C213" s="29">
        <f>DBMS_TYPE_SIZES[[#This Row],[i]]</f>
        <v>200</v>
      </c>
      <c r="D213" s="40">
        <f>DBMS_TYPE_SIZES[[#This Row],[i]]+1</f>
        <v>201</v>
      </c>
      <c r="E213">
        <v>200</v>
      </c>
    </row>
    <row r="214" spans="1:5">
      <c r="A214" s="39" t="str">
        <f>"varchar_0_"&amp;DBMS_TYPE_SIZES[[#This Row],[i]]</f>
        <v>varchar_0_201</v>
      </c>
      <c r="B214" s="29">
        <f>DBMS_TYPE_SIZES[[#This Row],[i]]</f>
        <v>201</v>
      </c>
      <c r="C214" s="29">
        <f>DBMS_TYPE_SIZES[[#This Row],[i]]</f>
        <v>201</v>
      </c>
      <c r="D214" s="40">
        <f>DBMS_TYPE_SIZES[[#This Row],[i]]+1</f>
        <v>202</v>
      </c>
      <c r="E214">
        <v>201</v>
      </c>
    </row>
    <row r="215" spans="1:5">
      <c r="A215" s="39" t="str">
        <f>"varchar_0_"&amp;DBMS_TYPE_SIZES[[#This Row],[i]]</f>
        <v>varchar_0_202</v>
      </c>
      <c r="B215" s="29">
        <f>DBMS_TYPE_SIZES[[#This Row],[i]]</f>
        <v>202</v>
      </c>
      <c r="C215" s="29">
        <f>DBMS_TYPE_SIZES[[#This Row],[i]]</f>
        <v>202</v>
      </c>
      <c r="D215" s="40">
        <f>DBMS_TYPE_SIZES[[#This Row],[i]]+1</f>
        <v>203</v>
      </c>
      <c r="E215">
        <v>202</v>
      </c>
    </row>
    <row r="216" spans="1:5">
      <c r="A216" s="39" t="str">
        <f>"varchar_0_"&amp;DBMS_TYPE_SIZES[[#This Row],[i]]</f>
        <v>varchar_0_203</v>
      </c>
      <c r="B216" s="29">
        <f>DBMS_TYPE_SIZES[[#This Row],[i]]</f>
        <v>203</v>
      </c>
      <c r="C216" s="29">
        <f>DBMS_TYPE_SIZES[[#This Row],[i]]</f>
        <v>203</v>
      </c>
      <c r="D216" s="40">
        <f>DBMS_TYPE_SIZES[[#This Row],[i]]+1</f>
        <v>204</v>
      </c>
      <c r="E216">
        <v>203</v>
      </c>
    </row>
    <row r="217" spans="1:5">
      <c r="A217" s="39" t="str">
        <f>"varchar_0_"&amp;DBMS_TYPE_SIZES[[#This Row],[i]]</f>
        <v>varchar_0_204</v>
      </c>
      <c r="B217" s="29">
        <f>DBMS_TYPE_SIZES[[#This Row],[i]]</f>
        <v>204</v>
      </c>
      <c r="C217" s="29">
        <f>DBMS_TYPE_SIZES[[#This Row],[i]]</f>
        <v>204</v>
      </c>
      <c r="D217" s="40">
        <f>DBMS_TYPE_SIZES[[#This Row],[i]]+1</f>
        <v>205</v>
      </c>
      <c r="E217">
        <v>204</v>
      </c>
    </row>
    <row r="218" spans="1:5">
      <c r="A218" s="39" t="str">
        <f>"varchar_0_"&amp;DBMS_TYPE_SIZES[[#This Row],[i]]</f>
        <v>varchar_0_205</v>
      </c>
      <c r="B218" s="29">
        <f>DBMS_TYPE_SIZES[[#This Row],[i]]</f>
        <v>205</v>
      </c>
      <c r="C218" s="29">
        <f>DBMS_TYPE_SIZES[[#This Row],[i]]</f>
        <v>205</v>
      </c>
      <c r="D218" s="40">
        <f>DBMS_TYPE_SIZES[[#This Row],[i]]+1</f>
        <v>206</v>
      </c>
      <c r="E218">
        <v>205</v>
      </c>
    </row>
    <row r="219" spans="1:5">
      <c r="A219" s="39" t="str">
        <f>"varchar_0_"&amp;DBMS_TYPE_SIZES[[#This Row],[i]]</f>
        <v>varchar_0_206</v>
      </c>
      <c r="B219" s="29">
        <f>DBMS_TYPE_SIZES[[#This Row],[i]]</f>
        <v>206</v>
      </c>
      <c r="C219" s="29">
        <f>DBMS_TYPE_SIZES[[#This Row],[i]]</f>
        <v>206</v>
      </c>
      <c r="D219" s="40">
        <f>DBMS_TYPE_SIZES[[#This Row],[i]]+1</f>
        <v>207</v>
      </c>
      <c r="E219">
        <v>206</v>
      </c>
    </row>
    <row r="220" spans="1:5">
      <c r="A220" s="39" t="str">
        <f>"varchar_0_"&amp;DBMS_TYPE_SIZES[[#This Row],[i]]</f>
        <v>varchar_0_207</v>
      </c>
      <c r="B220" s="29">
        <f>DBMS_TYPE_SIZES[[#This Row],[i]]</f>
        <v>207</v>
      </c>
      <c r="C220" s="29">
        <f>DBMS_TYPE_SIZES[[#This Row],[i]]</f>
        <v>207</v>
      </c>
      <c r="D220" s="40">
        <f>DBMS_TYPE_SIZES[[#This Row],[i]]+1</f>
        <v>208</v>
      </c>
      <c r="E220">
        <v>207</v>
      </c>
    </row>
    <row r="221" spans="1:5">
      <c r="A221" s="39" t="str">
        <f>"varchar_0_"&amp;DBMS_TYPE_SIZES[[#This Row],[i]]</f>
        <v>varchar_0_208</v>
      </c>
      <c r="B221" s="29">
        <f>DBMS_TYPE_SIZES[[#This Row],[i]]</f>
        <v>208</v>
      </c>
      <c r="C221" s="29">
        <f>DBMS_TYPE_SIZES[[#This Row],[i]]</f>
        <v>208</v>
      </c>
      <c r="D221" s="40">
        <f>DBMS_TYPE_SIZES[[#This Row],[i]]+1</f>
        <v>209</v>
      </c>
      <c r="E221">
        <v>208</v>
      </c>
    </row>
    <row r="222" spans="1:5">
      <c r="A222" s="39" t="str">
        <f>"varchar_0_"&amp;DBMS_TYPE_SIZES[[#This Row],[i]]</f>
        <v>varchar_0_209</v>
      </c>
      <c r="B222" s="29">
        <f>DBMS_TYPE_SIZES[[#This Row],[i]]</f>
        <v>209</v>
      </c>
      <c r="C222" s="29">
        <f>DBMS_TYPE_SIZES[[#This Row],[i]]</f>
        <v>209</v>
      </c>
      <c r="D222" s="40">
        <f>DBMS_TYPE_SIZES[[#This Row],[i]]+1</f>
        <v>210</v>
      </c>
      <c r="E222">
        <v>209</v>
      </c>
    </row>
    <row r="223" spans="1:5">
      <c r="A223" s="39" t="str">
        <f>"varchar_0_"&amp;DBMS_TYPE_SIZES[[#This Row],[i]]</f>
        <v>varchar_0_210</v>
      </c>
      <c r="B223" s="29">
        <f>DBMS_TYPE_SIZES[[#This Row],[i]]</f>
        <v>210</v>
      </c>
      <c r="C223" s="29">
        <f>DBMS_TYPE_SIZES[[#This Row],[i]]</f>
        <v>210</v>
      </c>
      <c r="D223" s="40">
        <f>DBMS_TYPE_SIZES[[#This Row],[i]]+1</f>
        <v>211</v>
      </c>
      <c r="E223">
        <v>210</v>
      </c>
    </row>
    <row r="224" spans="1:5">
      <c r="A224" s="39" t="str">
        <f>"varchar_0_"&amp;DBMS_TYPE_SIZES[[#This Row],[i]]</f>
        <v>varchar_0_211</v>
      </c>
      <c r="B224" s="29">
        <f>DBMS_TYPE_SIZES[[#This Row],[i]]</f>
        <v>211</v>
      </c>
      <c r="C224" s="29">
        <f>DBMS_TYPE_SIZES[[#This Row],[i]]</f>
        <v>211</v>
      </c>
      <c r="D224" s="40">
        <f>DBMS_TYPE_SIZES[[#This Row],[i]]+1</f>
        <v>212</v>
      </c>
      <c r="E224">
        <v>211</v>
      </c>
    </row>
    <row r="225" spans="1:5">
      <c r="A225" s="39" t="str">
        <f>"varchar_0_"&amp;DBMS_TYPE_SIZES[[#This Row],[i]]</f>
        <v>varchar_0_212</v>
      </c>
      <c r="B225" s="29">
        <f>DBMS_TYPE_SIZES[[#This Row],[i]]</f>
        <v>212</v>
      </c>
      <c r="C225" s="29">
        <f>DBMS_TYPE_SIZES[[#This Row],[i]]</f>
        <v>212</v>
      </c>
      <c r="D225" s="40">
        <f>DBMS_TYPE_SIZES[[#This Row],[i]]+1</f>
        <v>213</v>
      </c>
      <c r="E225">
        <v>212</v>
      </c>
    </row>
    <row r="226" spans="1:5">
      <c r="A226" s="39" t="str">
        <f>"varchar_0_"&amp;DBMS_TYPE_SIZES[[#This Row],[i]]</f>
        <v>varchar_0_213</v>
      </c>
      <c r="B226" s="29">
        <f>DBMS_TYPE_SIZES[[#This Row],[i]]</f>
        <v>213</v>
      </c>
      <c r="C226" s="29">
        <f>DBMS_TYPE_SIZES[[#This Row],[i]]</f>
        <v>213</v>
      </c>
      <c r="D226" s="40">
        <f>DBMS_TYPE_SIZES[[#This Row],[i]]+1</f>
        <v>214</v>
      </c>
      <c r="E226">
        <v>213</v>
      </c>
    </row>
    <row r="227" spans="1:5">
      <c r="A227" s="39" t="str">
        <f>"varchar_0_"&amp;DBMS_TYPE_SIZES[[#This Row],[i]]</f>
        <v>varchar_0_214</v>
      </c>
      <c r="B227" s="29">
        <f>DBMS_TYPE_SIZES[[#This Row],[i]]</f>
        <v>214</v>
      </c>
      <c r="C227" s="29">
        <f>DBMS_TYPE_SIZES[[#This Row],[i]]</f>
        <v>214</v>
      </c>
      <c r="D227" s="40">
        <f>DBMS_TYPE_SIZES[[#This Row],[i]]+1</f>
        <v>215</v>
      </c>
      <c r="E227">
        <v>214</v>
      </c>
    </row>
    <row r="228" spans="1:5">
      <c r="A228" s="39" t="str">
        <f>"varchar_0_"&amp;DBMS_TYPE_SIZES[[#This Row],[i]]</f>
        <v>varchar_0_215</v>
      </c>
      <c r="B228" s="29">
        <f>DBMS_TYPE_SIZES[[#This Row],[i]]</f>
        <v>215</v>
      </c>
      <c r="C228" s="29">
        <f>DBMS_TYPE_SIZES[[#This Row],[i]]</f>
        <v>215</v>
      </c>
      <c r="D228" s="40">
        <f>DBMS_TYPE_SIZES[[#This Row],[i]]+1</f>
        <v>216</v>
      </c>
      <c r="E228">
        <v>215</v>
      </c>
    </row>
    <row r="229" spans="1:5">
      <c r="A229" s="39" t="str">
        <f>"varchar_0_"&amp;DBMS_TYPE_SIZES[[#This Row],[i]]</f>
        <v>varchar_0_216</v>
      </c>
      <c r="B229" s="29">
        <f>DBMS_TYPE_SIZES[[#This Row],[i]]</f>
        <v>216</v>
      </c>
      <c r="C229" s="29">
        <f>DBMS_TYPE_SIZES[[#This Row],[i]]</f>
        <v>216</v>
      </c>
      <c r="D229" s="40">
        <f>DBMS_TYPE_SIZES[[#This Row],[i]]+1</f>
        <v>217</v>
      </c>
      <c r="E229">
        <v>216</v>
      </c>
    </row>
    <row r="230" spans="1:5">
      <c r="A230" s="39" t="str">
        <f>"varchar_0_"&amp;DBMS_TYPE_SIZES[[#This Row],[i]]</f>
        <v>varchar_0_217</v>
      </c>
      <c r="B230" s="29">
        <f>DBMS_TYPE_SIZES[[#This Row],[i]]</f>
        <v>217</v>
      </c>
      <c r="C230" s="29">
        <f>DBMS_TYPE_SIZES[[#This Row],[i]]</f>
        <v>217</v>
      </c>
      <c r="D230" s="40">
        <f>DBMS_TYPE_SIZES[[#This Row],[i]]+1</f>
        <v>218</v>
      </c>
      <c r="E230">
        <v>217</v>
      </c>
    </row>
    <row r="231" spans="1:5">
      <c r="A231" s="39" t="str">
        <f>"varchar_0_"&amp;DBMS_TYPE_SIZES[[#This Row],[i]]</f>
        <v>varchar_0_218</v>
      </c>
      <c r="B231" s="29">
        <f>DBMS_TYPE_SIZES[[#This Row],[i]]</f>
        <v>218</v>
      </c>
      <c r="C231" s="29">
        <f>DBMS_TYPE_SIZES[[#This Row],[i]]</f>
        <v>218</v>
      </c>
      <c r="D231" s="40">
        <f>DBMS_TYPE_SIZES[[#This Row],[i]]+1</f>
        <v>219</v>
      </c>
      <c r="E231">
        <v>218</v>
      </c>
    </row>
    <row r="232" spans="1:5">
      <c r="A232" s="39" t="str">
        <f>"varchar_0_"&amp;DBMS_TYPE_SIZES[[#This Row],[i]]</f>
        <v>varchar_0_219</v>
      </c>
      <c r="B232" s="29">
        <f>DBMS_TYPE_SIZES[[#This Row],[i]]</f>
        <v>219</v>
      </c>
      <c r="C232" s="29">
        <f>DBMS_TYPE_SIZES[[#This Row],[i]]</f>
        <v>219</v>
      </c>
      <c r="D232" s="40">
        <f>DBMS_TYPE_SIZES[[#This Row],[i]]+1</f>
        <v>220</v>
      </c>
      <c r="E232">
        <v>219</v>
      </c>
    </row>
    <row r="233" spans="1:5">
      <c r="A233" s="39" t="str">
        <f>"varchar_0_"&amp;DBMS_TYPE_SIZES[[#This Row],[i]]</f>
        <v>varchar_0_220</v>
      </c>
      <c r="B233" s="29">
        <f>DBMS_TYPE_SIZES[[#This Row],[i]]</f>
        <v>220</v>
      </c>
      <c r="C233" s="29">
        <f>DBMS_TYPE_SIZES[[#This Row],[i]]</f>
        <v>220</v>
      </c>
      <c r="D233" s="40">
        <f>DBMS_TYPE_SIZES[[#This Row],[i]]+1</f>
        <v>221</v>
      </c>
      <c r="E233">
        <v>220</v>
      </c>
    </row>
    <row r="234" spans="1:5">
      <c r="A234" s="39" t="str">
        <f>"varchar_0_"&amp;DBMS_TYPE_SIZES[[#This Row],[i]]</f>
        <v>varchar_0_221</v>
      </c>
      <c r="B234" s="29">
        <f>DBMS_TYPE_SIZES[[#This Row],[i]]</f>
        <v>221</v>
      </c>
      <c r="C234" s="29">
        <f>DBMS_TYPE_SIZES[[#This Row],[i]]</f>
        <v>221</v>
      </c>
      <c r="D234" s="40">
        <f>DBMS_TYPE_SIZES[[#This Row],[i]]+1</f>
        <v>222</v>
      </c>
      <c r="E234">
        <v>221</v>
      </c>
    </row>
    <row r="235" spans="1:5">
      <c r="A235" s="39" t="str">
        <f>"varchar_0_"&amp;DBMS_TYPE_SIZES[[#This Row],[i]]</f>
        <v>varchar_0_222</v>
      </c>
      <c r="B235" s="29">
        <f>DBMS_TYPE_SIZES[[#This Row],[i]]</f>
        <v>222</v>
      </c>
      <c r="C235" s="29">
        <f>DBMS_TYPE_SIZES[[#This Row],[i]]</f>
        <v>222</v>
      </c>
      <c r="D235" s="40">
        <f>DBMS_TYPE_SIZES[[#This Row],[i]]+1</f>
        <v>223</v>
      </c>
      <c r="E235">
        <v>222</v>
      </c>
    </row>
    <row r="236" spans="1:5">
      <c r="A236" s="39" t="str">
        <f>"varchar_0_"&amp;DBMS_TYPE_SIZES[[#This Row],[i]]</f>
        <v>varchar_0_223</v>
      </c>
      <c r="B236" s="29">
        <f>DBMS_TYPE_SIZES[[#This Row],[i]]</f>
        <v>223</v>
      </c>
      <c r="C236" s="29">
        <f>DBMS_TYPE_SIZES[[#This Row],[i]]</f>
        <v>223</v>
      </c>
      <c r="D236" s="40">
        <f>DBMS_TYPE_SIZES[[#This Row],[i]]+1</f>
        <v>224</v>
      </c>
      <c r="E236">
        <v>223</v>
      </c>
    </row>
    <row r="237" spans="1:5">
      <c r="A237" s="39" t="str">
        <f>"varchar_0_"&amp;DBMS_TYPE_SIZES[[#This Row],[i]]</f>
        <v>varchar_0_224</v>
      </c>
      <c r="B237" s="29">
        <f>DBMS_TYPE_SIZES[[#This Row],[i]]</f>
        <v>224</v>
      </c>
      <c r="C237" s="29">
        <f>DBMS_TYPE_SIZES[[#This Row],[i]]</f>
        <v>224</v>
      </c>
      <c r="D237" s="40">
        <f>DBMS_TYPE_SIZES[[#This Row],[i]]+1</f>
        <v>225</v>
      </c>
      <c r="E237">
        <v>224</v>
      </c>
    </row>
    <row r="238" spans="1:5">
      <c r="A238" s="39" t="str">
        <f>"varchar_0_"&amp;DBMS_TYPE_SIZES[[#This Row],[i]]</f>
        <v>varchar_0_225</v>
      </c>
      <c r="B238" s="29">
        <f>DBMS_TYPE_SIZES[[#This Row],[i]]</f>
        <v>225</v>
      </c>
      <c r="C238" s="29">
        <f>DBMS_TYPE_SIZES[[#This Row],[i]]</f>
        <v>225</v>
      </c>
      <c r="D238" s="40">
        <f>DBMS_TYPE_SIZES[[#This Row],[i]]+1</f>
        <v>226</v>
      </c>
      <c r="E238">
        <v>225</v>
      </c>
    </row>
    <row r="239" spans="1:5">
      <c r="A239" s="39" t="str">
        <f>"varchar_0_"&amp;DBMS_TYPE_SIZES[[#This Row],[i]]</f>
        <v>varchar_0_226</v>
      </c>
      <c r="B239" s="29">
        <f>DBMS_TYPE_SIZES[[#This Row],[i]]</f>
        <v>226</v>
      </c>
      <c r="C239" s="29">
        <f>DBMS_TYPE_SIZES[[#This Row],[i]]</f>
        <v>226</v>
      </c>
      <c r="D239" s="40">
        <f>DBMS_TYPE_SIZES[[#This Row],[i]]+1</f>
        <v>227</v>
      </c>
      <c r="E239">
        <v>226</v>
      </c>
    </row>
    <row r="240" spans="1:5">
      <c r="A240" s="39" t="str">
        <f>"varchar_0_"&amp;DBMS_TYPE_SIZES[[#This Row],[i]]</f>
        <v>varchar_0_227</v>
      </c>
      <c r="B240" s="29">
        <f>DBMS_TYPE_SIZES[[#This Row],[i]]</f>
        <v>227</v>
      </c>
      <c r="C240" s="29">
        <f>DBMS_TYPE_SIZES[[#This Row],[i]]</f>
        <v>227</v>
      </c>
      <c r="D240" s="40">
        <f>DBMS_TYPE_SIZES[[#This Row],[i]]+1</f>
        <v>228</v>
      </c>
      <c r="E240">
        <v>227</v>
      </c>
    </row>
    <row r="241" spans="1:5">
      <c r="A241" s="39" t="str">
        <f>"varchar_0_"&amp;DBMS_TYPE_SIZES[[#This Row],[i]]</f>
        <v>varchar_0_228</v>
      </c>
      <c r="B241" s="29">
        <f>DBMS_TYPE_SIZES[[#This Row],[i]]</f>
        <v>228</v>
      </c>
      <c r="C241" s="29">
        <f>DBMS_TYPE_SIZES[[#This Row],[i]]</f>
        <v>228</v>
      </c>
      <c r="D241" s="40">
        <f>DBMS_TYPE_SIZES[[#This Row],[i]]+1</f>
        <v>229</v>
      </c>
      <c r="E241">
        <v>228</v>
      </c>
    </row>
    <row r="242" spans="1:5">
      <c r="A242" s="39" t="str">
        <f>"varchar_0_"&amp;DBMS_TYPE_SIZES[[#This Row],[i]]</f>
        <v>varchar_0_229</v>
      </c>
      <c r="B242" s="29">
        <f>DBMS_TYPE_SIZES[[#This Row],[i]]</f>
        <v>229</v>
      </c>
      <c r="C242" s="29">
        <f>DBMS_TYPE_SIZES[[#This Row],[i]]</f>
        <v>229</v>
      </c>
      <c r="D242" s="40">
        <f>DBMS_TYPE_SIZES[[#This Row],[i]]+1</f>
        <v>230</v>
      </c>
      <c r="E242">
        <v>229</v>
      </c>
    </row>
    <row r="243" spans="1:5">
      <c r="A243" s="39" t="str">
        <f>"varchar_0_"&amp;DBMS_TYPE_SIZES[[#This Row],[i]]</f>
        <v>varchar_0_230</v>
      </c>
      <c r="B243" s="29">
        <f>DBMS_TYPE_SIZES[[#This Row],[i]]</f>
        <v>230</v>
      </c>
      <c r="C243" s="29">
        <f>DBMS_TYPE_SIZES[[#This Row],[i]]</f>
        <v>230</v>
      </c>
      <c r="D243" s="40">
        <f>DBMS_TYPE_SIZES[[#This Row],[i]]+1</f>
        <v>231</v>
      </c>
      <c r="E243">
        <v>230</v>
      </c>
    </row>
    <row r="244" spans="1:5">
      <c r="A244" s="39" t="str">
        <f>"varchar_0_"&amp;DBMS_TYPE_SIZES[[#This Row],[i]]</f>
        <v>varchar_0_231</v>
      </c>
      <c r="B244" s="29">
        <f>DBMS_TYPE_SIZES[[#This Row],[i]]</f>
        <v>231</v>
      </c>
      <c r="C244" s="29">
        <f>DBMS_TYPE_SIZES[[#This Row],[i]]</f>
        <v>231</v>
      </c>
      <c r="D244" s="40">
        <f>DBMS_TYPE_SIZES[[#This Row],[i]]+1</f>
        <v>232</v>
      </c>
      <c r="E244">
        <v>231</v>
      </c>
    </row>
    <row r="245" spans="1:5">
      <c r="A245" s="39" t="str">
        <f>"varchar_0_"&amp;DBMS_TYPE_SIZES[[#This Row],[i]]</f>
        <v>varchar_0_232</v>
      </c>
      <c r="B245" s="29">
        <f>DBMS_TYPE_SIZES[[#This Row],[i]]</f>
        <v>232</v>
      </c>
      <c r="C245" s="29">
        <f>DBMS_TYPE_SIZES[[#This Row],[i]]</f>
        <v>232</v>
      </c>
      <c r="D245" s="40">
        <f>DBMS_TYPE_SIZES[[#This Row],[i]]+1</f>
        <v>233</v>
      </c>
      <c r="E245">
        <v>232</v>
      </c>
    </row>
    <row r="246" spans="1:5">
      <c r="A246" s="39" t="str">
        <f>"varchar_0_"&amp;DBMS_TYPE_SIZES[[#This Row],[i]]</f>
        <v>varchar_0_233</v>
      </c>
      <c r="B246" s="29">
        <f>DBMS_TYPE_SIZES[[#This Row],[i]]</f>
        <v>233</v>
      </c>
      <c r="C246" s="29">
        <f>DBMS_TYPE_SIZES[[#This Row],[i]]</f>
        <v>233</v>
      </c>
      <c r="D246" s="40">
        <f>DBMS_TYPE_SIZES[[#This Row],[i]]+1</f>
        <v>234</v>
      </c>
      <c r="E246">
        <v>233</v>
      </c>
    </row>
    <row r="247" spans="1:5">
      <c r="A247" s="39" t="str">
        <f>"varchar_0_"&amp;DBMS_TYPE_SIZES[[#This Row],[i]]</f>
        <v>varchar_0_234</v>
      </c>
      <c r="B247" s="29">
        <f>DBMS_TYPE_SIZES[[#This Row],[i]]</f>
        <v>234</v>
      </c>
      <c r="C247" s="29">
        <f>DBMS_TYPE_SIZES[[#This Row],[i]]</f>
        <v>234</v>
      </c>
      <c r="D247" s="40">
        <f>DBMS_TYPE_SIZES[[#This Row],[i]]+1</f>
        <v>235</v>
      </c>
      <c r="E247">
        <v>234</v>
      </c>
    </row>
    <row r="248" spans="1:5">
      <c r="A248" s="39" t="str">
        <f>"varchar_0_"&amp;DBMS_TYPE_SIZES[[#This Row],[i]]</f>
        <v>varchar_0_235</v>
      </c>
      <c r="B248" s="29">
        <f>DBMS_TYPE_SIZES[[#This Row],[i]]</f>
        <v>235</v>
      </c>
      <c r="C248" s="29">
        <f>DBMS_TYPE_SIZES[[#This Row],[i]]</f>
        <v>235</v>
      </c>
      <c r="D248" s="40">
        <f>DBMS_TYPE_SIZES[[#This Row],[i]]+1</f>
        <v>236</v>
      </c>
      <c r="E248">
        <v>235</v>
      </c>
    </row>
    <row r="249" spans="1:5">
      <c r="A249" s="39" t="str">
        <f>"varchar_0_"&amp;DBMS_TYPE_SIZES[[#This Row],[i]]</f>
        <v>varchar_0_236</v>
      </c>
      <c r="B249" s="29">
        <f>DBMS_TYPE_SIZES[[#This Row],[i]]</f>
        <v>236</v>
      </c>
      <c r="C249" s="29">
        <f>DBMS_TYPE_SIZES[[#This Row],[i]]</f>
        <v>236</v>
      </c>
      <c r="D249" s="40">
        <f>DBMS_TYPE_SIZES[[#This Row],[i]]+1</f>
        <v>237</v>
      </c>
      <c r="E249">
        <v>236</v>
      </c>
    </row>
    <row r="250" spans="1:5">
      <c r="A250" s="39" t="str">
        <f>"varchar_0_"&amp;DBMS_TYPE_SIZES[[#This Row],[i]]</f>
        <v>varchar_0_237</v>
      </c>
      <c r="B250" s="29">
        <f>DBMS_TYPE_SIZES[[#This Row],[i]]</f>
        <v>237</v>
      </c>
      <c r="C250" s="29">
        <f>DBMS_TYPE_SIZES[[#This Row],[i]]</f>
        <v>237</v>
      </c>
      <c r="D250" s="40">
        <f>DBMS_TYPE_SIZES[[#This Row],[i]]+1</f>
        <v>238</v>
      </c>
      <c r="E250">
        <v>237</v>
      </c>
    </row>
    <row r="251" spans="1:5">
      <c r="A251" s="39" t="str">
        <f>"varchar_0_"&amp;DBMS_TYPE_SIZES[[#This Row],[i]]</f>
        <v>varchar_0_238</v>
      </c>
      <c r="B251" s="29">
        <f>DBMS_TYPE_SIZES[[#This Row],[i]]</f>
        <v>238</v>
      </c>
      <c r="C251" s="29">
        <f>DBMS_TYPE_SIZES[[#This Row],[i]]</f>
        <v>238</v>
      </c>
      <c r="D251" s="40">
        <f>DBMS_TYPE_SIZES[[#This Row],[i]]+1</f>
        <v>239</v>
      </c>
      <c r="E251">
        <v>238</v>
      </c>
    </row>
    <row r="252" spans="1:5">
      <c r="A252" s="39" t="str">
        <f>"varchar_0_"&amp;DBMS_TYPE_SIZES[[#This Row],[i]]</f>
        <v>varchar_0_239</v>
      </c>
      <c r="B252" s="29">
        <f>DBMS_TYPE_SIZES[[#This Row],[i]]</f>
        <v>239</v>
      </c>
      <c r="C252" s="29">
        <f>DBMS_TYPE_SIZES[[#This Row],[i]]</f>
        <v>239</v>
      </c>
      <c r="D252" s="40">
        <f>DBMS_TYPE_SIZES[[#This Row],[i]]+1</f>
        <v>240</v>
      </c>
      <c r="E252">
        <v>239</v>
      </c>
    </row>
    <row r="253" spans="1:5">
      <c r="A253" s="39" t="str">
        <f>"varchar_0_"&amp;DBMS_TYPE_SIZES[[#This Row],[i]]</f>
        <v>varchar_0_240</v>
      </c>
      <c r="B253" s="29">
        <f>DBMS_TYPE_SIZES[[#This Row],[i]]</f>
        <v>240</v>
      </c>
      <c r="C253" s="29">
        <f>DBMS_TYPE_SIZES[[#This Row],[i]]</f>
        <v>240</v>
      </c>
      <c r="D253" s="40">
        <f>DBMS_TYPE_SIZES[[#This Row],[i]]+1</f>
        <v>241</v>
      </c>
      <c r="E253">
        <v>240</v>
      </c>
    </row>
    <row r="254" spans="1:5">
      <c r="A254" s="39" t="str">
        <f>"varchar_0_"&amp;DBMS_TYPE_SIZES[[#This Row],[i]]</f>
        <v>varchar_0_241</v>
      </c>
      <c r="B254" s="29">
        <f>DBMS_TYPE_SIZES[[#This Row],[i]]</f>
        <v>241</v>
      </c>
      <c r="C254" s="29">
        <f>DBMS_TYPE_SIZES[[#This Row],[i]]</f>
        <v>241</v>
      </c>
      <c r="D254" s="40">
        <f>DBMS_TYPE_SIZES[[#This Row],[i]]+1</f>
        <v>242</v>
      </c>
      <c r="E254">
        <v>241</v>
      </c>
    </row>
    <row r="255" spans="1:5">
      <c r="A255" s="39" t="str">
        <f>"varchar_0_"&amp;DBMS_TYPE_SIZES[[#This Row],[i]]</f>
        <v>varchar_0_242</v>
      </c>
      <c r="B255" s="29">
        <f>DBMS_TYPE_SIZES[[#This Row],[i]]</f>
        <v>242</v>
      </c>
      <c r="C255" s="29">
        <f>DBMS_TYPE_SIZES[[#This Row],[i]]</f>
        <v>242</v>
      </c>
      <c r="D255" s="40">
        <f>DBMS_TYPE_SIZES[[#This Row],[i]]+1</f>
        <v>243</v>
      </c>
      <c r="E255">
        <v>242</v>
      </c>
    </row>
    <row r="256" spans="1:5">
      <c r="A256" s="39" t="str">
        <f>"varchar_0_"&amp;DBMS_TYPE_SIZES[[#This Row],[i]]</f>
        <v>varchar_0_243</v>
      </c>
      <c r="B256" s="29">
        <f>DBMS_TYPE_SIZES[[#This Row],[i]]</f>
        <v>243</v>
      </c>
      <c r="C256" s="29">
        <f>DBMS_TYPE_SIZES[[#This Row],[i]]</f>
        <v>243</v>
      </c>
      <c r="D256" s="40">
        <f>DBMS_TYPE_SIZES[[#This Row],[i]]+1</f>
        <v>244</v>
      </c>
      <c r="E256">
        <v>243</v>
      </c>
    </row>
    <row r="257" spans="1:5">
      <c r="A257" s="39" t="str">
        <f>"varchar_0_"&amp;DBMS_TYPE_SIZES[[#This Row],[i]]</f>
        <v>varchar_0_244</v>
      </c>
      <c r="B257" s="29">
        <f>DBMS_TYPE_SIZES[[#This Row],[i]]</f>
        <v>244</v>
      </c>
      <c r="C257" s="29">
        <f>DBMS_TYPE_SIZES[[#This Row],[i]]</f>
        <v>244</v>
      </c>
      <c r="D257" s="40">
        <f>DBMS_TYPE_SIZES[[#This Row],[i]]+1</f>
        <v>245</v>
      </c>
      <c r="E257">
        <v>244</v>
      </c>
    </row>
    <row r="258" spans="1:5">
      <c r="A258" s="39" t="str">
        <f>"varchar_0_"&amp;DBMS_TYPE_SIZES[[#This Row],[i]]</f>
        <v>varchar_0_245</v>
      </c>
      <c r="B258" s="29">
        <f>DBMS_TYPE_SIZES[[#This Row],[i]]</f>
        <v>245</v>
      </c>
      <c r="C258" s="29">
        <f>DBMS_TYPE_SIZES[[#This Row],[i]]</f>
        <v>245</v>
      </c>
      <c r="D258" s="40">
        <f>DBMS_TYPE_SIZES[[#This Row],[i]]+1</f>
        <v>246</v>
      </c>
      <c r="E258">
        <v>245</v>
      </c>
    </row>
    <row r="259" spans="1:5">
      <c r="A259" s="39" t="str">
        <f>"varchar_0_"&amp;DBMS_TYPE_SIZES[[#This Row],[i]]</f>
        <v>varchar_0_246</v>
      </c>
      <c r="B259" s="29">
        <f>DBMS_TYPE_SIZES[[#This Row],[i]]</f>
        <v>246</v>
      </c>
      <c r="C259" s="29">
        <f>DBMS_TYPE_SIZES[[#This Row],[i]]</f>
        <v>246</v>
      </c>
      <c r="D259" s="40">
        <f>DBMS_TYPE_SIZES[[#This Row],[i]]+1</f>
        <v>247</v>
      </c>
      <c r="E259">
        <v>246</v>
      </c>
    </row>
    <row r="260" spans="1:5">
      <c r="A260" s="39" t="str">
        <f>"varchar_0_"&amp;DBMS_TYPE_SIZES[[#This Row],[i]]</f>
        <v>varchar_0_247</v>
      </c>
      <c r="B260" s="29">
        <f>DBMS_TYPE_SIZES[[#This Row],[i]]</f>
        <v>247</v>
      </c>
      <c r="C260" s="29">
        <f>DBMS_TYPE_SIZES[[#This Row],[i]]</f>
        <v>247</v>
      </c>
      <c r="D260" s="40">
        <f>DBMS_TYPE_SIZES[[#This Row],[i]]+1</f>
        <v>248</v>
      </c>
      <c r="E260">
        <v>247</v>
      </c>
    </row>
    <row r="261" spans="1:5">
      <c r="A261" s="39" t="str">
        <f>"varchar_0_"&amp;DBMS_TYPE_SIZES[[#This Row],[i]]</f>
        <v>varchar_0_248</v>
      </c>
      <c r="B261" s="29">
        <f>DBMS_TYPE_SIZES[[#This Row],[i]]</f>
        <v>248</v>
      </c>
      <c r="C261" s="29">
        <f>DBMS_TYPE_SIZES[[#This Row],[i]]</f>
        <v>248</v>
      </c>
      <c r="D261" s="40">
        <f>DBMS_TYPE_SIZES[[#This Row],[i]]+1</f>
        <v>249</v>
      </c>
      <c r="E261">
        <v>248</v>
      </c>
    </row>
    <row r="262" spans="1:5">
      <c r="A262" s="39" t="str">
        <f>"varchar_0_"&amp;DBMS_TYPE_SIZES[[#This Row],[i]]</f>
        <v>varchar_0_249</v>
      </c>
      <c r="B262" s="29">
        <f>DBMS_TYPE_SIZES[[#This Row],[i]]</f>
        <v>249</v>
      </c>
      <c r="C262" s="29">
        <f>DBMS_TYPE_SIZES[[#This Row],[i]]</f>
        <v>249</v>
      </c>
      <c r="D262" s="40">
        <f>DBMS_TYPE_SIZES[[#This Row],[i]]+1</f>
        <v>250</v>
      </c>
      <c r="E262">
        <v>249</v>
      </c>
    </row>
    <row r="263" spans="1:5">
      <c r="A263" s="39" t="str">
        <f>"varchar_0_"&amp;DBMS_TYPE_SIZES[[#This Row],[i]]</f>
        <v>varchar_0_250</v>
      </c>
      <c r="B263" s="29">
        <f>DBMS_TYPE_SIZES[[#This Row],[i]]</f>
        <v>250</v>
      </c>
      <c r="C263" s="29">
        <f>DBMS_TYPE_SIZES[[#This Row],[i]]</f>
        <v>250</v>
      </c>
      <c r="D263" s="40">
        <f>DBMS_TYPE_SIZES[[#This Row],[i]]+1</f>
        <v>251</v>
      </c>
      <c r="E263">
        <v>250</v>
      </c>
    </row>
    <row r="264" spans="1:5">
      <c r="A264" s="39" t="str">
        <f>"varchar_0_"&amp;DBMS_TYPE_SIZES[[#This Row],[i]]</f>
        <v>varchar_0_251</v>
      </c>
      <c r="B264" s="29">
        <f>DBMS_TYPE_SIZES[[#This Row],[i]]</f>
        <v>251</v>
      </c>
      <c r="C264" s="29">
        <f>DBMS_TYPE_SIZES[[#This Row],[i]]</f>
        <v>251</v>
      </c>
      <c r="D264" s="40">
        <f>DBMS_TYPE_SIZES[[#This Row],[i]]+1</f>
        <v>252</v>
      </c>
      <c r="E264">
        <v>251</v>
      </c>
    </row>
    <row r="265" spans="1:5">
      <c r="A265" s="39" t="str">
        <f>"varchar_0_"&amp;DBMS_TYPE_SIZES[[#This Row],[i]]</f>
        <v>varchar_0_252</v>
      </c>
      <c r="B265" s="29">
        <f>DBMS_TYPE_SIZES[[#This Row],[i]]</f>
        <v>252</v>
      </c>
      <c r="C265" s="29">
        <f>DBMS_TYPE_SIZES[[#This Row],[i]]</f>
        <v>252</v>
      </c>
      <c r="D265" s="40">
        <f>DBMS_TYPE_SIZES[[#This Row],[i]]+1</f>
        <v>253</v>
      </c>
      <c r="E265">
        <v>252</v>
      </c>
    </row>
    <row r="266" spans="1:5">
      <c r="A266" s="39" t="str">
        <f>"varchar_0_"&amp;DBMS_TYPE_SIZES[[#This Row],[i]]</f>
        <v>varchar_0_253</v>
      </c>
      <c r="B266" s="29">
        <f>DBMS_TYPE_SIZES[[#This Row],[i]]</f>
        <v>253</v>
      </c>
      <c r="C266" s="29">
        <f>DBMS_TYPE_SIZES[[#This Row],[i]]</f>
        <v>253</v>
      </c>
      <c r="D266" s="40">
        <f>DBMS_TYPE_SIZES[[#This Row],[i]]+1</f>
        <v>254</v>
      </c>
      <c r="E266">
        <v>253</v>
      </c>
    </row>
    <row r="267" spans="1:5">
      <c r="A267" s="39" t="str">
        <f>"varchar_0_"&amp;DBMS_TYPE_SIZES[[#This Row],[i]]</f>
        <v>varchar_0_254</v>
      </c>
      <c r="B267" s="29">
        <f>DBMS_TYPE_SIZES[[#This Row],[i]]</f>
        <v>254</v>
      </c>
      <c r="C267" s="29">
        <f>DBMS_TYPE_SIZES[[#This Row],[i]]</f>
        <v>254</v>
      </c>
      <c r="D267" s="40">
        <f>DBMS_TYPE_SIZES[[#This Row],[i]]+1</f>
        <v>255</v>
      </c>
      <c r="E267">
        <v>254</v>
      </c>
    </row>
    <row r="268" spans="1:5">
      <c r="A268" s="39" t="str">
        <f>"varchar_0_"&amp;DBMS_TYPE_SIZES[[#This Row],[i]]</f>
        <v>varchar_0_255</v>
      </c>
      <c r="B268" s="29">
        <f>DBMS_TYPE_SIZES[[#This Row],[i]]</f>
        <v>255</v>
      </c>
      <c r="C268" s="29">
        <f>DBMS_TYPE_SIZES[[#This Row],[i]]</f>
        <v>255</v>
      </c>
      <c r="D268" s="40">
        <f>DBMS_TYPE_SIZES[[#This Row],[i]]+1</f>
        <v>256</v>
      </c>
      <c r="E268">
        <v>255</v>
      </c>
    </row>
    <row r="269" spans="1:5">
      <c r="A269" s="39" t="str">
        <f>"varchar_0_"&amp;DBMS_TYPE_SIZES[[#This Row],[i]]</f>
        <v>varchar_0_256</v>
      </c>
      <c r="B269" s="29">
        <f>DBMS_TYPE_SIZES[[#This Row],[i]]</f>
        <v>256</v>
      </c>
      <c r="C269" s="29">
        <f>DBMS_TYPE_SIZES[[#This Row],[i]]</f>
        <v>256</v>
      </c>
      <c r="D269" s="40">
        <f>DBMS_TYPE_SIZES[[#This Row],[i]]+1</f>
        <v>257</v>
      </c>
      <c r="E269">
        <v>256</v>
      </c>
    </row>
    <row r="270" spans="1:5">
      <c r="A270" s="39" t="str">
        <f>"varchar_0_"&amp;DBMS_TYPE_SIZES[[#This Row],[i]]</f>
        <v>varchar_0_257</v>
      </c>
      <c r="B270" s="29">
        <f>DBMS_TYPE_SIZES[[#This Row],[i]]</f>
        <v>257</v>
      </c>
      <c r="C270" s="29">
        <f>DBMS_TYPE_SIZES[[#This Row],[i]]</f>
        <v>257</v>
      </c>
      <c r="D270" s="40">
        <f>DBMS_TYPE_SIZES[[#This Row],[i]]+1</f>
        <v>258</v>
      </c>
      <c r="E270">
        <v>257</v>
      </c>
    </row>
    <row r="271" spans="1:5">
      <c r="A271" s="39" t="str">
        <f>"varchar_0_"&amp;DBMS_TYPE_SIZES[[#This Row],[i]]</f>
        <v>varchar_0_258</v>
      </c>
      <c r="B271" s="29">
        <f>DBMS_TYPE_SIZES[[#This Row],[i]]</f>
        <v>258</v>
      </c>
      <c r="C271" s="29">
        <f>DBMS_TYPE_SIZES[[#This Row],[i]]</f>
        <v>258</v>
      </c>
      <c r="D271" s="40">
        <f>DBMS_TYPE_SIZES[[#This Row],[i]]+1</f>
        <v>259</v>
      </c>
      <c r="E271">
        <v>258</v>
      </c>
    </row>
    <row r="272" spans="1:5">
      <c r="A272" s="39" t="str">
        <f>"varchar_0_"&amp;DBMS_TYPE_SIZES[[#This Row],[i]]</f>
        <v>varchar_0_259</v>
      </c>
      <c r="B272" s="29">
        <f>DBMS_TYPE_SIZES[[#This Row],[i]]</f>
        <v>259</v>
      </c>
      <c r="C272" s="29">
        <f>DBMS_TYPE_SIZES[[#This Row],[i]]</f>
        <v>259</v>
      </c>
      <c r="D272" s="40">
        <f>DBMS_TYPE_SIZES[[#This Row],[i]]+1</f>
        <v>260</v>
      </c>
      <c r="E272">
        <v>259</v>
      </c>
    </row>
    <row r="273" spans="1:5">
      <c r="A273" s="39" t="str">
        <f>"varchar_0_"&amp;DBMS_TYPE_SIZES[[#This Row],[i]]</f>
        <v>varchar_0_260</v>
      </c>
      <c r="B273" s="29">
        <f>DBMS_TYPE_SIZES[[#This Row],[i]]</f>
        <v>260</v>
      </c>
      <c r="C273" s="29">
        <f>DBMS_TYPE_SIZES[[#This Row],[i]]</f>
        <v>260</v>
      </c>
      <c r="D273" s="40">
        <f>DBMS_TYPE_SIZES[[#This Row],[i]]+1</f>
        <v>261</v>
      </c>
      <c r="E273">
        <v>260</v>
      </c>
    </row>
    <row r="274" spans="1:5">
      <c r="A274" s="39" t="str">
        <f>"varchar_0_"&amp;DBMS_TYPE_SIZES[[#This Row],[i]]</f>
        <v>varchar_0_261</v>
      </c>
      <c r="B274" s="29">
        <f>DBMS_TYPE_SIZES[[#This Row],[i]]</f>
        <v>261</v>
      </c>
      <c r="C274" s="29">
        <f>DBMS_TYPE_SIZES[[#This Row],[i]]</f>
        <v>261</v>
      </c>
      <c r="D274" s="40">
        <f>DBMS_TYPE_SIZES[[#This Row],[i]]+1</f>
        <v>262</v>
      </c>
      <c r="E274">
        <v>261</v>
      </c>
    </row>
    <row r="275" spans="1:5">
      <c r="A275" s="39" t="str">
        <f>"varchar_0_"&amp;DBMS_TYPE_SIZES[[#This Row],[i]]</f>
        <v>varchar_0_262</v>
      </c>
      <c r="B275" s="29">
        <f>DBMS_TYPE_SIZES[[#This Row],[i]]</f>
        <v>262</v>
      </c>
      <c r="C275" s="29">
        <f>DBMS_TYPE_SIZES[[#This Row],[i]]</f>
        <v>262</v>
      </c>
      <c r="D275" s="40">
        <f>DBMS_TYPE_SIZES[[#This Row],[i]]+1</f>
        <v>263</v>
      </c>
      <c r="E275">
        <v>262</v>
      </c>
    </row>
    <row r="276" spans="1:5">
      <c r="A276" s="39" t="str">
        <f>"varchar_0_"&amp;DBMS_TYPE_SIZES[[#This Row],[i]]</f>
        <v>varchar_0_263</v>
      </c>
      <c r="B276" s="29">
        <f>DBMS_TYPE_SIZES[[#This Row],[i]]</f>
        <v>263</v>
      </c>
      <c r="C276" s="29">
        <f>DBMS_TYPE_SIZES[[#This Row],[i]]</f>
        <v>263</v>
      </c>
      <c r="D276" s="40">
        <f>DBMS_TYPE_SIZES[[#This Row],[i]]+1</f>
        <v>264</v>
      </c>
      <c r="E276">
        <v>263</v>
      </c>
    </row>
    <row r="277" spans="1:5">
      <c r="A277" s="39" t="str">
        <f>"varchar_0_"&amp;DBMS_TYPE_SIZES[[#This Row],[i]]</f>
        <v>varchar_0_264</v>
      </c>
      <c r="B277" s="29">
        <f>DBMS_TYPE_SIZES[[#This Row],[i]]</f>
        <v>264</v>
      </c>
      <c r="C277" s="29">
        <f>DBMS_TYPE_SIZES[[#This Row],[i]]</f>
        <v>264</v>
      </c>
      <c r="D277" s="40">
        <f>DBMS_TYPE_SIZES[[#This Row],[i]]+1</f>
        <v>265</v>
      </c>
      <c r="E277">
        <v>264</v>
      </c>
    </row>
    <row r="278" spans="1:5">
      <c r="A278" s="39" t="str">
        <f>"varchar_0_"&amp;DBMS_TYPE_SIZES[[#This Row],[i]]</f>
        <v>varchar_0_265</v>
      </c>
      <c r="B278" s="29">
        <f>DBMS_TYPE_SIZES[[#This Row],[i]]</f>
        <v>265</v>
      </c>
      <c r="C278" s="29">
        <f>DBMS_TYPE_SIZES[[#This Row],[i]]</f>
        <v>265</v>
      </c>
      <c r="D278" s="40">
        <f>DBMS_TYPE_SIZES[[#This Row],[i]]+1</f>
        <v>266</v>
      </c>
      <c r="E278">
        <v>265</v>
      </c>
    </row>
    <row r="279" spans="1:5">
      <c r="A279" s="39" t="str">
        <f>"varchar_0_"&amp;DBMS_TYPE_SIZES[[#This Row],[i]]</f>
        <v>varchar_0_266</v>
      </c>
      <c r="B279" s="29">
        <f>DBMS_TYPE_SIZES[[#This Row],[i]]</f>
        <v>266</v>
      </c>
      <c r="C279" s="29">
        <f>DBMS_TYPE_SIZES[[#This Row],[i]]</f>
        <v>266</v>
      </c>
      <c r="D279" s="40">
        <f>DBMS_TYPE_SIZES[[#This Row],[i]]+1</f>
        <v>267</v>
      </c>
      <c r="E279">
        <v>266</v>
      </c>
    </row>
    <row r="280" spans="1:5">
      <c r="A280" s="39" t="str">
        <f>"varchar_0_"&amp;DBMS_TYPE_SIZES[[#This Row],[i]]</f>
        <v>varchar_0_267</v>
      </c>
      <c r="B280" s="29">
        <f>DBMS_TYPE_SIZES[[#This Row],[i]]</f>
        <v>267</v>
      </c>
      <c r="C280" s="29">
        <f>DBMS_TYPE_SIZES[[#This Row],[i]]</f>
        <v>267</v>
      </c>
      <c r="D280" s="40">
        <f>DBMS_TYPE_SIZES[[#This Row],[i]]+1</f>
        <v>268</v>
      </c>
      <c r="E280">
        <v>267</v>
      </c>
    </row>
    <row r="281" spans="1:5">
      <c r="A281" s="39" t="str">
        <f>"varchar_0_"&amp;DBMS_TYPE_SIZES[[#This Row],[i]]</f>
        <v>varchar_0_268</v>
      </c>
      <c r="B281" s="29">
        <f>DBMS_TYPE_SIZES[[#This Row],[i]]</f>
        <v>268</v>
      </c>
      <c r="C281" s="29">
        <f>DBMS_TYPE_SIZES[[#This Row],[i]]</f>
        <v>268</v>
      </c>
      <c r="D281" s="40">
        <f>DBMS_TYPE_SIZES[[#This Row],[i]]+1</f>
        <v>269</v>
      </c>
      <c r="E281">
        <v>268</v>
      </c>
    </row>
    <row r="282" spans="1:5">
      <c r="A282" s="39" t="str">
        <f>"varchar_0_"&amp;DBMS_TYPE_SIZES[[#This Row],[i]]</f>
        <v>varchar_0_269</v>
      </c>
      <c r="B282" s="29">
        <f>DBMS_TYPE_SIZES[[#This Row],[i]]</f>
        <v>269</v>
      </c>
      <c r="C282" s="29">
        <f>DBMS_TYPE_SIZES[[#This Row],[i]]</f>
        <v>269</v>
      </c>
      <c r="D282" s="40">
        <f>DBMS_TYPE_SIZES[[#This Row],[i]]+1</f>
        <v>270</v>
      </c>
      <c r="E282">
        <v>269</v>
      </c>
    </row>
    <row r="283" spans="1:5">
      <c r="A283" s="39" t="str">
        <f>"varchar_0_"&amp;DBMS_TYPE_SIZES[[#This Row],[i]]</f>
        <v>varchar_0_270</v>
      </c>
      <c r="B283" s="29">
        <f>DBMS_TYPE_SIZES[[#This Row],[i]]</f>
        <v>270</v>
      </c>
      <c r="C283" s="29">
        <f>DBMS_TYPE_SIZES[[#This Row],[i]]</f>
        <v>270</v>
      </c>
      <c r="D283" s="40">
        <f>DBMS_TYPE_SIZES[[#This Row],[i]]+1</f>
        <v>271</v>
      </c>
      <c r="E283">
        <v>270</v>
      </c>
    </row>
    <row r="284" spans="1:5">
      <c r="A284" s="39" t="str">
        <f>"varchar_0_"&amp;DBMS_TYPE_SIZES[[#This Row],[i]]</f>
        <v>varchar_0_271</v>
      </c>
      <c r="B284" s="29">
        <f>DBMS_TYPE_SIZES[[#This Row],[i]]</f>
        <v>271</v>
      </c>
      <c r="C284" s="29">
        <f>DBMS_TYPE_SIZES[[#This Row],[i]]</f>
        <v>271</v>
      </c>
      <c r="D284" s="40">
        <f>DBMS_TYPE_SIZES[[#This Row],[i]]+1</f>
        <v>272</v>
      </c>
      <c r="E284">
        <v>271</v>
      </c>
    </row>
    <row r="285" spans="1:5">
      <c r="A285" s="39" t="str">
        <f>"varchar_0_"&amp;DBMS_TYPE_SIZES[[#This Row],[i]]</f>
        <v>varchar_0_272</v>
      </c>
      <c r="B285" s="29">
        <f>DBMS_TYPE_SIZES[[#This Row],[i]]</f>
        <v>272</v>
      </c>
      <c r="C285" s="29">
        <f>DBMS_TYPE_SIZES[[#This Row],[i]]</f>
        <v>272</v>
      </c>
      <c r="D285" s="40">
        <f>DBMS_TYPE_SIZES[[#This Row],[i]]+1</f>
        <v>273</v>
      </c>
      <c r="E285">
        <v>272</v>
      </c>
    </row>
    <row r="286" spans="1:5">
      <c r="A286" s="39" t="str">
        <f>"varchar_0_"&amp;DBMS_TYPE_SIZES[[#This Row],[i]]</f>
        <v>varchar_0_273</v>
      </c>
      <c r="B286" s="29">
        <f>DBMS_TYPE_SIZES[[#This Row],[i]]</f>
        <v>273</v>
      </c>
      <c r="C286" s="29">
        <f>DBMS_TYPE_SIZES[[#This Row],[i]]</f>
        <v>273</v>
      </c>
      <c r="D286" s="40">
        <f>DBMS_TYPE_SIZES[[#This Row],[i]]+1</f>
        <v>274</v>
      </c>
      <c r="E286">
        <v>273</v>
      </c>
    </row>
    <row r="287" spans="1:5">
      <c r="A287" s="39" t="str">
        <f>"varchar_0_"&amp;DBMS_TYPE_SIZES[[#This Row],[i]]</f>
        <v>varchar_0_274</v>
      </c>
      <c r="B287" s="29">
        <f>DBMS_TYPE_SIZES[[#This Row],[i]]</f>
        <v>274</v>
      </c>
      <c r="C287" s="29">
        <f>DBMS_TYPE_SIZES[[#This Row],[i]]</f>
        <v>274</v>
      </c>
      <c r="D287" s="40">
        <f>DBMS_TYPE_SIZES[[#This Row],[i]]+1</f>
        <v>275</v>
      </c>
      <c r="E287">
        <v>274</v>
      </c>
    </row>
    <row r="288" spans="1:5">
      <c r="A288" s="39" t="str">
        <f>"varchar_0_"&amp;DBMS_TYPE_SIZES[[#This Row],[i]]</f>
        <v>varchar_0_275</v>
      </c>
      <c r="B288" s="29">
        <f>DBMS_TYPE_SIZES[[#This Row],[i]]</f>
        <v>275</v>
      </c>
      <c r="C288" s="29">
        <f>DBMS_TYPE_SIZES[[#This Row],[i]]</f>
        <v>275</v>
      </c>
      <c r="D288" s="40">
        <f>DBMS_TYPE_SIZES[[#This Row],[i]]+1</f>
        <v>276</v>
      </c>
      <c r="E288">
        <v>275</v>
      </c>
    </row>
    <row r="289" spans="1:5">
      <c r="A289" s="39" t="str">
        <f>"varchar_0_"&amp;DBMS_TYPE_SIZES[[#This Row],[i]]</f>
        <v>varchar_0_276</v>
      </c>
      <c r="B289" s="29">
        <f>DBMS_TYPE_SIZES[[#This Row],[i]]</f>
        <v>276</v>
      </c>
      <c r="C289" s="29">
        <f>DBMS_TYPE_SIZES[[#This Row],[i]]</f>
        <v>276</v>
      </c>
      <c r="D289" s="40">
        <f>DBMS_TYPE_SIZES[[#This Row],[i]]+1</f>
        <v>277</v>
      </c>
      <c r="E289">
        <v>276</v>
      </c>
    </row>
    <row r="290" spans="1:5">
      <c r="A290" s="39" t="str">
        <f>"varchar_0_"&amp;DBMS_TYPE_SIZES[[#This Row],[i]]</f>
        <v>varchar_0_277</v>
      </c>
      <c r="B290" s="29">
        <f>DBMS_TYPE_SIZES[[#This Row],[i]]</f>
        <v>277</v>
      </c>
      <c r="C290" s="29">
        <f>DBMS_TYPE_SIZES[[#This Row],[i]]</f>
        <v>277</v>
      </c>
      <c r="D290" s="40">
        <f>DBMS_TYPE_SIZES[[#This Row],[i]]+1</f>
        <v>278</v>
      </c>
      <c r="E290">
        <v>277</v>
      </c>
    </row>
    <row r="291" spans="1:5">
      <c r="A291" s="39" t="str">
        <f>"varchar_0_"&amp;DBMS_TYPE_SIZES[[#This Row],[i]]</f>
        <v>varchar_0_278</v>
      </c>
      <c r="B291" s="29">
        <f>DBMS_TYPE_SIZES[[#This Row],[i]]</f>
        <v>278</v>
      </c>
      <c r="C291" s="29">
        <f>DBMS_TYPE_SIZES[[#This Row],[i]]</f>
        <v>278</v>
      </c>
      <c r="D291" s="40">
        <f>DBMS_TYPE_SIZES[[#This Row],[i]]+1</f>
        <v>279</v>
      </c>
      <c r="E291">
        <v>278</v>
      </c>
    </row>
    <row r="292" spans="1:5">
      <c r="A292" s="39" t="str">
        <f>"varchar_0_"&amp;DBMS_TYPE_SIZES[[#This Row],[i]]</f>
        <v>varchar_0_279</v>
      </c>
      <c r="B292" s="29">
        <f>DBMS_TYPE_SIZES[[#This Row],[i]]</f>
        <v>279</v>
      </c>
      <c r="C292" s="29">
        <f>DBMS_TYPE_SIZES[[#This Row],[i]]</f>
        <v>279</v>
      </c>
      <c r="D292" s="40">
        <f>DBMS_TYPE_SIZES[[#This Row],[i]]+1</f>
        <v>280</v>
      </c>
      <c r="E292">
        <v>279</v>
      </c>
    </row>
    <row r="293" spans="1:5">
      <c r="A293" s="39" t="str">
        <f>"varchar_0_"&amp;DBMS_TYPE_SIZES[[#This Row],[i]]</f>
        <v>varchar_0_280</v>
      </c>
      <c r="B293" s="29">
        <f>DBMS_TYPE_SIZES[[#This Row],[i]]</f>
        <v>280</v>
      </c>
      <c r="C293" s="29">
        <f>DBMS_TYPE_SIZES[[#This Row],[i]]</f>
        <v>280</v>
      </c>
      <c r="D293" s="40">
        <f>DBMS_TYPE_SIZES[[#This Row],[i]]+1</f>
        <v>281</v>
      </c>
      <c r="E293">
        <v>280</v>
      </c>
    </row>
    <row r="294" spans="1:5">
      <c r="A294" s="39" t="str">
        <f>"varchar_0_"&amp;DBMS_TYPE_SIZES[[#This Row],[i]]</f>
        <v>varchar_0_281</v>
      </c>
      <c r="B294" s="29">
        <f>DBMS_TYPE_SIZES[[#This Row],[i]]</f>
        <v>281</v>
      </c>
      <c r="C294" s="29">
        <f>DBMS_TYPE_SIZES[[#This Row],[i]]</f>
        <v>281</v>
      </c>
      <c r="D294" s="40">
        <f>DBMS_TYPE_SIZES[[#This Row],[i]]+1</f>
        <v>282</v>
      </c>
      <c r="E294">
        <v>281</v>
      </c>
    </row>
    <row r="295" spans="1:5">
      <c r="A295" s="39" t="str">
        <f>"varchar_0_"&amp;DBMS_TYPE_SIZES[[#This Row],[i]]</f>
        <v>varchar_0_282</v>
      </c>
      <c r="B295" s="29">
        <f>DBMS_TYPE_SIZES[[#This Row],[i]]</f>
        <v>282</v>
      </c>
      <c r="C295" s="29">
        <f>DBMS_TYPE_SIZES[[#This Row],[i]]</f>
        <v>282</v>
      </c>
      <c r="D295" s="40">
        <f>DBMS_TYPE_SIZES[[#This Row],[i]]+1</f>
        <v>283</v>
      </c>
      <c r="E295">
        <v>282</v>
      </c>
    </row>
    <row r="296" spans="1:5">
      <c r="A296" s="39" t="str">
        <f>"varchar_0_"&amp;DBMS_TYPE_SIZES[[#This Row],[i]]</f>
        <v>varchar_0_283</v>
      </c>
      <c r="B296" s="29">
        <f>DBMS_TYPE_SIZES[[#This Row],[i]]</f>
        <v>283</v>
      </c>
      <c r="C296" s="29">
        <f>DBMS_TYPE_SIZES[[#This Row],[i]]</f>
        <v>283</v>
      </c>
      <c r="D296" s="40">
        <f>DBMS_TYPE_SIZES[[#This Row],[i]]+1</f>
        <v>284</v>
      </c>
      <c r="E296">
        <v>283</v>
      </c>
    </row>
    <row r="297" spans="1:5">
      <c r="A297" s="39" t="str">
        <f>"varchar_0_"&amp;DBMS_TYPE_SIZES[[#This Row],[i]]</f>
        <v>varchar_0_284</v>
      </c>
      <c r="B297" s="29">
        <f>DBMS_TYPE_SIZES[[#This Row],[i]]</f>
        <v>284</v>
      </c>
      <c r="C297" s="29">
        <f>DBMS_TYPE_SIZES[[#This Row],[i]]</f>
        <v>284</v>
      </c>
      <c r="D297" s="40">
        <f>DBMS_TYPE_SIZES[[#This Row],[i]]+1</f>
        <v>285</v>
      </c>
      <c r="E297">
        <v>284</v>
      </c>
    </row>
    <row r="298" spans="1:5">
      <c r="A298" s="39" t="str">
        <f>"varchar_0_"&amp;DBMS_TYPE_SIZES[[#This Row],[i]]</f>
        <v>varchar_0_285</v>
      </c>
      <c r="B298" s="29">
        <f>DBMS_TYPE_SIZES[[#This Row],[i]]</f>
        <v>285</v>
      </c>
      <c r="C298" s="29">
        <f>DBMS_TYPE_SIZES[[#This Row],[i]]</f>
        <v>285</v>
      </c>
      <c r="D298" s="40">
        <f>DBMS_TYPE_SIZES[[#This Row],[i]]+1</f>
        <v>286</v>
      </c>
      <c r="E298">
        <v>285</v>
      </c>
    </row>
    <row r="299" spans="1:5">
      <c r="A299" s="39" t="str">
        <f>"varchar_0_"&amp;DBMS_TYPE_SIZES[[#This Row],[i]]</f>
        <v>varchar_0_286</v>
      </c>
      <c r="B299" s="29">
        <f>DBMS_TYPE_SIZES[[#This Row],[i]]</f>
        <v>286</v>
      </c>
      <c r="C299" s="29">
        <f>DBMS_TYPE_SIZES[[#This Row],[i]]</f>
        <v>286</v>
      </c>
      <c r="D299" s="40">
        <f>DBMS_TYPE_SIZES[[#This Row],[i]]+1</f>
        <v>287</v>
      </c>
      <c r="E299">
        <v>286</v>
      </c>
    </row>
    <row r="300" spans="1:5">
      <c r="A300" s="39" t="str">
        <f>"varchar_0_"&amp;DBMS_TYPE_SIZES[[#This Row],[i]]</f>
        <v>varchar_0_287</v>
      </c>
      <c r="B300" s="29">
        <f>DBMS_TYPE_SIZES[[#This Row],[i]]</f>
        <v>287</v>
      </c>
      <c r="C300" s="29">
        <f>DBMS_TYPE_SIZES[[#This Row],[i]]</f>
        <v>287</v>
      </c>
      <c r="D300" s="40">
        <f>DBMS_TYPE_SIZES[[#This Row],[i]]+1</f>
        <v>288</v>
      </c>
      <c r="E300">
        <v>287</v>
      </c>
    </row>
    <row r="301" spans="1:5">
      <c r="A301" s="39" t="str">
        <f>"varchar_0_"&amp;DBMS_TYPE_SIZES[[#This Row],[i]]</f>
        <v>varchar_0_288</v>
      </c>
      <c r="B301" s="29">
        <f>DBMS_TYPE_SIZES[[#This Row],[i]]</f>
        <v>288</v>
      </c>
      <c r="C301" s="29">
        <f>DBMS_TYPE_SIZES[[#This Row],[i]]</f>
        <v>288</v>
      </c>
      <c r="D301" s="40">
        <f>DBMS_TYPE_SIZES[[#This Row],[i]]+1</f>
        <v>289</v>
      </c>
      <c r="E301">
        <v>288</v>
      </c>
    </row>
    <row r="302" spans="1:5">
      <c r="A302" s="39" t="str">
        <f>"varchar_0_"&amp;DBMS_TYPE_SIZES[[#This Row],[i]]</f>
        <v>varchar_0_289</v>
      </c>
      <c r="B302" s="29">
        <f>DBMS_TYPE_SIZES[[#This Row],[i]]</f>
        <v>289</v>
      </c>
      <c r="C302" s="29">
        <f>DBMS_TYPE_SIZES[[#This Row],[i]]</f>
        <v>289</v>
      </c>
      <c r="D302" s="40">
        <f>DBMS_TYPE_SIZES[[#This Row],[i]]+1</f>
        <v>290</v>
      </c>
      <c r="E302">
        <v>289</v>
      </c>
    </row>
    <row r="303" spans="1:5">
      <c r="A303" s="39" t="str">
        <f>"varchar_0_"&amp;DBMS_TYPE_SIZES[[#This Row],[i]]</f>
        <v>varchar_0_290</v>
      </c>
      <c r="B303" s="29">
        <f>DBMS_TYPE_SIZES[[#This Row],[i]]</f>
        <v>290</v>
      </c>
      <c r="C303" s="29">
        <f>DBMS_TYPE_SIZES[[#This Row],[i]]</f>
        <v>290</v>
      </c>
      <c r="D303" s="40">
        <f>DBMS_TYPE_SIZES[[#This Row],[i]]+1</f>
        <v>291</v>
      </c>
      <c r="E303">
        <v>290</v>
      </c>
    </row>
    <row r="304" spans="1:5">
      <c r="A304" s="39" t="str">
        <f>"varchar_0_"&amp;DBMS_TYPE_SIZES[[#This Row],[i]]</f>
        <v>varchar_0_291</v>
      </c>
      <c r="B304" s="29">
        <f>DBMS_TYPE_SIZES[[#This Row],[i]]</f>
        <v>291</v>
      </c>
      <c r="C304" s="29">
        <f>DBMS_TYPE_SIZES[[#This Row],[i]]</f>
        <v>291</v>
      </c>
      <c r="D304" s="40">
        <f>DBMS_TYPE_SIZES[[#This Row],[i]]+1</f>
        <v>292</v>
      </c>
      <c r="E304">
        <v>291</v>
      </c>
    </row>
    <row r="305" spans="1:5">
      <c r="A305" s="39" t="str">
        <f>"varchar_0_"&amp;DBMS_TYPE_SIZES[[#This Row],[i]]</f>
        <v>varchar_0_292</v>
      </c>
      <c r="B305" s="29">
        <f>DBMS_TYPE_SIZES[[#This Row],[i]]</f>
        <v>292</v>
      </c>
      <c r="C305" s="29">
        <f>DBMS_TYPE_SIZES[[#This Row],[i]]</f>
        <v>292</v>
      </c>
      <c r="D305" s="40">
        <f>DBMS_TYPE_SIZES[[#This Row],[i]]+1</f>
        <v>293</v>
      </c>
      <c r="E305">
        <v>292</v>
      </c>
    </row>
    <row r="306" spans="1:5">
      <c r="A306" s="39" t="str">
        <f>"varchar_0_"&amp;DBMS_TYPE_SIZES[[#This Row],[i]]</f>
        <v>varchar_0_293</v>
      </c>
      <c r="B306" s="29">
        <f>DBMS_TYPE_SIZES[[#This Row],[i]]</f>
        <v>293</v>
      </c>
      <c r="C306" s="29">
        <f>DBMS_TYPE_SIZES[[#This Row],[i]]</f>
        <v>293</v>
      </c>
      <c r="D306" s="40">
        <f>DBMS_TYPE_SIZES[[#This Row],[i]]+1</f>
        <v>294</v>
      </c>
      <c r="E306">
        <v>293</v>
      </c>
    </row>
    <row r="307" spans="1:5">
      <c r="A307" s="39" t="str">
        <f>"varchar_0_"&amp;DBMS_TYPE_SIZES[[#This Row],[i]]</f>
        <v>varchar_0_294</v>
      </c>
      <c r="B307" s="29">
        <f>DBMS_TYPE_SIZES[[#This Row],[i]]</f>
        <v>294</v>
      </c>
      <c r="C307" s="29">
        <f>DBMS_TYPE_SIZES[[#This Row],[i]]</f>
        <v>294</v>
      </c>
      <c r="D307" s="40">
        <f>DBMS_TYPE_SIZES[[#This Row],[i]]+1</f>
        <v>295</v>
      </c>
      <c r="E307">
        <v>294</v>
      </c>
    </row>
    <row r="308" spans="1:5">
      <c r="A308" s="39" t="str">
        <f>"varchar_0_"&amp;DBMS_TYPE_SIZES[[#This Row],[i]]</f>
        <v>varchar_0_295</v>
      </c>
      <c r="B308" s="29">
        <f>DBMS_TYPE_SIZES[[#This Row],[i]]</f>
        <v>295</v>
      </c>
      <c r="C308" s="29">
        <f>DBMS_TYPE_SIZES[[#This Row],[i]]</f>
        <v>295</v>
      </c>
      <c r="D308" s="40">
        <f>DBMS_TYPE_SIZES[[#This Row],[i]]+1</f>
        <v>296</v>
      </c>
      <c r="E308">
        <v>295</v>
      </c>
    </row>
    <row r="309" spans="1:5">
      <c r="A309" s="39" t="str">
        <f>"varchar_0_"&amp;DBMS_TYPE_SIZES[[#This Row],[i]]</f>
        <v>varchar_0_296</v>
      </c>
      <c r="B309" s="29">
        <f>DBMS_TYPE_SIZES[[#This Row],[i]]</f>
        <v>296</v>
      </c>
      <c r="C309" s="29">
        <f>DBMS_TYPE_SIZES[[#This Row],[i]]</f>
        <v>296</v>
      </c>
      <c r="D309" s="40">
        <f>DBMS_TYPE_SIZES[[#This Row],[i]]+1</f>
        <v>297</v>
      </c>
      <c r="E309">
        <v>296</v>
      </c>
    </row>
    <row r="310" spans="1:5">
      <c r="A310" s="39" t="str">
        <f>"varchar_0_"&amp;DBMS_TYPE_SIZES[[#This Row],[i]]</f>
        <v>varchar_0_297</v>
      </c>
      <c r="B310" s="29">
        <f>DBMS_TYPE_SIZES[[#This Row],[i]]</f>
        <v>297</v>
      </c>
      <c r="C310" s="29">
        <f>DBMS_TYPE_SIZES[[#This Row],[i]]</f>
        <v>297</v>
      </c>
      <c r="D310" s="40">
        <f>DBMS_TYPE_SIZES[[#This Row],[i]]+1</f>
        <v>298</v>
      </c>
      <c r="E310">
        <v>297</v>
      </c>
    </row>
    <row r="311" spans="1:5">
      <c r="A311" s="39" t="str">
        <f>"varchar_0_"&amp;DBMS_TYPE_SIZES[[#This Row],[i]]</f>
        <v>varchar_0_298</v>
      </c>
      <c r="B311" s="29">
        <f>DBMS_TYPE_SIZES[[#This Row],[i]]</f>
        <v>298</v>
      </c>
      <c r="C311" s="29">
        <f>DBMS_TYPE_SIZES[[#This Row],[i]]</f>
        <v>298</v>
      </c>
      <c r="D311" s="40">
        <f>DBMS_TYPE_SIZES[[#This Row],[i]]+1</f>
        <v>299</v>
      </c>
      <c r="E311">
        <v>298</v>
      </c>
    </row>
    <row r="312" spans="1:5">
      <c r="A312" s="39" t="str">
        <f>"varchar_0_"&amp;DBMS_TYPE_SIZES[[#This Row],[i]]</f>
        <v>varchar_0_299</v>
      </c>
      <c r="B312" s="29">
        <f>DBMS_TYPE_SIZES[[#This Row],[i]]</f>
        <v>299</v>
      </c>
      <c r="C312" s="29">
        <f>DBMS_TYPE_SIZES[[#This Row],[i]]</f>
        <v>299</v>
      </c>
      <c r="D312" s="40">
        <f>DBMS_TYPE_SIZES[[#This Row],[i]]+1</f>
        <v>300</v>
      </c>
      <c r="E312">
        <v>299</v>
      </c>
    </row>
    <row r="313" spans="1:5">
      <c r="A313" s="39" t="str">
        <f>"varchar_0_"&amp;DBMS_TYPE_SIZES[[#This Row],[i]]</f>
        <v>varchar_0_300</v>
      </c>
      <c r="B313" s="29">
        <f>DBMS_TYPE_SIZES[[#This Row],[i]]</f>
        <v>300</v>
      </c>
      <c r="C313" s="29">
        <f>DBMS_TYPE_SIZES[[#This Row],[i]]</f>
        <v>300</v>
      </c>
      <c r="D313" s="40">
        <f>DBMS_TYPE_SIZES[[#This Row],[i]]+1</f>
        <v>301</v>
      </c>
      <c r="E313">
        <v>300</v>
      </c>
    </row>
    <row r="314" spans="1:5">
      <c r="A314" s="39" t="str">
        <f>"varchar_0_"&amp;DBMS_TYPE_SIZES[[#This Row],[i]]</f>
        <v>varchar_0_301</v>
      </c>
      <c r="B314" s="29">
        <f>DBMS_TYPE_SIZES[[#This Row],[i]]</f>
        <v>301</v>
      </c>
      <c r="C314" s="29">
        <f>DBMS_TYPE_SIZES[[#This Row],[i]]</f>
        <v>301</v>
      </c>
      <c r="D314" s="40">
        <f>DBMS_TYPE_SIZES[[#This Row],[i]]+1</f>
        <v>302</v>
      </c>
      <c r="E314">
        <v>301</v>
      </c>
    </row>
    <row r="315" spans="1:5">
      <c r="A315" s="39" t="str">
        <f>"varchar_0_"&amp;DBMS_TYPE_SIZES[[#This Row],[i]]</f>
        <v>varchar_0_302</v>
      </c>
      <c r="B315" s="29">
        <f>DBMS_TYPE_SIZES[[#This Row],[i]]</f>
        <v>302</v>
      </c>
      <c r="C315" s="29">
        <f>DBMS_TYPE_SIZES[[#This Row],[i]]</f>
        <v>302</v>
      </c>
      <c r="D315" s="40">
        <f>DBMS_TYPE_SIZES[[#This Row],[i]]+1</f>
        <v>303</v>
      </c>
      <c r="E315">
        <v>302</v>
      </c>
    </row>
    <row r="316" spans="1:5">
      <c r="A316" s="39" t="str">
        <f>"varchar_0_"&amp;DBMS_TYPE_SIZES[[#This Row],[i]]</f>
        <v>varchar_0_303</v>
      </c>
      <c r="B316" s="29">
        <f>DBMS_TYPE_SIZES[[#This Row],[i]]</f>
        <v>303</v>
      </c>
      <c r="C316" s="29">
        <f>DBMS_TYPE_SIZES[[#This Row],[i]]</f>
        <v>303</v>
      </c>
      <c r="D316" s="40">
        <f>DBMS_TYPE_SIZES[[#This Row],[i]]+1</f>
        <v>304</v>
      </c>
      <c r="E316">
        <v>303</v>
      </c>
    </row>
    <row r="317" spans="1:5">
      <c r="A317" s="39" t="str">
        <f>"varchar_0_"&amp;DBMS_TYPE_SIZES[[#This Row],[i]]</f>
        <v>varchar_0_304</v>
      </c>
      <c r="B317" s="29">
        <f>DBMS_TYPE_SIZES[[#This Row],[i]]</f>
        <v>304</v>
      </c>
      <c r="C317" s="29">
        <f>DBMS_TYPE_SIZES[[#This Row],[i]]</f>
        <v>304</v>
      </c>
      <c r="D317" s="40">
        <f>DBMS_TYPE_SIZES[[#This Row],[i]]+1</f>
        <v>305</v>
      </c>
      <c r="E317">
        <v>304</v>
      </c>
    </row>
    <row r="318" spans="1:5">
      <c r="A318" s="39" t="str">
        <f>"varchar_0_"&amp;DBMS_TYPE_SIZES[[#This Row],[i]]</f>
        <v>varchar_0_305</v>
      </c>
      <c r="B318" s="29">
        <f>DBMS_TYPE_SIZES[[#This Row],[i]]</f>
        <v>305</v>
      </c>
      <c r="C318" s="29">
        <f>DBMS_TYPE_SIZES[[#This Row],[i]]</f>
        <v>305</v>
      </c>
      <c r="D318" s="40">
        <f>DBMS_TYPE_SIZES[[#This Row],[i]]+1</f>
        <v>306</v>
      </c>
      <c r="E318">
        <v>305</v>
      </c>
    </row>
    <row r="319" spans="1:5">
      <c r="A319" s="39" t="str">
        <f>"varchar_0_"&amp;DBMS_TYPE_SIZES[[#This Row],[i]]</f>
        <v>varchar_0_306</v>
      </c>
      <c r="B319" s="29">
        <f>DBMS_TYPE_SIZES[[#This Row],[i]]</f>
        <v>306</v>
      </c>
      <c r="C319" s="29">
        <f>DBMS_TYPE_SIZES[[#This Row],[i]]</f>
        <v>306</v>
      </c>
      <c r="D319" s="40">
        <f>DBMS_TYPE_SIZES[[#This Row],[i]]+1</f>
        <v>307</v>
      </c>
      <c r="E319">
        <v>306</v>
      </c>
    </row>
    <row r="320" spans="1:5">
      <c r="A320" s="39" t="str">
        <f>"varchar_0_"&amp;DBMS_TYPE_SIZES[[#This Row],[i]]</f>
        <v>varchar_0_307</v>
      </c>
      <c r="B320" s="29">
        <f>DBMS_TYPE_SIZES[[#This Row],[i]]</f>
        <v>307</v>
      </c>
      <c r="C320" s="29">
        <f>DBMS_TYPE_SIZES[[#This Row],[i]]</f>
        <v>307</v>
      </c>
      <c r="D320" s="40">
        <f>DBMS_TYPE_SIZES[[#This Row],[i]]+1</f>
        <v>308</v>
      </c>
      <c r="E320">
        <v>307</v>
      </c>
    </row>
    <row r="321" spans="1:5">
      <c r="A321" s="39" t="str">
        <f>"varchar_0_"&amp;DBMS_TYPE_SIZES[[#This Row],[i]]</f>
        <v>varchar_0_308</v>
      </c>
      <c r="B321" s="29">
        <f>DBMS_TYPE_SIZES[[#This Row],[i]]</f>
        <v>308</v>
      </c>
      <c r="C321" s="29">
        <f>DBMS_TYPE_SIZES[[#This Row],[i]]</f>
        <v>308</v>
      </c>
      <c r="D321" s="40">
        <f>DBMS_TYPE_SIZES[[#This Row],[i]]+1</f>
        <v>309</v>
      </c>
      <c r="E321">
        <v>308</v>
      </c>
    </row>
    <row r="322" spans="1:5">
      <c r="A322" s="39" t="str">
        <f>"varchar_0_"&amp;DBMS_TYPE_SIZES[[#This Row],[i]]</f>
        <v>varchar_0_309</v>
      </c>
      <c r="B322" s="29">
        <f>DBMS_TYPE_SIZES[[#This Row],[i]]</f>
        <v>309</v>
      </c>
      <c r="C322" s="29">
        <f>DBMS_TYPE_SIZES[[#This Row],[i]]</f>
        <v>309</v>
      </c>
      <c r="D322" s="40">
        <f>DBMS_TYPE_SIZES[[#This Row],[i]]+1</f>
        <v>310</v>
      </c>
      <c r="E322">
        <v>309</v>
      </c>
    </row>
    <row r="323" spans="1:5">
      <c r="A323" s="39" t="str">
        <f>"varchar_0_"&amp;DBMS_TYPE_SIZES[[#This Row],[i]]</f>
        <v>varchar_0_310</v>
      </c>
      <c r="B323" s="29">
        <f>DBMS_TYPE_SIZES[[#This Row],[i]]</f>
        <v>310</v>
      </c>
      <c r="C323" s="29">
        <f>DBMS_TYPE_SIZES[[#This Row],[i]]</f>
        <v>310</v>
      </c>
      <c r="D323" s="40">
        <f>DBMS_TYPE_SIZES[[#This Row],[i]]+1</f>
        <v>311</v>
      </c>
      <c r="E323">
        <v>310</v>
      </c>
    </row>
    <row r="324" spans="1:5">
      <c r="A324" s="39" t="str">
        <f>"varchar_0_"&amp;DBMS_TYPE_SIZES[[#This Row],[i]]</f>
        <v>varchar_0_311</v>
      </c>
      <c r="B324" s="29">
        <f>DBMS_TYPE_SIZES[[#This Row],[i]]</f>
        <v>311</v>
      </c>
      <c r="C324" s="29">
        <f>DBMS_TYPE_SIZES[[#This Row],[i]]</f>
        <v>311</v>
      </c>
      <c r="D324" s="40">
        <f>DBMS_TYPE_SIZES[[#This Row],[i]]+1</f>
        <v>312</v>
      </c>
      <c r="E324">
        <v>311</v>
      </c>
    </row>
    <row r="325" spans="1:5">
      <c r="A325" s="39" t="str">
        <f>"varchar_0_"&amp;DBMS_TYPE_SIZES[[#This Row],[i]]</f>
        <v>varchar_0_312</v>
      </c>
      <c r="B325" s="29">
        <f>DBMS_TYPE_SIZES[[#This Row],[i]]</f>
        <v>312</v>
      </c>
      <c r="C325" s="29">
        <f>DBMS_TYPE_SIZES[[#This Row],[i]]</f>
        <v>312</v>
      </c>
      <c r="D325" s="40">
        <f>DBMS_TYPE_SIZES[[#This Row],[i]]+1</f>
        <v>313</v>
      </c>
      <c r="E325">
        <v>312</v>
      </c>
    </row>
    <row r="326" spans="1:5">
      <c r="A326" s="39" t="str">
        <f>"varchar_0_"&amp;DBMS_TYPE_SIZES[[#This Row],[i]]</f>
        <v>varchar_0_313</v>
      </c>
      <c r="B326" s="29">
        <f>DBMS_TYPE_SIZES[[#This Row],[i]]</f>
        <v>313</v>
      </c>
      <c r="C326" s="29">
        <f>DBMS_TYPE_SIZES[[#This Row],[i]]</f>
        <v>313</v>
      </c>
      <c r="D326" s="40">
        <f>DBMS_TYPE_SIZES[[#This Row],[i]]+1</f>
        <v>314</v>
      </c>
      <c r="E326">
        <v>313</v>
      </c>
    </row>
    <row r="327" spans="1:5">
      <c r="A327" s="39" t="str">
        <f>"varchar_0_"&amp;DBMS_TYPE_SIZES[[#This Row],[i]]</f>
        <v>varchar_0_314</v>
      </c>
      <c r="B327" s="29">
        <f>DBMS_TYPE_SIZES[[#This Row],[i]]</f>
        <v>314</v>
      </c>
      <c r="C327" s="29">
        <f>DBMS_TYPE_SIZES[[#This Row],[i]]</f>
        <v>314</v>
      </c>
      <c r="D327" s="40">
        <f>DBMS_TYPE_SIZES[[#This Row],[i]]+1</f>
        <v>315</v>
      </c>
      <c r="E327">
        <v>314</v>
      </c>
    </row>
    <row r="328" spans="1:5">
      <c r="A328" s="39" t="str">
        <f>"varchar_0_"&amp;DBMS_TYPE_SIZES[[#This Row],[i]]</f>
        <v>varchar_0_315</v>
      </c>
      <c r="B328" s="29">
        <f>DBMS_TYPE_SIZES[[#This Row],[i]]</f>
        <v>315</v>
      </c>
      <c r="C328" s="29">
        <f>DBMS_TYPE_SIZES[[#This Row],[i]]</f>
        <v>315</v>
      </c>
      <c r="D328" s="40">
        <f>DBMS_TYPE_SIZES[[#This Row],[i]]+1</f>
        <v>316</v>
      </c>
      <c r="E328">
        <v>315</v>
      </c>
    </row>
    <row r="329" spans="1:5">
      <c r="A329" s="39" t="str">
        <f>"varchar_0_"&amp;DBMS_TYPE_SIZES[[#This Row],[i]]</f>
        <v>varchar_0_316</v>
      </c>
      <c r="B329" s="29">
        <f>DBMS_TYPE_SIZES[[#This Row],[i]]</f>
        <v>316</v>
      </c>
      <c r="C329" s="29">
        <f>DBMS_TYPE_SIZES[[#This Row],[i]]</f>
        <v>316</v>
      </c>
      <c r="D329" s="40">
        <f>DBMS_TYPE_SIZES[[#This Row],[i]]+1</f>
        <v>317</v>
      </c>
      <c r="E329">
        <v>316</v>
      </c>
    </row>
    <row r="330" spans="1:5">
      <c r="A330" s="39" t="str">
        <f>"varchar_0_"&amp;DBMS_TYPE_SIZES[[#This Row],[i]]</f>
        <v>varchar_0_317</v>
      </c>
      <c r="B330" s="29">
        <f>DBMS_TYPE_SIZES[[#This Row],[i]]</f>
        <v>317</v>
      </c>
      <c r="C330" s="29">
        <f>DBMS_TYPE_SIZES[[#This Row],[i]]</f>
        <v>317</v>
      </c>
      <c r="D330" s="40">
        <f>DBMS_TYPE_SIZES[[#This Row],[i]]+1</f>
        <v>318</v>
      </c>
      <c r="E330">
        <v>317</v>
      </c>
    </row>
    <row r="331" spans="1:5">
      <c r="A331" s="39" t="str">
        <f>"varchar_0_"&amp;DBMS_TYPE_SIZES[[#This Row],[i]]</f>
        <v>varchar_0_318</v>
      </c>
      <c r="B331" s="29">
        <f>DBMS_TYPE_SIZES[[#This Row],[i]]</f>
        <v>318</v>
      </c>
      <c r="C331" s="29">
        <f>DBMS_TYPE_SIZES[[#This Row],[i]]</f>
        <v>318</v>
      </c>
      <c r="D331" s="40">
        <f>DBMS_TYPE_SIZES[[#This Row],[i]]+1</f>
        <v>319</v>
      </c>
      <c r="E331">
        <v>318</v>
      </c>
    </row>
    <row r="332" spans="1:5">
      <c r="A332" s="39" t="str">
        <f>"varchar_0_"&amp;DBMS_TYPE_SIZES[[#This Row],[i]]</f>
        <v>varchar_0_319</v>
      </c>
      <c r="B332" s="29">
        <f>DBMS_TYPE_SIZES[[#This Row],[i]]</f>
        <v>319</v>
      </c>
      <c r="C332" s="29">
        <f>DBMS_TYPE_SIZES[[#This Row],[i]]</f>
        <v>319</v>
      </c>
      <c r="D332" s="40">
        <f>DBMS_TYPE_SIZES[[#This Row],[i]]+1</f>
        <v>320</v>
      </c>
      <c r="E332">
        <v>319</v>
      </c>
    </row>
    <row r="333" spans="1:5">
      <c r="A333" s="39" t="str">
        <f>"varchar_0_"&amp;DBMS_TYPE_SIZES[[#This Row],[i]]</f>
        <v>varchar_0_320</v>
      </c>
      <c r="B333" s="29">
        <f>DBMS_TYPE_SIZES[[#This Row],[i]]</f>
        <v>320</v>
      </c>
      <c r="C333" s="29">
        <f>DBMS_TYPE_SIZES[[#This Row],[i]]</f>
        <v>320</v>
      </c>
      <c r="D333" s="40">
        <f>DBMS_TYPE_SIZES[[#This Row],[i]]+1</f>
        <v>321</v>
      </c>
      <c r="E333">
        <v>320</v>
      </c>
    </row>
    <row r="334" spans="1:5">
      <c r="A334" s="39" t="str">
        <f>"varchar_0_"&amp;DBMS_TYPE_SIZES[[#This Row],[i]]</f>
        <v>varchar_0_321</v>
      </c>
      <c r="B334" s="29">
        <f>DBMS_TYPE_SIZES[[#This Row],[i]]</f>
        <v>321</v>
      </c>
      <c r="C334" s="29">
        <f>DBMS_TYPE_SIZES[[#This Row],[i]]</f>
        <v>321</v>
      </c>
      <c r="D334" s="40">
        <f>DBMS_TYPE_SIZES[[#This Row],[i]]+1</f>
        <v>322</v>
      </c>
      <c r="E334">
        <v>321</v>
      </c>
    </row>
    <row r="335" spans="1:5">
      <c r="A335" s="39" t="str">
        <f>"varchar_0_"&amp;DBMS_TYPE_SIZES[[#This Row],[i]]</f>
        <v>varchar_0_322</v>
      </c>
      <c r="B335" s="29">
        <f>DBMS_TYPE_SIZES[[#This Row],[i]]</f>
        <v>322</v>
      </c>
      <c r="C335" s="29">
        <f>DBMS_TYPE_SIZES[[#This Row],[i]]</f>
        <v>322</v>
      </c>
      <c r="D335" s="40">
        <f>DBMS_TYPE_SIZES[[#This Row],[i]]+1</f>
        <v>323</v>
      </c>
      <c r="E335">
        <v>322</v>
      </c>
    </row>
    <row r="336" spans="1:5">
      <c r="A336" s="39" t="str">
        <f>"varchar_0_"&amp;DBMS_TYPE_SIZES[[#This Row],[i]]</f>
        <v>varchar_0_323</v>
      </c>
      <c r="B336" s="29">
        <f>DBMS_TYPE_SIZES[[#This Row],[i]]</f>
        <v>323</v>
      </c>
      <c r="C336" s="29">
        <f>DBMS_TYPE_SIZES[[#This Row],[i]]</f>
        <v>323</v>
      </c>
      <c r="D336" s="40">
        <f>DBMS_TYPE_SIZES[[#This Row],[i]]+1</f>
        <v>324</v>
      </c>
      <c r="E336">
        <v>323</v>
      </c>
    </row>
    <row r="337" spans="1:5">
      <c r="A337" s="39" t="str">
        <f>"varchar_0_"&amp;DBMS_TYPE_SIZES[[#This Row],[i]]</f>
        <v>varchar_0_324</v>
      </c>
      <c r="B337" s="29">
        <f>DBMS_TYPE_SIZES[[#This Row],[i]]</f>
        <v>324</v>
      </c>
      <c r="C337" s="29">
        <f>DBMS_TYPE_SIZES[[#This Row],[i]]</f>
        <v>324</v>
      </c>
      <c r="D337" s="40">
        <f>DBMS_TYPE_SIZES[[#This Row],[i]]+1</f>
        <v>325</v>
      </c>
      <c r="E337">
        <v>324</v>
      </c>
    </row>
    <row r="338" spans="1:5">
      <c r="A338" s="39" t="str">
        <f>"varchar_0_"&amp;DBMS_TYPE_SIZES[[#This Row],[i]]</f>
        <v>varchar_0_325</v>
      </c>
      <c r="B338" s="29">
        <f>DBMS_TYPE_SIZES[[#This Row],[i]]</f>
        <v>325</v>
      </c>
      <c r="C338" s="29">
        <f>DBMS_TYPE_SIZES[[#This Row],[i]]</f>
        <v>325</v>
      </c>
      <c r="D338" s="40">
        <f>DBMS_TYPE_SIZES[[#This Row],[i]]+1</f>
        <v>326</v>
      </c>
      <c r="E338">
        <v>325</v>
      </c>
    </row>
    <row r="339" spans="1:5">
      <c r="A339" s="39" t="str">
        <f>"varchar_0_"&amp;DBMS_TYPE_SIZES[[#This Row],[i]]</f>
        <v>varchar_0_326</v>
      </c>
      <c r="B339" s="29">
        <f>DBMS_TYPE_SIZES[[#This Row],[i]]</f>
        <v>326</v>
      </c>
      <c r="C339" s="29">
        <f>DBMS_TYPE_SIZES[[#This Row],[i]]</f>
        <v>326</v>
      </c>
      <c r="D339" s="40">
        <f>DBMS_TYPE_SIZES[[#This Row],[i]]+1</f>
        <v>327</v>
      </c>
      <c r="E339">
        <v>326</v>
      </c>
    </row>
    <row r="340" spans="1:5">
      <c r="A340" s="39" t="str">
        <f>"varchar_0_"&amp;DBMS_TYPE_SIZES[[#This Row],[i]]</f>
        <v>varchar_0_327</v>
      </c>
      <c r="B340" s="29">
        <f>DBMS_TYPE_SIZES[[#This Row],[i]]</f>
        <v>327</v>
      </c>
      <c r="C340" s="29">
        <f>DBMS_TYPE_SIZES[[#This Row],[i]]</f>
        <v>327</v>
      </c>
      <c r="D340" s="40">
        <f>DBMS_TYPE_SIZES[[#This Row],[i]]+1</f>
        <v>328</v>
      </c>
      <c r="E340">
        <v>327</v>
      </c>
    </row>
    <row r="341" spans="1:5">
      <c r="A341" s="39" t="str">
        <f>"varchar_0_"&amp;DBMS_TYPE_SIZES[[#This Row],[i]]</f>
        <v>varchar_0_328</v>
      </c>
      <c r="B341" s="29">
        <f>DBMS_TYPE_SIZES[[#This Row],[i]]</f>
        <v>328</v>
      </c>
      <c r="C341" s="29">
        <f>DBMS_TYPE_SIZES[[#This Row],[i]]</f>
        <v>328</v>
      </c>
      <c r="D341" s="40">
        <f>DBMS_TYPE_SIZES[[#This Row],[i]]+1</f>
        <v>329</v>
      </c>
      <c r="E341">
        <v>328</v>
      </c>
    </row>
    <row r="342" spans="1:5">
      <c r="A342" s="39" t="str">
        <f>"varchar_0_"&amp;DBMS_TYPE_SIZES[[#This Row],[i]]</f>
        <v>varchar_0_329</v>
      </c>
      <c r="B342" s="29">
        <f>DBMS_TYPE_SIZES[[#This Row],[i]]</f>
        <v>329</v>
      </c>
      <c r="C342" s="29">
        <f>DBMS_TYPE_SIZES[[#This Row],[i]]</f>
        <v>329</v>
      </c>
      <c r="D342" s="40">
        <f>DBMS_TYPE_SIZES[[#This Row],[i]]+1</f>
        <v>330</v>
      </c>
      <c r="E342">
        <v>329</v>
      </c>
    </row>
    <row r="343" spans="1:5">
      <c r="A343" s="39" t="str">
        <f>"varchar_0_"&amp;DBMS_TYPE_SIZES[[#This Row],[i]]</f>
        <v>varchar_0_330</v>
      </c>
      <c r="B343" s="29">
        <f>DBMS_TYPE_SIZES[[#This Row],[i]]</f>
        <v>330</v>
      </c>
      <c r="C343" s="29">
        <f>DBMS_TYPE_SIZES[[#This Row],[i]]</f>
        <v>330</v>
      </c>
      <c r="D343" s="40">
        <f>DBMS_TYPE_SIZES[[#This Row],[i]]+1</f>
        <v>331</v>
      </c>
      <c r="E343">
        <v>330</v>
      </c>
    </row>
    <row r="344" spans="1:5">
      <c r="A344" s="39" t="str">
        <f>"varchar_0_"&amp;DBMS_TYPE_SIZES[[#This Row],[i]]</f>
        <v>varchar_0_331</v>
      </c>
      <c r="B344" s="29">
        <f>DBMS_TYPE_SIZES[[#This Row],[i]]</f>
        <v>331</v>
      </c>
      <c r="C344" s="29">
        <f>DBMS_TYPE_SIZES[[#This Row],[i]]</f>
        <v>331</v>
      </c>
      <c r="D344" s="40">
        <f>DBMS_TYPE_SIZES[[#This Row],[i]]+1</f>
        <v>332</v>
      </c>
      <c r="E344">
        <v>331</v>
      </c>
    </row>
    <row r="345" spans="1:5">
      <c r="A345" s="39" t="str">
        <f>"varchar_0_"&amp;DBMS_TYPE_SIZES[[#This Row],[i]]</f>
        <v>varchar_0_332</v>
      </c>
      <c r="B345" s="29">
        <f>DBMS_TYPE_SIZES[[#This Row],[i]]</f>
        <v>332</v>
      </c>
      <c r="C345" s="29">
        <f>DBMS_TYPE_SIZES[[#This Row],[i]]</f>
        <v>332</v>
      </c>
      <c r="D345" s="40">
        <f>DBMS_TYPE_SIZES[[#This Row],[i]]+1</f>
        <v>333</v>
      </c>
      <c r="E345">
        <v>332</v>
      </c>
    </row>
    <row r="346" spans="1:5">
      <c r="A346" s="39" t="str">
        <f>"varchar_0_"&amp;DBMS_TYPE_SIZES[[#This Row],[i]]</f>
        <v>varchar_0_333</v>
      </c>
      <c r="B346" s="29">
        <f>DBMS_TYPE_SIZES[[#This Row],[i]]</f>
        <v>333</v>
      </c>
      <c r="C346" s="29">
        <f>DBMS_TYPE_SIZES[[#This Row],[i]]</f>
        <v>333</v>
      </c>
      <c r="D346" s="40">
        <f>DBMS_TYPE_SIZES[[#This Row],[i]]+1</f>
        <v>334</v>
      </c>
      <c r="E346">
        <v>333</v>
      </c>
    </row>
    <row r="347" spans="1:5">
      <c r="A347" s="39" t="str">
        <f>"varchar_0_"&amp;DBMS_TYPE_SIZES[[#This Row],[i]]</f>
        <v>varchar_0_334</v>
      </c>
      <c r="B347" s="29">
        <f>DBMS_TYPE_SIZES[[#This Row],[i]]</f>
        <v>334</v>
      </c>
      <c r="C347" s="29">
        <f>DBMS_TYPE_SIZES[[#This Row],[i]]</f>
        <v>334</v>
      </c>
      <c r="D347" s="40">
        <f>DBMS_TYPE_SIZES[[#This Row],[i]]+1</f>
        <v>335</v>
      </c>
      <c r="E347">
        <v>334</v>
      </c>
    </row>
    <row r="348" spans="1:5">
      <c r="A348" s="39" t="str">
        <f>"varchar_0_"&amp;DBMS_TYPE_SIZES[[#This Row],[i]]</f>
        <v>varchar_0_335</v>
      </c>
      <c r="B348" s="29">
        <f>DBMS_TYPE_SIZES[[#This Row],[i]]</f>
        <v>335</v>
      </c>
      <c r="C348" s="29">
        <f>DBMS_TYPE_SIZES[[#This Row],[i]]</f>
        <v>335</v>
      </c>
      <c r="D348" s="40">
        <f>DBMS_TYPE_SIZES[[#This Row],[i]]+1</f>
        <v>336</v>
      </c>
      <c r="E348">
        <v>335</v>
      </c>
    </row>
    <row r="349" spans="1:5">
      <c r="A349" s="39" t="str">
        <f>"varchar_0_"&amp;DBMS_TYPE_SIZES[[#This Row],[i]]</f>
        <v>varchar_0_336</v>
      </c>
      <c r="B349" s="29">
        <f>DBMS_TYPE_SIZES[[#This Row],[i]]</f>
        <v>336</v>
      </c>
      <c r="C349" s="29">
        <f>DBMS_TYPE_SIZES[[#This Row],[i]]</f>
        <v>336</v>
      </c>
      <c r="D349" s="40">
        <f>DBMS_TYPE_SIZES[[#This Row],[i]]+1</f>
        <v>337</v>
      </c>
      <c r="E349">
        <v>336</v>
      </c>
    </row>
    <row r="350" spans="1:5">
      <c r="A350" s="39" t="str">
        <f>"varchar_0_"&amp;DBMS_TYPE_SIZES[[#This Row],[i]]</f>
        <v>varchar_0_337</v>
      </c>
      <c r="B350" s="29">
        <f>DBMS_TYPE_SIZES[[#This Row],[i]]</f>
        <v>337</v>
      </c>
      <c r="C350" s="29">
        <f>DBMS_TYPE_SIZES[[#This Row],[i]]</f>
        <v>337</v>
      </c>
      <c r="D350" s="40">
        <f>DBMS_TYPE_SIZES[[#This Row],[i]]+1</f>
        <v>338</v>
      </c>
      <c r="E350">
        <v>337</v>
      </c>
    </row>
    <row r="351" spans="1:5">
      <c r="A351" s="39" t="str">
        <f>"varchar_0_"&amp;DBMS_TYPE_SIZES[[#This Row],[i]]</f>
        <v>varchar_0_338</v>
      </c>
      <c r="B351" s="29">
        <f>DBMS_TYPE_SIZES[[#This Row],[i]]</f>
        <v>338</v>
      </c>
      <c r="C351" s="29">
        <f>DBMS_TYPE_SIZES[[#This Row],[i]]</f>
        <v>338</v>
      </c>
      <c r="D351" s="40">
        <f>DBMS_TYPE_SIZES[[#This Row],[i]]+1</f>
        <v>339</v>
      </c>
      <c r="E351">
        <v>338</v>
      </c>
    </row>
    <row r="352" spans="1:5">
      <c r="A352" s="39" t="str">
        <f>"varchar_0_"&amp;DBMS_TYPE_SIZES[[#This Row],[i]]</f>
        <v>varchar_0_339</v>
      </c>
      <c r="B352" s="29">
        <f>DBMS_TYPE_SIZES[[#This Row],[i]]</f>
        <v>339</v>
      </c>
      <c r="C352" s="29">
        <f>DBMS_TYPE_SIZES[[#This Row],[i]]</f>
        <v>339</v>
      </c>
      <c r="D352" s="40">
        <f>DBMS_TYPE_SIZES[[#This Row],[i]]+1</f>
        <v>340</v>
      </c>
      <c r="E352">
        <v>339</v>
      </c>
    </row>
    <row r="353" spans="1:5">
      <c r="A353" s="39" t="str">
        <f>"varchar_0_"&amp;DBMS_TYPE_SIZES[[#This Row],[i]]</f>
        <v>varchar_0_340</v>
      </c>
      <c r="B353" s="29">
        <f>DBMS_TYPE_SIZES[[#This Row],[i]]</f>
        <v>340</v>
      </c>
      <c r="C353" s="29">
        <f>DBMS_TYPE_SIZES[[#This Row],[i]]</f>
        <v>340</v>
      </c>
      <c r="D353" s="40">
        <f>DBMS_TYPE_SIZES[[#This Row],[i]]+1</f>
        <v>341</v>
      </c>
      <c r="E353">
        <v>340</v>
      </c>
    </row>
    <row r="354" spans="1:5">
      <c r="A354" s="39" t="str">
        <f>"varchar_0_"&amp;DBMS_TYPE_SIZES[[#This Row],[i]]</f>
        <v>varchar_0_341</v>
      </c>
      <c r="B354" s="29">
        <f>DBMS_TYPE_SIZES[[#This Row],[i]]</f>
        <v>341</v>
      </c>
      <c r="C354" s="29">
        <f>DBMS_TYPE_SIZES[[#This Row],[i]]</f>
        <v>341</v>
      </c>
      <c r="D354" s="40">
        <f>DBMS_TYPE_SIZES[[#This Row],[i]]+1</f>
        <v>342</v>
      </c>
      <c r="E354">
        <v>341</v>
      </c>
    </row>
    <row r="355" spans="1:5">
      <c r="A355" s="39" t="str">
        <f>"varchar_0_"&amp;DBMS_TYPE_SIZES[[#This Row],[i]]</f>
        <v>varchar_0_342</v>
      </c>
      <c r="B355" s="29">
        <f>DBMS_TYPE_SIZES[[#This Row],[i]]</f>
        <v>342</v>
      </c>
      <c r="C355" s="29">
        <f>DBMS_TYPE_SIZES[[#This Row],[i]]</f>
        <v>342</v>
      </c>
      <c r="D355" s="40">
        <f>DBMS_TYPE_SIZES[[#This Row],[i]]+1</f>
        <v>343</v>
      </c>
      <c r="E355">
        <v>342</v>
      </c>
    </row>
    <row r="356" spans="1:5">
      <c r="A356" s="39" t="str">
        <f>"varchar_0_"&amp;DBMS_TYPE_SIZES[[#This Row],[i]]</f>
        <v>varchar_0_343</v>
      </c>
      <c r="B356" s="29">
        <f>DBMS_TYPE_SIZES[[#This Row],[i]]</f>
        <v>343</v>
      </c>
      <c r="C356" s="29">
        <f>DBMS_TYPE_SIZES[[#This Row],[i]]</f>
        <v>343</v>
      </c>
      <c r="D356" s="40">
        <f>DBMS_TYPE_SIZES[[#This Row],[i]]+1</f>
        <v>344</v>
      </c>
      <c r="E356">
        <v>343</v>
      </c>
    </row>
    <row r="357" spans="1:5">
      <c r="A357" s="39" t="str">
        <f>"varchar_0_"&amp;DBMS_TYPE_SIZES[[#This Row],[i]]</f>
        <v>varchar_0_344</v>
      </c>
      <c r="B357" s="29">
        <f>DBMS_TYPE_SIZES[[#This Row],[i]]</f>
        <v>344</v>
      </c>
      <c r="C357" s="29">
        <f>DBMS_TYPE_SIZES[[#This Row],[i]]</f>
        <v>344</v>
      </c>
      <c r="D357" s="40">
        <f>DBMS_TYPE_SIZES[[#This Row],[i]]+1</f>
        <v>345</v>
      </c>
      <c r="E357">
        <v>344</v>
      </c>
    </row>
    <row r="358" spans="1:5">
      <c r="A358" s="39" t="str">
        <f>"varchar_0_"&amp;DBMS_TYPE_SIZES[[#This Row],[i]]</f>
        <v>varchar_0_345</v>
      </c>
      <c r="B358" s="29">
        <f>DBMS_TYPE_SIZES[[#This Row],[i]]</f>
        <v>345</v>
      </c>
      <c r="C358" s="29">
        <f>DBMS_TYPE_SIZES[[#This Row],[i]]</f>
        <v>345</v>
      </c>
      <c r="D358" s="40">
        <f>DBMS_TYPE_SIZES[[#This Row],[i]]+1</f>
        <v>346</v>
      </c>
      <c r="E358">
        <v>345</v>
      </c>
    </row>
    <row r="359" spans="1:5">
      <c r="A359" s="39" t="str">
        <f>"varchar_0_"&amp;DBMS_TYPE_SIZES[[#This Row],[i]]</f>
        <v>varchar_0_346</v>
      </c>
      <c r="B359" s="29">
        <f>DBMS_TYPE_SIZES[[#This Row],[i]]</f>
        <v>346</v>
      </c>
      <c r="C359" s="29">
        <f>DBMS_TYPE_SIZES[[#This Row],[i]]</f>
        <v>346</v>
      </c>
      <c r="D359" s="40">
        <f>DBMS_TYPE_SIZES[[#This Row],[i]]+1</f>
        <v>347</v>
      </c>
      <c r="E359">
        <v>346</v>
      </c>
    </row>
    <row r="360" spans="1:5">
      <c r="A360" s="39" t="str">
        <f>"varchar_0_"&amp;DBMS_TYPE_SIZES[[#This Row],[i]]</f>
        <v>varchar_0_347</v>
      </c>
      <c r="B360" s="29">
        <f>DBMS_TYPE_SIZES[[#This Row],[i]]</f>
        <v>347</v>
      </c>
      <c r="C360" s="29">
        <f>DBMS_TYPE_SIZES[[#This Row],[i]]</f>
        <v>347</v>
      </c>
      <c r="D360" s="40">
        <f>DBMS_TYPE_SIZES[[#This Row],[i]]+1</f>
        <v>348</v>
      </c>
      <c r="E360">
        <v>347</v>
      </c>
    </row>
    <row r="361" spans="1:5">
      <c r="A361" s="39" t="str">
        <f>"varchar_0_"&amp;DBMS_TYPE_SIZES[[#This Row],[i]]</f>
        <v>varchar_0_348</v>
      </c>
      <c r="B361" s="29">
        <f>DBMS_TYPE_SIZES[[#This Row],[i]]</f>
        <v>348</v>
      </c>
      <c r="C361" s="29">
        <f>DBMS_TYPE_SIZES[[#This Row],[i]]</f>
        <v>348</v>
      </c>
      <c r="D361" s="40">
        <f>DBMS_TYPE_SIZES[[#This Row],[i]]+1</f>
        <v>349</v>
      </c>
      <c r="E361">
        <v>348</v>
      </c>
    </row>
    <row r="362" spans="1:5">
      <c r="A362" s="39" t="str">
        <f>"varchar_0_"&amp;DBMS_TYPE_SIZES[[#This Row],[i]]</f>
        <v>varchar_0_349</v>
      </c>
      <c r="B362" s="29">
        <f>DBMS_TYPE_SIZES[[#This Row],[i]]</f>
        <v>349</v>
      </c>
      <c r="C362" s="29">
        <f>DBMS_TYPE_SIZES[[#This Row],[i]]</f>
        <v>349</v>
      </c>
      <c r="D362" s="40">
        <f>DBMS_TYPE_SIZES[[#This Row],[i]]+1</f>
        <v>350</v>
      </c>
      <c r="E362">
        <v>349</v>
      </c>
    </row>
    <row r="363" spans="1:5">
      <c r="A363" s="39" t="str">
        <f>"varchar_0_"&amp;DBMS_TYPE_SIZES[[#This Row],[i]]</f>
        <v>varchar_0_350</v>
      </c>
      <c r="B363" s="29">
        <f>DBMS_TYPE_SIZES[[#This Row],[i]]</f>
        <v>350</v>
      </c>
      <c r="C363" s="29">
        <f>DBMS_TYPE_SIZES[[#This Row],[i]]</f>
        <v>350</v>
      </c>
      <c r="D363" s="40">
        <f>DBMS_TYPE_SIZES[[#This Row],[i]]+1</f>
        <v>351</v>
      </c>
      <c r="E363">
        <v>350</v>
      </c>
    </row>
    <row r="364" spans="1:5">
      <c r="A364" s="39" t="str">
        <f>"varchar_0_"&amp;DBMS_TYPE_SIZES[[#This Row],[i]]</f>
        <v>varchar_0_351</v>
      </c>
      <c r="B364" s="29">
        <f>DBMS_TYPE_SIZES[[#This Row],[i]]</f>
        <v>351</v>
      </c>
      <c r="C364" s="29">
        <f>DBMS_TYPE_SIZES[[#This Row],[i]]</f>
        <v>351</v>
      </c>
      <c r="D364" s="40">
        <f>DBMS_TYPE_SIZES[[#This Row],[i]]+1</f>
        <v>352</v>
      </c>
      <c r="E364">
        <v>351</v>
      </c>
    </row>
    <row r="365" spans="1:5">
      <c r="A365" s="39" t="str">
        <f>"varchar_0_"&amp;DBMS_TYPE_SIZES[[#This Row],[i]]</f>
        <v>varchar_0_352</v>
      </c>
      <c r="B365" s="29">
        <f>DBMS_TYPE_SIZES[[#This Row],[i]]</f>
        <v>352</v>
      </c>
      <c r="C365" s="29">
        <f>DBMS_TYPE_SIZES[[#This Row],[i]]</f>
        <v>352</v>
      </c>
      <c r="D365" s="40">
        <f>DBMS_TYPE_SIZES[[#This Row],[i]]+1</f>
        <v>353</v>
      </c>
      <c r="E365">
        <v>352</v>
      </c>
    </row>
    <row r="366" spans="1:5">
      <c r="A366" s="39" t="str">
        <f>"varchar_0_"&amp;DBMS_TYPE_SIZES[[#This Row],[i]]</f>
        <v>varchar_0_353</v>
      </c>
      <c r="B366" s="29">
        <f>DBMS_TYPE_SIZES[[#This Row],[i]]</f>
        <v>353</v>
      </c>
      <c r="C366" s="29">
        <f>DBMS_TYPE_SIZES[[#This Row],[i]]</f>
        <v>353</v>
      </c>
      <c r="D366" s="40">
        <f>DBMS_TYPE_SIZES[[#This Row],[i]]+1</f>
        <v>354</v>
      </c>
      <c r="E366">
        <v>353</v>
      </c>
    </row>
    <row r="367" spans="1:5">
      <c r="A367" s="39" t="str">
        <f>"varchar_0_"&amp;DBMS_TYPE_SIZES[[#This Row],[i]]</f>
        <v>varchar_0_354</v>
      </c>
      <c r="B367" s="29">
        <f>DBMS_TYPE_SIZES[[#This Row],[i]]</f>
        <v>354</v>
      </c>
      <c r="C367" s="29">
        <f>DBMS_TYPE_SIZES[[#This Row],[i]]</f>
        <v>354</v>
      </c>
      <c r="D367" s="40">
        <f>DBMS_TYPE_SIZES[[#This Row],[i]]+1</f>
        <v>355</v>
      </c>
      <c r="E367">
        <v>354</v>
      </c>
    </row>
    <row r="368" spans="1:5">
      <c r="A368" s="39" t="str">
        <f>"varchar_0_"&amp;DBMS_TYPE_SIZES[[#This Row],[i]]</f>
        <v>varchar_0_355</v>
      </c>
      <c r="B368" s="29">
        <f>DBMS_TYPE_SIZES[[#This Row],[i]]</f>
        <v>355</v>
      </c>
      <c r="C368" s="29">
        <f>DBMS_TYPE_SIZES[[#This Row],[i]]</f>
        <v>355</v>
      </c>
      <c r="D368" s="40">
        <f>DBMS_TYPE_SIZES[[#This Row],[i]]+1</f>
        <v>356</v>
      </c>
      <c r="E368">
        <v>355</v>
      </c>
    </row>
    <row r="369" spans="1:5">
      <c r="A369" s="39" t="str">
        <f>"varchar_0_"&amp;DBMS_TYPE_SIZES[[#This Row],[i]]</f>
        <v>varchar_0_356</v>
      </c>
      <c r="B369" s="29">
        <f>DBMS_TYPE_SIZES[[#This Row],[i]]</f>
        <v>356</v>
      </c>
      <c r="C369" s="29">
        <f>DBMS_TYPE_SIZES[[#This Row],[i]]</f>
        <v>356</v>
      </c>
      <c r="D369" s="40">
        <f>DBMS_TYPE_SIZES[[#This Row],[i]]+1</f>
        <v>357</v>
      </c>
      <c r="E369">
        <v>356</v>
      </c>
    </row>
    <row r="370" spans="1:5">
      <c r="A370" s="39" t="str">
        <f>"varchar_0_"&amp;DBMS_TYPE_SIZES[[#This Row],[i]]</f>
        <v>varchar_0_357</v>
      </c>
      <c r="B370" s="29">
        <f>DBMS_TYPE_SIZES[[#This Row],[i]]</f>
        <v>357</v>
      </c>
      <c r="C370" s="29">
        <f>DBMS_TYPE_SIZES[[#This Row],[i]]</f>
        <v>357</v>
      </c>
      <c r="D370" s="40">
        <f>DBMS_TYPE_SIZES[[#This Row],[i]]+1</f>
        <v>358</v>
      </c>
      <c r="E370">
        <v>357</v>
      </c>
    </row>
    <row r="371" spans="1:5">
      <c r="A371" s="39" t="str">
        <f>"varchar_0_"&amp;DBMS_TYPE_SIZES[[#This Row],[i]]</f>
        <v>varchar_0_358</v>
      </c>
      <c r="B371" s="29">
        <f>DBMS_TYPE_SIZES[[#This Row],[i]]</f>
        <v>358</v>
      </c>
      <c r="C371" s="29">
        <f>DBMS_TYPE_SIZES[[#This Row],[i]]</f>
        <v>358</v>
      </c>
      <c r="D371" s="40">
        <f>DBMS_TYPE_SIZES[[#This Row],[i]]+1</f>
        <v>359</v>
      </c>
      <c r="E371">
        <v>358</v>
      </c>
    </row>
    <row r="372" spans="1:5">
      <c r="A372" s="39" t="str">
        <f>"varchar_0_"&amp;DBMS_TYPE_SIZES[[#This Row],[i]]</f>
        <v>varchar_0_359</v>
      </c>
      <c r="B372" s="29">
        <f>DBMS_TYPE_SIZES[[#This Row],[i]]</f>
        <v>359</v>
      </c>
      <c r="C372" s="29">
        <f>DBMS_TYPE_SIZES[[#This Row],[i]]</f>
        <v>359</v>
      </c>
      <c r="D372" s="40">
        <f>DBMS_TYPE_SIZES[[#This Row],[i]]+1</f>
        <v>360</v>
      </c>
      <c r="E372">
        <v>359</v>
      </c>
    </row>
    <row r="373" spans="1:5">
      <c r="A373" s="39" t="str">
        <f>"varchar_0_"&amp;DBMS_TYPE_SIZES[[#This Row],[i]]</f>
        <v>varchar_0_360</v>
      </c>
      <c r="B373" s="29">
        <f>DBMS_TYPE_SIZES[[#This Row],[i]]</f>
        <v>360</v>
      </c>
      <c r="C373" s="29">
        <f>DBMS_TYPE_SIZES[[#This Row],[i]]</f>
        <v>360</v>
      </c>
      <c r="D373" s="40">
        <f>DBMS_TYPE_SIZES[[#This Row],[i]]+1</f>
        <v>361</v>
      </c>
      <c r="E373">
        <v>360</v>
      </c>
    </row>
    <row r="374" spans="1:5">
      <c r="A374" s="39" t="str">
        <f>"varchar_0_"&amp;DBMS_TYPE_SIZES[[#This Row],[i]]</f>
        <v>varchar_0_361</v>
      </c>
      <c r="B374" s="29">
        <f>DBMS_TYPE_SIZES[[#This Row],[i]]</f>
        <v>361</v>
      </c>
      <c r="C374" s="29">
        <f>DBMS_TYPE_SIZES[[#This Row],[i]]</f>
        <v>361</v>
      </c>
      <c r="D374" s="40">
        <f>DBMS_TYPE_SIZES[[#This Row],[i]]+1</f>
        <v>362</v>
      </c>
      <c r="E374">
        <v>361</v>
      </c>
    </row>
    <row r="375" spans="1:5">
      <c r="A375" s="39" t="str">
        <f>"varchar_0_"&amp;DBMS_TYPE_SIZES[[#This Row],[i]]</f>
        <v>varchar_0_362</v>
      </c>
      <c r="B375" s="29">
        <f>DBMS_TYPE_SIZES[[#This Row],[i]]</f>
        <v>362</v>
      </c>
      <c r="C375" s="29">
        <f>DBMS_TYPE_SIZES[[#This Row],[i]]</f>
        <v>362</v>
      </c>
      <c r="D375" s="40">
        <f>DBMS_TYPE_SIZES[[#This Row],[i]]+1</f>
        <v>363</v>
      </c>
      <c r="E375">
        <v>362</v>
      </c>
    </row>
    <row r="376" spans="1:5">
      <c r="A376" s="39" t="str">
        <f>"varchar_0_"&amp;DBMS_TYPE_SIZES[[#This Row],[i]]</f>
        <v>varchar_0_363</v>
      </c>
      <c r="B376" s="29">
        <f>DBMS_TYPE_SIZES[[#This Row],[i]]</f>
        <v>363</v>
      </c>
      <c r="C376" s="29">
        <f>DBMS_TYPE_SIZES[[#This Row],[i]]</f>
        <v>363</v>
      </c>
      <c r="D376" s="40">
        <f>DBMS_TYPE_SIZES[[#This Row],[i]]+1</f>
        <v>364</v>
      </c>
      <c r="E376">
        <v>363</v>
      </c>
    </row>
    <row r="377" spans="1:5">
      <c r="A377" s="39" t="str">
        <f>"varchar_0_"&amp;DBMS_TYPE_SIZES[[#This Row],[i]]</f>
        <v>varchar_0_364</v>
      </c>
      <c r="B377" s="29">
        <f>DBMS_TYPE_SIZES[[#This Row],[i]]</f>
        <v>364</v>
      </c>
      <c r="C377" s="29">
        <f>DBMS_TYPE_SIZES[[#This Row],[i]]</f>
        <v>364</v>
      </c>
      <c r="D377" s="40">
        <f>DBMS_TYPE_SIZES[[#This Row],[i]]+1</f>
        <v>365</v>
      </c>
      <c r="E377">
        <v>364</v>
      </c>
    </row>
    <row r="378" spans="1:5">
      <c r="A378" s="39" t="str">
        <f>"varchar_0_"&amp;DBMS_TYPE_SIZES[[#This Row],[i]]</f>
        <v>varchar_0_365</v>
      </c>
      <c r="B378" s="29">
        <f>DBMS_TYPE_SIZES[[#This Row],[i]]</f>
        <v>365</v>
      </c>
      <c r="C378" s="29">
        <f>DBMS_TYPE_SIZES[[#This Row],[i]]</f>
        <v>365</v>
      </c>
      <c r="D378" s="40">
        <f>DBMS_TYPE_SIZES[[#This Row],[i]]+1</f>
        <v>366</v>
      </c>
      <c r="E378">
        <v>365</v>
      </c>
    </row>
    <row r="379" spans="1:5">
      <c r="A379" s="39" t="str">
        <f>"varchar_0_"&amp;DBMS_TYPE_SIZES[[#This Row],[i]]</f>
        <v>varchar_0_366</v>
      </c>
      <c r="B379" s="29">
        <f>DBMS_TYPE_SIZES[[#This Row],[i]]</f>
        <v>366</v>
      </c>
      <c r="C379" s="29">
        <f>DBMS_TYPE_SIZES[[#This Row],[i]]</f>
        <v>366</v>
      </c>
      <c r="D379" s="40">
        <f>DBMS_TYPE_SIZES[[#This Row],[i]]+1</f>
        <v>367</v>
      </c>
      <c r="E379">
        <v>366</v>
      </c>
    </row>
    <row r="380" spans="1:5">
      <c r="A380" s="39" t="str">
        <f>"varchar_0_"&amp;DBMS_TYPE_SIZES[[#This Row],[i]]</f>
        <v>varchar_0_367</v>
      </c>
      <c r="B380" s="29">
        <f>DBMS_TYPE_SIZES[[#This Row],[i]]</f>
        <v>367</v>
      </c>
      <c r="C380" s="29">
        <f>DBMS_TYPE_SIZES[[#This Row],[i]]</f>
        <v>367</v>
      </c>
      <c r="D380" s="40">
        <f>DBMS_TYPE_SIZES[[#This Row],[i]]+1</f>
        <v>368</v>
      </c>
      <c r="E380">
        <v>367</v>
      </c>
    </row>
    <row r="381" spans="1:5">
      <c r="A381" s="39" t="str">
        <f>"varchar_0_"&amp;DBMS_TYPE_SIZES[[#This Row],[i]]</f>
        <v>varchar_0_368</v>
      </c>
      <c r="B381" s="29">
        <f>DBMS_TYPE_SIZES[[#This Row],[i]]</f>
        <v>368</v>
      </c>
      <c r="C381" s="29">
        <f>DBMS_TYPE_SIZES[[#This Row],[i]]</f>
        <v>368</v>
      </c>
      <c r="D381" s="40">
        <f>DBMS_TYPE_SIZES[[#This Row],[i]]+1</f>
        <v>369</v>
      </c>
      <c r="E381">
        <v>368</v>
      </c>
    </row>
    <row r="382" spans="1:5">
      <c r="A382" s="39" t="str">
        <f>"varchar_0_"&amp;DBMS_TYPE_SIZES[[#This Row],[i]]</f>
        <v>varchar_0_369</v>
      </c>
      <c r="B382" s="29">
        <f>DBMS_TYPE_SIZES[[#This Row],[i]]</f>
        <v>369</v>
      </c>
      <c r="C382" s="29">
        <f>DBMS_TYPE_SIZES[[#This Row],[i]]</f>
        <v>369</v>
      </c>
      <c r="D382" s="40">
        <f>DBMS_TYPE_SIZES[[#This Row],[i]]+1</f>
        <v>370</v>
      </c>
      <c r="E382">
        <v>369</v>
      </c>
    </row>
    <row r="383" spans="1:5">
      <c r="A383" s="39" t="str">
        <f>"varchar_0_"&amp;DBMS_TYPE_SIZES[[#This Row],[i]]</f>
        <v>varchar_0_370</v>
      </c>
      <c r="B383" s="29">
        <f>DBMS_TYPE_SIZES[[#This Row],[i]]</f>
        <v>370</v>
      </c>
      <c r="C383" s="29">
        <f>DBMS_TYPE_SIZES[[#This Row],[i]]</f>
        <v>370</v>
      </c>
      <c r="D383" s="40">
        <f>DBMS_TYPE_SIZES[[#This Row],[i]]+1</f>
        <v>371</v>
      </c>
      <c r="E383">
        <v>370</v>
      </c>
    </row>
    <row r="384" spans="1:5">
      <c r="A384" s="39" t="str">
        <f>"varchar_0_"&amp;DBMS_TYPE_SIZES[[#This Row],[i]]</f>
        <v>varchar_0_371</v>
      </c>
      <c r="B384" s="29">
        <f>DBMS_TYPE_SIZES[[#This Row],[i]]</f>
        <v>371</v>
      </c>
      <c r="C384" s="29">
        <f>DBMS_TYPE_SIZES[[#This Row],[i]]</f>
        <v>371</v>
      </c>
      <c r="D384" s="40">
        <f>DBMS_TYPE_SIZES[[#This Row],[i]]+1</f>
        <v>372</v>
      </c>
      <c r="E384">
        <v>371</v>
      </c>
    </row>
    <row r="385" spans="1:5">
      <c r="A385" s="39" t="str">
        <f>"varchar_0_"&amp;DBMS_TYPE_SIZES[[#This Row],[i]]</f>
        <v>varchar_0_372</v>
      </c>
      <c r="B385" s="29">
        <f>DBMS_TYPE_SIZES[[#This Row],[i]]</f>
        <v>372</v>
      </c>
      <c r="C385" s="29">
        <f>DBMS_TYPE_SIZES[[#This Row],[i]]</f>
        <v>372</v>
      </c>
      <c r="D385" s="40">
        <f>DBMS_TYPE_SIZES[[#This Row],[i]]+1</f>
        <v>373</v>
      </c>
      <c r="E385">
        <v>372</v>
      </c>
    </row>
    <row r="386" spans="1:5">
      <c r="A386" s="39" t="str">
        <f>"varchar_0_"&amp;DBMS_TYPE_SIZES[[#This Row],[i]]</f>
        <v>varchar_0_373</v>
      </c>
      <c r="B386" s="29">
        <f>DBMS_TYPE_SIZES[[#This Row],[i]]</f>
        <v>373</v>
      </c>
      <c r="C386" s="29">
        <f>DBMS_TYPE_SIZES[[#This Row],[i]]</f>
        <v>373</v>
      </c>
      <c r="D386" s="40">
        <f>DBMS_TYPE_SIZES[[#This Row],[i]]+1</f>
        <v>374</v>
      </c>
      <c r="E386">
        <v>373</v>
      </c>
    </row>
    <row r="387" spans="1:5">
      <c r="A387" s="39" t="str">
        <f>"varchar_0_"&amp;DBMS_TYPE_SIZES[[#This Row],[i]]</f>
        <v>varchar_0_374</v>
      </c>
      <c r="B387" s="29">
        <f>DBMS_TYPE_SIZES[[#This Row],[i]]</f>
        <v>374</v>
      </c>
      <c r="C387" s="29">
        <f>DBMS_TYPE_SIZES[[#This Row],[i]]</f>
        <v>374</v>
      </c>
      <c r="D387" s="40">
        <f>DBMS_TYPE_SIZES[[#This Row],[i]]+1</f>
        <v>375</v>
      </c>
      <c r="E387">
        <v>374</v>
      </c>
    </row>
    <row r="388" spans="1:5">
      <c r="A388" s="39" t="str">
        <f>"varchar_0_"&amp;DBMS_TYPE_SIZES[[#This Row],[i]]</f>
        <v>varchar_0_375</v>
      </c>
      <c r="B388" s="29">
        <f>DBMS_TYPE_SIZES[[#This Row],[i]]</f>
        <v>375</v>
      </c>
      <c r="C388" s="29">
        <f>DBMS_TYPE_SIZES[[#This Row],[i]]</f>
        <v>375</v>
      </c>
      <c r="D388" s="40">
        <f>DBMS_TYPE_SIZES[[#This Row],[i]]+1</f>
        <v>376</v>
      </c>
      <c r="E388">
        <v>375</v>
      </c>
    </row>
    <row r="389" spans="1:5">
      <c r="A389" s="39" t="str">
        <f>"varchar_0_"&amp;DBMS_TYPE_SIZES[[#This Row],[i]]</f>
        <v>varchar_0_376</v>
      </c>
      <c r="B389" s="29">
        <f>DBMS_TYPE_SIZES[[#This Row],[i]]</f>
        <v>376</v>
      </c>
      <c r="C389" s="29">
        <f>DBMS_TYPE_SIZES[[#This Row],[i]]</f>
        <v>376</v>
      </c>
      <c r="D389" s="40">
        <f>DBMS_TYPE_SIZES[[#This Row],[i]]+1</f>
        <v>377</v>
      </c>
      <c r="E389">
        <v>376</v>
      </c>
    </row>
    <row r="390" spans="1:5">
      <c r="A390" s="39" t="str">
        <f>"varchar_0_"&amp;DBMS_TYPE_SIZES[[#This Row],[i]]</f>
        <v>varchar_0_377</v>
      </c>
      <c r="B390" s="29">
        <f>DBMS_TYPE_SIZES[[#This Row],[i]]</f>
        <v>377</v>
      </c>
      <c r="C390" s="29">
        <f>DBMS_TYPE_SIZES[[#This Row],[i]]</f>
        <v>377</v>
      </c>
      <c r="D390" s="40">
        <f>DBMS_TYPE_SIZES[[#This Row],[i]]+1</f>
        <v>378</v>
      </c>
      <c r="E390">
        <v>377</v>
      </c>
    </row>
    <row r="391" spans="1:5">
      <c r="A391" s="39" t="str">
        <f>"varchar_0_"&amp;DBMS_TYPE_SIZES[[#This Row],[i]]</f>
        <v>varchar_0_378</v>
      </c>
      <c r="B391" s="29">
        <f>DBMS_TYPE_SIZES[[#This Row],[i]]</f>
        <v>378</v>
      </c>
      <c r="C391" s="29">
        <f>DBMS_TYPE_SIZES[[#This Row],[i]]</f>
        <v>378</v>
      </c>
      <c r="D391" s="40">
        <f>DBMS_TYPE_SIZES[[#This Row],[i]]+1</f>
        <v>379</v>
      </c>
      <c r="E391">
        <v>378</v>
      </c>
    </row>
    <row r="392" spans="1:5">
      <c r="A392" s="39" t="str">
        <f>"varchar_0_"&amp;DBMS_TYPE_SIZES[[#This Row],[i]]</f>
        <v>varchar_0_379</v>
      </c>
      <c r="B392" s="29">
        <f>DBMS_TYPE_SIZES[[#This Row],[i]]</f>
        <v>379</v>
      </c>
      <c r="C392" s="29">
        <f>DBMS_TYPE_SIZES[[#This Row],[i]]</f>
        <v>379</v>
      </c>
      <c r="D392" s="40">
        <f>DBMS_TYPE_SIZES[[#This Row],[i]]+1</f>
        <v>380</v>
      </c>
      <c r="E392">
        <v>379</v>
      </c>
    </row>
    <row r="393" spans="1:5">
      <c r="A393" s="39" t="str">
        <f>"varchar_0_"&amp;DBMS_TYPE_SIZES[[#This Row],[i]]</f>
        <v>varchar_0_380</v>
      </c>
      <c r="B393" s="29">
        <f>DBMS_TYPE_SIZES[[#This Row],[i]]</f>
        <v>380</v>
      </c>
      <c r="C393" s="29">
        <f>DBMS_TYPE_SIZES[[#This Row],[i]]</f>
        <v>380</v>
      </c>
      <c r="D393" s="40">
        <f>DBMS_TYPE_SIZES[[#This Row],[i]]+1</f>
        <v>381</v>
      </c>
      <c r="E393">
        <v>380</v>
      </c>
    </row>
    <row r="394" spans="1:5">
      <c r="A394" s="39" t="str">
        <f>"varchar_0_"&amp;DBMS_TYPE_SIZES[[#This Row],[i]]</f>
        <v>varchar_0_381</v>
      </c>
      <c r="B394" s="29">
        <f>DBMS_TYPE_SIZES[[#This Row],[i]]</f>
        <v>381</v>
      </c>
      <c r="C394" s="29">
        <f>DBMS_TYPE_SIZES[[#This Row],[i]]</f>
        <v>381</v>
      </c>
      <c r="D394" s="40">
        <f>DBMS_TYPE_SIZES[[#This Row],[i]]+1</f>
        <v>382</v>
      </c>
      <c r="E394">
        <v>381</v>
      </c>
    </row>
    <row r="395" spans="1:5">
      <c r="A395" s="39" t="str">
        <f>"varchar_0_"&amp;DBMS_TYPE_SIZES[[#This Row],[i]]</f>
        <v>varchar_0_382</v>
      </c>
      <c r="B395" s="29">
        <f>DBMS_TYPE_SIZES[[#This Row],[i]]</f>
        <v>382</v>
      </c>
      <c r="C395" s="29">
        <f>DBMS_TYPE_SIZES[[#This Row],[i]]</f>
        <v>382</v>
      </c>
      <c r="D395" s="40">
        <f>DBMS_TYPE_SIZES[[#This Row],[i]]+1</f>
        <v>383</v>
      </c>
      <c r="E395">
        <v>382</v>
      </c>
    </row>
    <row r="396" spans="1:5">
      <c r="A396" s="39" t="str">
        <f>"varchar_0_"&amp;DBMS_TYPE_SIZES[[#This Row],[i]]</f>
        <v>varchar_0_383</v>
      </c>
      <c r="B396" s="29">
        <f>DBMS_TYPE_SIZES[[#This Row],[i]]</f>
        <v>383</v>
      </c>
      <c r="C396" s="29">
        <f>DBMS_TYPE_SIZES[[#This Row],[i]]</f>
        <v>383</v>
      </c>
      <c r="D396" s="40">
        <f>DBMS_TYPE_SIZES[[#This Row],[i]]+1</f>
        <v>384</v>
      </c>
      <c r="E396">
        <v>383</v>
      </c>
    </row>
    <row r="397" spans="1:5">
      <c r="A397" s="39" t="str">
        <f>"varchar_0_"&amp;DBMS_TYPE_SIZES[[#This Row],[i]]</f>
        <v>varchar_0_384</v>
      </c>
      <c r="B397" s="29">
        <f>DBMS_TYPE_SIZES[[#This Row],[i]]</f>
        <v>384</v>
      </c>
      <c r="C397" s="29">
        <f>DBMS_TYPE_SIZES[[#This Row],[i]]</f>
        <v>384</v>
      </c>
      <c r="D397" s="40">
        <f>DBMS_TYPE_SIZES[[#This Row],[i]]+1</f>
        <v>385</v>
      </c>
      <c r="E397">
        <v>384</v>
      </c>
    </row>
    <row r="398" spans="1:5">
      <c r="A398" s="39" t="str">
        <f>"varchar_0_"&amp;DBMS_TYPE_SIZES[[#This Row],[i]]</f>
        <v>varchar_0_385</v>
      </c>
      <c r="B398" s="29">
        <f>DBMS_TYPE_SIZES[[#This Row],[i]]</f>
        <v>385</v>
      </c>
      <c r="C398" s="29">
        <f>DBMS_TYPE_SIZES[[#This Row],[i]]</f>
        <v>385</v>
      </c>
      <c r="D398" s="40">
        <f>DBMS_TYPE_SIZES[[#This Row],[i]]+1</f>
        <v>386</v>
      </c>
      <c r="E398">
        <v>385</v>
      </c>
    </row>
    <row r="399" spans="1:5">
      <c r="A399" s="39" t="str">
        <f>"varchar_0_"&amp;DBMS_TYPE_SIZES[[#This Row],[i]]</f>
        <v>varchar_0_386</v>
      </c>
      <c r="B399" s="29">
        <f>DBMS_TYPE_SIZES[[#This Row],[i]]</f>
        <v>386</v>
      </c>
      <c r="C399" s="29">
        <f>DBMS_TYPE_SIZES[[#This Row],[i]]</f>
        <v>386</v>
      </c>
      <c r="D399" s="40">
        <f>DBMS_TYPE_SIZES[[#This Row],[i]]+1</f>
        <v>387</v>
      </c>
      <c r="E399">
        <v>386</v>
      </c>
    </row>
    <row r="400" spans="1:5">
      <c r="A400" s="39" t="str">
        <f>"varchar_0_"&amp;DBMS_TYPE_SIZES[[#This Row],[i]]</f>
        <v>varchar_0_387</v>
      </c>
      <c r="B400" s="29">
        <f>DBMS_TYPE_SIZES[[#This Row],[i]]</f>
        <v>387</v>
      </c>
      <c r="C400" s="29">
        <f>DBMS_TYPE_SIZES[[#This Row],[i]]</f>
        <v>387</v>
      </c>
      <c r="D400" s="40">
        <f>DBMS_TYPE_SIZES[[#This Row],[i]]+1</f>
        <v>388</v>
      </c>
      <c r="E400">
        <v>387</v>
      </c>
    </row>
    <row r="401" spans="1:5">
      <c r="A401" s="39" t="str">
        <f>"varchar_0_"&amp;DBMS_TYPE_SIZES[[#This Row],[i]]</f>
        <v>varchar_0_388</v>
      </c>
      <c r="B401" s="29">
        <f>DBMS_TYPE_SIZES[[#This Row],[i]]</f>
        <v>388</v>
      </c>
      <c r="C401" s="29">
        <f>DBMS_TYPE_SIZES[[#This Row],[i]]</f>
        <v>388</v>
      </c>
      <c r="D401" s="40">
        <f>DBMS_TYPE_SIZES[[#This Row],[i]]+1</f>
        <v>389</v>
      </c>
      <c r="E401">
        <v>388</v>
      </c>
    </row>
    <row r="402" spans="1:5">
      <c r="A402" s="39" t="str">
        <f>"varchar_0_"&amp;DBMS_TYPE_SIZES[[#This Row],[i]]</f>
        <v>varchar_0_389</v>
      </c>
      <c r="B402" s="29">
        <f>DBMS_TYPE_SIZES[[#This Row],[i]]</f>
        <v>389</v>
      </c>
      <c r="C402" s="29">
        <f>DBMS_TYPE_SIZES[[#This Row],[i]]</f>
        <v>389</v>
      </c>
      <c r="D402" s="40">
        <f>DBMS_TYPE_SIZES[[#This Row],[i]]+1</f>
        <v>390</v>
      </c>
      <c r="E402">
        <v>389</v>
      </c>
    </row>
    <row r="403" spans="1:5">
      <c r="A403" s="39" t="str">
        <f>"varchar_0_"&amp;DBMS_TYPE_SIZES[[#This Row],[i]]</f>
        <v>varchar_0_390</v>
      </c>
      <c r="B403" s="29">
        <f>DBMS_TYPE_SIZES[[#This Row],[i]]</f>
        <v>390</v>
      </c>
      <c r="C403" s="29">
        <f>DBMS_TYPE_SIZES[[#This Row],[i]]</f>
        <v>390</v>
      </c>
      <c r="D403" s="40">
        <f>DBMS_TYPE_SIZES[[#This Row],[i]]+1</f>
        <v>391</v>
      </c>
      <c r="E403">
        <v>390</v>
      </c>
    </row>
    <row r="404" spans="1:5">
      <c r="A404" s="39" t="str">
        <f>"varchar_0_"&amp;DBMS_TYPE_SIZES[[#This Row],[i]]</f>
        <v>varchar_0_391</v>
      </c>
      <c r="B404" s="29">
        <f>DBMS_TYPE_SIZES[[#This Row],[i]]</f>
        <v>391</v>
      </c>
      <c r="C404" s="29">
        <f>DBMS_TYPE_SIZES[[#This Row],[i]]</f>
        <v>391</v>
      </c>
      <c r="D404" s="40">
        <f>DBMS_TYPE_SIZES[[#This Row],[i]]+1</f>
        <v>392</v>
      </c>
      <c r="E404">
        <v>391</v>
      </c>
    </row>
    <row r="405" spans="1:5">
      <c r="A405" s="39" t="str">
        <f>"varchar_0_"&amp;DBMS_TYPE_SIZES[[#This Row],[i]]</f>
        <v>varchar_0_392</v>
      </c>
      <c r="B405" s="29">
        <f>DBMS_TYPE_SIZES[[#This Row],[i]]</f>
        <v>392</v>
      </c>
      <c r="C405" s="29">
        <f>DBMS_TYPE_SIZES[[#This Row],[i]]</f>
        <v>392</v>
      </c>
      <c r="D405" s="40">
        <f>DBMS_TYPE_SIZES[[#This Row],[i]]+1</f>
        <v>393</v>
      </c>
      <c r="E405">
        <v>392</v>
      </c>
    </row>
    <row r="406" spans="1:5">
      <c r="A406" s="39" t="str">
        <f>"varchar_0_"&amp;DBMS_TYPE_SIZES[[#This Row],[i]]</f>
        <v>varchar_0_393</v>
      </c>
      <c r="B406" s="29">
        <f>DBMS_TYPE_SIZES[[#This Row],[i]]</f>
        <v>393</v>
      </c>
      <c r="C406" s="29">
        <f>DBMS_TYPE_SIZES[[#This Row],[i]]</f>
        <v>393</v>
      </c>
      <c r="D406" s="40">
        <f>DBMS_TYPE_SIZES[[#This Row],[i]]+1</f>
        <v>394</v>
      </c>
      <c r="E406">
        <v>393</v>
      </c>
    </row>
    <row r="407" spans="1:5">
      <c r="A407" s="39" t="str">
        <f>"varchar_0_"&amp;DBMS_TYPE_SIZES[[#This Row],[i]]</f>
        <v>varchar_0_394</v>
      </c>
      <c r="B407" s="29">
        <f>DBMS_TYPE_SIZES[[#This Row],[i]]</f>
        <v>394</v>
      </c>
      <c r="C407" s="29">
        <f>DBMS_TYPE_SIZES[[#This Row],[i]]</f>
        <v>394</v>
      </c>
      <c r="D407" s="40">
        <f>DBMS_TYPE_SIZES[[#This Row],[i]]+1</f>
        <v>395</v>
      </c>
      <c r="E407">
        <v>394</v>
      </c>
    </row>
    <row r="408" spans="1:5">
      <c r="A408" s="39" t="str">
        <f>"varchar_0_"&amp;DBMS_TYPE_SIZES[[#This Row],[i]]</f>
        <v>varchar_0_395</v>
      </c>
      <c r="B408" s="29">
        <f>DBMS_TYPE_SIZES[[#This Row],[i]]</f>
        <v>395</v>
      </c>
      <c r="C408" s="29">
        <f>DBMS_TYPE_SIZES[[#This Row],[i]]</f>
        <v>395</v>
      </c>
      <c r="D408" s="40">
        <f>DBMS_TYPE_SIZES[[#This Row],[i]]+1</f>
        <v>396</v>
      </c>
      <c r="E408">
        <v>395</v>
      </c>
    </row>
    <row r="409" spans="1:5">
      <c r="A409" s="39" t="str">
        <f>"varchar_0_"&amp;DBMS_TYPE_SIZES[[#This Row],[i]]</f>
        <v>varchar_0_396</v>
      </c>
      <c r="B409" s="29">
        <f>DBMS_TYPE_SIZES[[#This Row],[i]]</f>
        <v>396</v>
      </c>
      <c r="C409" s="29">
        <f>DBMS_TYPE_SIZES[[#This Row],[i]]</f>
        <v>396</v>
      </c>
      <c r="D409" s="40">
        <f>DBMS_TYPE_SIZES[[#This Row],[i]]+1</f>
        <v>397</v>
      </c>
      <c r="E409">
        <v>396</v>
      </c>
    </row>
    <row r="410" spans="1:5">
      <c r="A410" s="39" t="str">
        <f>"varchar_0_"&amp;DBMS_TYPE_SIZES[[#This Row],[i]]</f>
        <v>varchar_0_397</v>
      </c>
      <c r="B410" s="29">
        <f>DBMS_TYPE_SIZES[[#This Row],[i]]</f>
        <v>397</v>
      </c>
      <c r="C410" s="29">
        <f>DBMS_TYPE_SIZES[[#This Row],[i]]</f>
        <v>397</v>
      </c>
      <c r="D410" s="40">
        <f>DBMS_TYPE_SIZES[[#This Row],[i]]+1</f>
        <v>398</v>
      </c>
      <c r="E410">
        <v>397</v>
      </c>
    </row>
    <row r="411" spans="1:5">
      <c r="A411" s="39" t="str">
        <f>"varchar_0_"&amp;DBMS_TYPE_SIZES[[#This Row],[i]]</f>
        <v>varchar_0_398</v>
      </c>
      <c r="B411" s="29">
        <f>DBMS_TYPE_SIZES[[#This Row],[i]]</f>
        <v>398</v>
      </c>
      <c r="C411" s="29">
        <f>DBMS_TYPE_SIZES[[#This Row],[i]]</f>
        <v>398</v>
      </c>
      <c r="D411" s="40">
        <f>DBMS_TYPE_SIZES[[#This Row],[i]]+1</f>
        <v>399</v>
      </c>
      <c r="E411">
        <v>398</v>
      </c>
    </row>
    <row r="412" spans="1:5">
      <c r="A412" s="39" t="str">
        <f>"varchar_0_"&amp;DBMS_TYPE_SIZES[[#This Row],[i]]</f>
        <v>varchar_0_399</v>
      </c>
      <c r="B412" s="29">
        <f>DBMS_TYPE_SIZES[[#This Row],[i]]</f>
        <v>399</v>
      </c>
      <c r="C412" s="29">
        <f>DBMS_TYPE_SIZES[[#This Row],[i]]</f>
        <v>399</v>
      </c>
      <c r="D412" s="40">
        <f>DBMS_TYPE_SIZES[[#This Row],[i]]+1</f>
        <v>400</v>
      </c>
      <c r="E412">
        <v>399</v>
      </c>
    </row>
    <row r="413" spans="1:5">
      <c r="A413" s="39" t="str">
        <f>"varchar_0_"&amp;DBMS_TYPE_SIZES[[#This Row],[i]]</f>
        <v>varchar_0_400</v>
      </c>
      <c r="B413" s="29">
        <f>DBMS_TYPE_SIZES[[#This Row],[i]]</f>
        <v>400</v>
      </c>
      <c r="C413" s="29">
        <f>DBMS_TYPE_SIZES[[#This Row],[i]]</f>
        <v>400</v>
      </c>
      <c r="D413" s="40">
        <f>DBMS_TYPE_SIZES[[#This Row],[i]]+1</f>
        <v>401</v>
      </c>
      <c r="E413">
        <v>400</v>
      </c>
    </row>
    <row r="414" spans="1:5">
      <c r="A414" s="39" t="str">
        <f>"varchar_0_"&amp;DBMS_TYPE_SIZES[[#This Row],[i]]</f>
        <v>varchar_0_401</v>
      </c>
      <c r="B414" s="29">
        <f>DBMS_TYPE_SIZES[[#This Row],[i]]</f>
        <v>401</v>
      </c>
      <c r="C414" s="29">
        <f>DBMS_TYPE_SIZES[[#This Row],[i]]</f>
        <v>401</v>
      </c>
      <c r="D414" s="40">
        <f>DBMS_TYPE_SIZES[[#This Row],[i]]+1</f>
        <v>402</v>
      </c>
      <c r="E414">
        <v>401</v>
      </c>
    </row>
    <row r="415" spans="1:5">
      <c r="A415" s="39" t="str">
        <f>"varchar_0_"&amp;DBMS_TYPE_SIZES[[#This Row],[i]]</f>
        <v>varchar_0_402</v>
      </c>
      <c r="B415" s="29">
        <f>DBMS_TYPE_SIZES[[#This Row],[i]]</f>
        <v>402</v>
      </c>
      <c r="C415" s="29">
        <f>DBMS_TYPE_SIZES[[#This Row],[i]]</f>
        <v>402</v>
      </c>
      <c r="D415" s="40">
        <f>DBMS_TYPE_SIZES[[#This Row],[i]]+1</f>
        <v>403</v>
      </c>
      <c r="E415">
        <v>402</v>
      </c>
    </row>
    <row r="416" spans="1:5">
      <c r="A416" s="39" t="str">
        <f>"varchar_0_"&amp;DBMS_TYPE_SIZES[[#This Row],[i]]</f>
        <v>varchar_0_403</v>
      </c>
      <c r="B416" s="29">
        <f>DBMS_TYPE_SIZES[[#This Row],[i]]</f>
        <v>403</v>
      </c>
      <c r="C416" s="29">
        <f>DBMS_TYPE_SIZES[[#This Row],[i]]</f>
        <v>403</v>
      </c>
      <c r="D416" s="40">
        <f>DBMS_TYPE_SIZES[[#This Row],[i]]+1</f>
        <v>404</v>
      </c>
      <c r="E416">
        <v>403</v>
      </c>
    </row>
    <row r="417" spans="1:5">
      <c r="A417" s="39" t="str">
        <f>"varchar_0_"&amp;DBMS_TYPE_SIZES[[#This Row],[i]]</f>
        <v>varchar_0_404</v>
      </c>
      <c r="B417" s="29">
        <f>DBMS_TYPE_SIZES[[#This Row],[i]]</f>
        <v>404</v>
      </c>
      <c r="C417" s="29">
        <f>DBMS_TYPE_SIZES[[#This Row],[i]]</f>
        <v>404</v>
      </c>
      <c r="D417" s="40">
        <f>DBMS_TYPE_SIZES[[#This Row],[i]]+1</f>
        <v>405</v>
      </c>
      <c r="E417">
        <v>404</v>
      </c>
    </row>
    <row r="418" spans="1:5">
      <c r="A418" s="39" t="str">
        <f>"varchar_0_"&amp;DBMS_TYPE_SIZES[[#This Row],[i]]</f>
        <v>varchar_0_405</v>
      </c>
      <c r="B418" s="29">
        <f>DBMS_TYPE_SIZES[[#This Row],[i]]</f>
        <v>405</v>
      </c>
      <c r="C418" s="29">
        <f>DBMS_TYPE_SIZES[[#This Row],[i]]</f>
        <v>405</v>
      </c>
      <c r="D418" s="40">
        <f>DBMS_TYPE_SIZES[[#This Row],[i]]+1</f>
        <v>406</v>
      </c>
      <c r="E418">
        <v>405</v>
      </c>
    </row>
    <row r="419" spans="1:5">
      <c r="A419" s="39" t="str">
        <f>"varchar_0_"&amp;DBMS_TYPE_SIZES[[#This Row],[i]]</f>
        <v>varchar_0_406</v>
      </c>
      <c r="B419" s="29">
        <f>DBMS_TYPE_SIZES[[#This Row],[i]]</f>
        <v>406</v>
      </c>
      <c r="C419" s="29">
        <f>DBMS_TYPE_SIZES[[#This Row],[i]]</f>
        <v>406</v>
      </c>
      <c r="D419" s="40">
        <f>DBMS_TYPE_SIZES[[#This Row],[i]]+1</f>
        <v>407</v>
      </c>
      <c r="E419">
        <v>406</v>
      </c>
    </row>
    <row r="420" spans="1:5">
      <c r="A420" s="39" t="str">
        <f>"varchar_0_"&amp;DBMS_TYPE_SIZES[[#This Row],[i]]</f>
        <v>varchar_0_407</v>
      </c>
      <c r="B420" s="29">
        <f>DBMS_TYPE_SIZES[[#This Row],[i]]</f>
        <v>407</v>
      </c>
      <c r="C420" s="29">
        <f>DBMS_TYPE_SIZES[[#This Row],[i]]</f>
        <v>407</v>
      </c>
      <c r="D420" s="40">
        <f>DBMS_TYPE_SIZES[[#This Row],[i]]+1</f>
        <v>408</v>
      </c>
      <c r="E420">
        <v>407</v>
      </c>
    </row>
    <row r="421" spans="1:5">
      <c r="A421" s="39" t="str">
        <f>"varchar_0_"&amp;DBMS_TYPE_SIZES[[#This Row],[i]]</f>
        <v>varchar_0_408</v>
      </c>
      <c r="B421" s="29">
        <f>DBMS_TYPE_SIZES[[#This Row],[i]]</f>
        <v>408</v>
      </c>
      <c r="C421" s="29">
        <f>DBMS_TYPE_SIZES[[#This Row],[i]]</f>
        <v>408</v>
      </c>
      <c r="D421" s="40">
        <f>DBMS_TYPE_SIZES[[#This Row],[i]]+1</f>
        <v>409</v>
      </c>
      <c r="E421">
        <v>408</v>
      </c>
    </row>
    <row r="422" spans="1:5">
      <c r="A422" s="39" t="str">
        <f>"varchar_0_"&amp;DBMS_TYPE_SIZES[[#This Row],[i]]</f>
        <v>varchar_0_409</v>
      </c>
      <c r="B422" s="29">
        <f>DBMS_TYPE_SIZES[[#This Row],[i]]</f>
        <v>409</v>
      </c>
      <c r="C422" s="29">
        <f>DBMS_TYPE_SIZES[[#This Row],[i]]</f>
        <v>409</v>
      </c>
      <c r="D422" s="40">
        <f>DBMS_TYPE_SIZES[[#This Row],[i]]+1</f>
        <v>410</v>
      </c>
      <c r="E422">
        <v>409</v>
      </c>
    </row>
    <row r="423" spans="1:5">
      <c r="A423" s="39" t="str">
        <f>"varchar_0_"&amp;DBMS_TYPE_SIZES[[#This Row],[i]]</f>
        <v>varchar_0_410</v>
      </c>
      <c r="B423" s="29">
        <f>DBMS_TYPE_SIZES[[#This Row],[i]]</f>
        <v>410</v>
      </c>
      <c r="C423" s="29">
        <f>DBMS_TYPE_SIZES[[#This Row],[i]]</f>
        <v>410</v>
      </c>
      <c r="D423" s="40">
        <f>DBMS_TYPE_SIZES[[#This Row],[i]]+1</f>
        <v>411</v>
      </c>
      <c r="E423">
        <v>410</v>
      </c>
    </row>
    <row r="424" spans="1:5">
      <c r="A424" s="39" t="str">
        <f>"varchar_0_"&amp;DBMS_TYPE_SIZES[[#This Row],[i]]</f>
        <v>varchar_0_411</v>
      </c>
      <c r="B424" s="29">
        <f>DBMS_TYPE_SIZES[[#This Row],[i]]</f>
        <v>411</v>
      </c>
      <c r="C424" s="29">
        <f>DBMS_TYPE_SIZES[[#This Row],[i]]</f>
        <v>411</v>
      </c>
      <c r="D424" s="40">
        <f>DBMS_TYPE_SIZES[[#This Row],[i]]+1</f>
        <v>412</v>
      </c>
      <c r="E424">
        <v>411</v>
      </c>
    </row>
    <row r="425" spans="1:5">
      <c r="A425" s="39" t="str">
        <f>"varchar_0_"&amp;DBMS_TYPE_SIZES[[#This Row],[i]]</f>
        <v>varchar_0_412</v>
      </c>
      <c r="B425" s="29">
        <f>DBMS_TYPE_SIZES[[#This Row],[i]]</f>
        <v>412</v>
      </c>
      <c r="C425" s="29">
        <f>DBMS_TYPE_SIZES[[#This Row],[i]]</f>
        <v>412</v>
      </c>
      <c r="D425" s="40">
        <f>DBMS_TYPE_SIZES[[#This Row],[i]]+1</f>
        <v>413</v>
      </c>
      <c r="E425">
        <v>412</v>
      </c>
    </row>
    <row r="426" spans="1:5">
      <c r="A426" s="39" t="str">
        <f>"varchar_0_"&amp;DBMS_TYPE_SIZES[[#This Row],[i]]</f>
        <v>varchar_0_413</v>
      </c>
      <c r="B426" s="29">
        <f>DBMS_TYPE_SIZES[[#This Row],[i]]</f>
        <v>413</v>
      </c>
      <c r="C426" s="29">
        <f>DBMS_TYPE_SIZES[[#This Row],[i]]</f>
        <v>413</v>
      </c>
      <c r="D426" s="40">
        <f>DBMS_TYPE_SIZES[[#This Row],[i]]+1</f>
        <v>414</v>
      </c>
      <c r="E426">
        <v>413</v>
      </c>
    </row>
    <row r="427" spans="1:5">
      <c r="A427" s="39" t="str">
        <f>"varchar_0_"&amp;DBMS_TYPE_SIZES[[#This Row],[i]]</f>
        <v>varchar_0_414</v>
      </c>
      <c r="B427" s="29">
        <f>DBMS_TYPE_SIZES[[#This Row],[i]]</f>
        <v>414</v>
      </c>
      <c r="C427" s="29">
        <f>DBMS_TYPE_SIZES[[#This Row],[i]]</f>
        <v>414</v>
      </c>
      <c r="D427" s="40">
        <f>DBMS_TYPE_SIZES[[#This Row],[i]]+1</f>
        <v>415</v>
      </c>
      <c r="E427">
        <v>414</v>
      </c>
    </row>
    <row r="428" spans="1:5">
      <c r="A428" s="39" t="str">
        <f>"varchar_0_"&amp;DBMS_TYPE_SIZES[[#This Row],[i]]</f>
        <v>varchar_0_415</v>
      </c>
      <c r="B428" s="29">
        <f>DBMS_TYPE_SIZES[[#This Row],[i]]</f>
        <v>415</v>
      </c>
      <c r="C428" s="29">
        <f>DBMS_TYPE_SIZES[[#This Row],[i]]</f>
        <v>415</v>
      </c>
      <c r="D428" s="40">
        <f>DBMS_TYPE_SIZES[[#This Row],[i]]+1</f>
        <v>416</v>
      </c>
      <c r="E428">
        <v>415</v>
      </c>
    </row>
    <row r="429" spans="1:5">
      <c r="A429" s="39" t="str">
        <f>"varchar_0_"&amp;DBMS_TYPE_SIZES[[#This Row],[i]]</f>
        <v>varchar_0_416</v>
      </c>
      <c r="B429" s="29">
        <f>DBMS_TYPE_SIZES[[#This Row],[i]]</f>
        <v>416</v>
      </c>
      <c r="C429" s="29">
        <f>DBMS_TYPE_SIZES[[#This Row],[i]]</f>
        <v>416</v>
      </c>
      <c r="D429" s="40">
        <f>DBMS_TYPE_SIZES[[#This Row],[i]]+1</f>
        <v>417</v>
      </c>
      <c r="E429">
        <v>416</v>
      </c>
    </row>
    <row r="430" spans="1:5">
      <c r="A430" s="39" t="str">
        <f>"varchar_0_"&amp;DBMS_TYPE_SIZES[[#This Row],[i]]</f>
        <v>varchar_0_417</v>
      </c>
      <c r="B430" s="29">
        <f>DBMS_TYPE_SIZES[[#This Row],[i]]</f>
        <v>417</v>
      </c>
      <c r="C430" s="29">
        <f>DBMS_TYPE_SIZES[[#This Row],[i]]</f>
        <v>417</v>
      </c>
      <c r="D430" s="40">
        <f>DBMS_TYPE_SIZES[[#This Row],[i]]+1</f>
        <v>418</v>
      </c>
      <c r="E430">
        <v>417</v>
      </c>
    </row>
    <row r="431" spans="1:5">
      <c r="A431" s="39" t="str">
        <f>"varchar_0_"&amp;DBMS_TYPE_SIZES[[#This Row],[i]]</f>
        <v>varchar_0_418</v>
      </c>
      <c r="B431" s="29">
        <f>DBMS_TYPE_SIZES[[#This Row],[i]]</f>
        <v>418</v>
      </c>
      <c r="C431" s="29">
        <f>DBMS_TYPE_SIZES[[#This Row],[i]]</f>
        <v>418</v>
      </c>
      <c r="D431" s="40">
        <f>DBMS_TYPE_SIZES[[#This Row],[i]]+1</f>
        <v>419</v>
      </c>
      <c r="E431">
        <v>418</v>
      </c>
    </row>
    <row r="432" spans="1:5">
      <c r="A432" s="39" t="str">
        <f>"varchar_0_"&amp;DBMS_TYPE_SIZES[[#This Row],[i]]</f>
        <v>varchar_0_419</v>
      </c>
      <c r="B432" s="29">
        <f>DBMS_TYPE_SIZES[[#This Row],[i]]</f>
        <v>419</v>
      </c>
      <c r="C432" s="29">
        <f>DBMS_TYPE_SIZES[[#This Row],[i]]</f>
        <v>419</v>
      </c>
      <c r="D432" s="40">
        <f>DBMS_TYPE_SIZES[[#This Row],[i]]+1</f>
        <v>420</v>
      </c>
      <c r="E432">
        <v>419</v>
      </c>
    </row>
    <row r="433" spans="1:5">
      <c r="A433" s="39" t="str">
        <f>"varchar_0_"&amp;DBMS_TYPE_SIZES[[#This Row],[i]]</f>
        <v>varchar_0_420</v>
      </c>
      <c r="B433" s="29">
        <f>DBMS_TYPE_SIZES[[#This Row],[i]]</f>
        <v>420</v>
      </c>
      <c r="C433" s="29">
        <f>DBMS_TYPE_SIZES[[#This Row],[i]]</f>
        <v>420</v>
      </c>
      <c r="D433" s="40">
        <f>DBMS_TYPE_SIZES[[#This Row],[i]]+1</f>
        <v>421</v>
      </c>
      <c r="E433">
        <v>420</v>
      </c>
    </row>
    <row r="434" spans="1:5">
      <c r="A434" s="39" t="str">
        <f>"varchar_0_"&amp;DBMS_TYPE_SIZES[[#This Row],[i]]</f>
        <v>varchar_0_421</v>
      </c>
      <c r="B434" s="29">
        <f>DBMS_TYPE_SIZES[[#This Row],[i]]</f>
        <v>421</v>
      </c>
      <c r="C434" s="29">
        <f>DBMS_TYPE_SIZES[[#This Row],[i]]</f>
        <v>421</v>
      </c>
      <c r="D434" s="40">
        <f>DBMS_TYPE_SIZES[[#This Row],[i]]+1</f>
        <v>422</v>
      </c>
      <c r="E434">
        <v>421</v>
      </c>
    </row>
    <row r="435" spans="1:5">
      <c r="A435" s="39" t="str">
        <f>"varchar_0_"&amp;DBMS_TYPE_SIZES[[#This Row],[i]]</f>
        <v>varchar_0_422</v>
      </c>
      <c r="B435" s="29">
        <f>DBMS_TYPE_SIZES[[#This Row],[i]]</f>
        <v>422</v>
      </c>
      <c r="C435" s="29">
        <f>DBMS_TYPE_SIZES[[#This Row],[i]]</f>
        <v>422</v>
      </c>
      <c r="D435" s="40">
        <f>DBMS_TYPE_SIZES[[#This Row],[i]]+1</f>
        <v>423</v>
      </c>
      <c r="E435">
        <v>422</v>
      </c>
    </row>
    <row r="436" spans="1:5">
      <c r="A436" s="39" t="str">
        <f>"varchar_0_"&amp;DBMS_TYPE_SIZES[[#This Row],[i]]</f>
        <v>varchar_0_423</v>
      </c>
      <c r="B436" s="29">
        <f>DBMS_TYPE_SIZES[[#This Row],[i]]</f>
        <v>423</v>
      </c>
      <c r="C436" s="29">
        <f>DBMS_TYPE_SIZES[[#This Row],[i]]</f>
        <v>423</v>
      </c>
      <c r="D436" s="40">
        <f>DBMS_TYPE_SIZES[[#This Row],[i]]+1</f>
        <v>424</v>
      </c>
      <c r="E436">
        <v>423</v>
      </c>
    </row>
    <row r="437" spans="1:5">
      <c r="A437" s="39" t="str">
        <f>"varchar_0_"&amp;DBMS_TYPE_SIZES[[#This Row],[i]]</f>
        <v>varchar_0_424</v>
      </c>
      <c r="B437" s="29">
        <f>DBMS_TYPE_SIZES[[#This Row],[i]]</f>
        <v>424</v>
      </c>
      <c r="C437" s="29">
        <f>DBMS_TYPE_SIZES[[#This Row],[i]]</f>
        <v>424</v>
      </c>
      <c r="D437" s="40">
        <f>DBMS_TYPE_SIZES[[#This Row],[i]]+1</f>
        <v>425</v>
      </c>
      <c r="E437">
        <v>424</v>
      </c>
    </row>
    <row r="438" spans="1:5">
      <c r="A438" s="39" t="str">
        <f>"varchar_0_"&amp;DBMS_TYPE_SIZES[[#This Row],[i]]</f>
        <v>varchar_0_425</v>
      </c>
      <c r="B438" s="29">
        <f>DBMS_TYPE_SIZES[[#This Row],[i]]</f>
        <v>425</v>
      </c>
      <c r="C438" s="29">
        <f>DBMS_TYPE_SIZES[[#This Row],[i]]</f>
        <v>425</v>
      </c>
      <c r="D438" s="40">
        <f>DBMS_TYPE_SIZES[[#This Row],[i]]+1</f>
        <v>426</v>
      </c>
      <c r="E438">
        <v>425</v>
      </c>
    </row>
    <row r="439" spans="1:5">
      <c r="A439" s="39" t="str">
        <f>"varchar_0_"&amp;DBMS_TYPE_SIZES[[#This Row],[i]]</f>
        <v>varchar_0_426</v>
      </c>
      <c r="B439" s="29">
        <f>DBMS_TYPE_SIZES[[#This Row],[i]]</f>
        <v>426</v>
      </c>
      <c r="C439" s="29">
        <f>DBMS_TYPE_SIZES[[#This Row],[i]]</f>
        <v>426</v>
      </c>
      <c r="D439" s="40">
        <f>DBMS_TYPE_SIZES[[#This Row],[i]]+1</f>
        <v>427</v>
      </c>
      <c r="E439">
        <v>426</v>
      </c>
    </row>
    <row r="440" spans="1:5">
      <c r="A440" s="39" t="str">
        <f>"varchar_0_"&amp;DBMS_TYPE_SIZES[[#This Row],[i]]</f>
        <v>varchar_0_427</v>
      </c>
      <c r="B440" s="29">
        <f>DBMS_TYPE_SIZES[[#This Row],[i]]</f>
        <v>427</v>
      </c>
      <c r="C440" s="29">
        <f>DBMS_TYPE_SIZES[[#This Row],[i]]</f>
        <v>427</v>
      </c>
      <c r="D440" s="40">
        <f>DBMS_TYPE_SIZES[[#This Row],[i]]+1</f>
        <v>428</v>
      </c>
      <c r="E440">
        <v>427</v>
      </c>
    </row>
    <row r="441" spans="1:5">
      <c r="A441" s="39" t="str">
        <f>"varchar_0_"&amp;DBMS_TYPE_SIZES[[#This Row],[i]]</f>
        <v>varchar_0_428</v>
      </c>
      <c r="B441" s="29">
        <f>DBMS_TYPE_SIZES[[#This Row],[i]]</f>
        <v>428</v>
      </c>
      <c r="C441" s="29">
        <f>DBMS_TYPE_SIZES[[#This Row],[i]]</f>
        <v>428</v>
      </c>
      <c r="D441" s="40">
        <f>DBMS_TYPE_SIZES[[#This Row],[i]]+1</f>
        <v>429</v>
      </c>
      <c r="E441">
        <v>428</v>
      </c>
    </row>
    <row r="442" spans="1:5">
      <c r="A442" s="39" t="str">
        <f>"varchar_0_"&amp;DBMS_TYPE_SIZES[[#This Row],[i]]</f>
        <v>varchar_0_429</v>
      </c>
      <c r="B442" s="29">
        <f>DBMS_TYPE_SIZES[[#This Row],[i]]</f>
        <v>429</v>
      </c>
      <c r="C442" s="29">
        <f>DBMS_TYPE_SIZES[[#This Row],[i]]</f>
        <v>429</v>
      </c>
      <c r="D442" s="40">
        <f>DBMS_TYPE_SIZES[[#This Row],[i]]+1</f>
        <v>430</v>
      </c>
      <c r="E442">
        <v>429</v>
      </c>
    </row>
    <row r="443" spans="1:5">
      <c r="A443" s="39" t="str">
        <f>"varchar_0_"&amp;DBMS_TYPE_SIZES[[#This Row],[i]]</f>
        <v>varchar_0_430</v>
      </c>
      <c r="B443" s="29">
        <f>DBMS_TYPE_SIZES[[#This Row],[i]]</f>
        <v>430</v>
      </c>
      <c r="C443" s="29">
        <f>DBMS_TYPE_SIZES[[#This Row],[i]]</f>
        <v>430</v>
      </c>
      <c r="D443" s="40">
        <f>DBMS_TYPE_SIZES[[#This Row],[i]]+1</f>
        <v>431</v>
      </c>
      <c r="E443">
        <v>430</v>
      </c>
    </row>
    <row r="444" spans="1:5">
      <c r="A444" s="39" t="str">
        <f>"varchar_0_"&amp;DBMS_TYPE_SIZES[[#This Row],[i]]</f>
        <v>varchar_0_431</v>
      </c>
      <c r="B444" s="29">
        <f>DBMS_TYPE_SIZES[[#This Row],[i]]</f>
        <v>431</v>
      </c>
      <c r="C444" s="29">
        <f>DBMS_TYPE_SIZES[[#This Row],[i]]</f>
        <v>431</v>
      </c>
      <c r="D444" s="40">
        <f>DBMS_TYPE_SIZES[[#This Row],[i]]+1</f>
        <v>432</v>
      </c>
      <c r="E444">
        <v>431</v>
      </c>
    </row>
    <row r="445" spans="1:5">
      <c r="A445" s="39" t="str">
        <f>"varchar_0_"&amp;DBMS_TYPE_SIZES[[#This Row],[i]]</f>
        <v>varchar_0_432</v>
      </c>
      <c r="B445" s="29">
        <f>DBMS_TYPE_SIZES[[#This Row],[i]]</f>
        <v>432</v>
      </c>
      <c r="C445" s="29">
        <f>DBMS_TYPE_SIZES[[#This Row],[i]]</f>
        <v>432</v>
      </c>
      <c r="D445" s="40">
        <f>DBMS_TYPE_SIZES[[#This Row],[i]]+1</f>
        <v>433</v>
      </c>
      <c r="E445">
        <v>432</v>
      </c>
    </row>
    <row r="446" spans="1:5">
      <c r="A446" s="39" t="str">
        <f>"varchar_0_"&amp;DBMS_TYPE_SIZES[[#This Row],[i]]</f>
        <v>varchar_0_433</v>
      </c>
      <c r="B446" s="29">
        <f>DBMS_TYPE_SIZES[[#This Row],[i]]</f>
        <v>433</v>
      </c>
      <c r="C446" s="29">
        <f>DBMS_TYPE_SIZES[[#This Row],[i]]</f>
        <v>433</v>
      </c>
      <c r="D446" s="40">
        <f>DBMS_TYPE_SIZES[[#This Row],[i]]+1</f>
        <v>434</v>
      </c>
      <c r="E446">
        <v>433</v>
      </c>
    </row>
    <row r="447" spans="1:5">
      <c r="A447" s="39" t="str">
        <f>"varchar_0_"&amp;DBMS_TYPE_SIZES[[#This Row],[i]]</f>
        <v>varchar_0_434</v>
      </c>
      <c r="B447" s="29">
        <f>DBMS_TYPE_SIZES[[#This Row],[i]]</f>
        <v>434</v>
      </c>
      <c r="C447" s="29">
        <f>DBMS_TYPE_SIZES[[#This Row],[i]]</f>
        <v>434</v>
      </c>
      <c r="D447" s="40">
        <f>DBMS_TYPE_SIZES[[#This Row],[i]]+1</f>
        <v>435</v>
      </c>
      <c r="E447">
        <v>434</v>
      </c>
    </row>
    <row r="448" spans="1:5">
      <c r="A448" s="39" t="str">
        <f>"varchar_0_"&amp;DBMS_TYPE_SIZES[[#This Row],[i]]</f>
        <v>varchar_0_435</v>
      </c>
      <c r="B448" s="29">
        <f>DBMS_TYPE_SIZES[[#This Row],[i]]</f>
        <v>435</v>
      </c>
      <c r="C448" s="29">
        <f>DBMS_TYPE_SIZES[[#This Row],[i]]</f>
        <v>435</v>
      </c>
      <c r="D448" s="40">
        <f>DBMS_TYPE_SIZES[[#This Row],[i]]+1</f>
        <v>436</v>
      </c>
      <c r="E448">
        <v>435</v>
      </c>
    </row>
    <row r="449" spans="1:5">
      <c r="A449" s="39" t="str">
        <f>"varchar_0_"&amp;DBMS_TYPE_SIZES[[#This Row],[i]]</f>
        <v>varchar_0_436</v>
      </c>
      <c r="B449" s="29">
        <f>DBMS_TYPE_SIZES[[#This Row],[i]]</f>
        <v>436</v>
      </c>
      <c r="C449" s="29">
        <f>DBMS_TYPE_SIZES[[#This Row],[i]]</f>
        <v>436</v>
      </c>
      <c r="D449" s="40">
        <f>DBMS_TYPE_SIZES[[#This Row],[i]]+1</f>
        <v>437</v>
      </c>
      <c r="E449">
        <v>436</v>
      </c>
    </row>
    <row r="450" spans="1:5">
      <c r="A450" s="39" t="str">
        <f>"varchar_0_"&amp;DBMS_TYPE_SIZES[[#This Row],[i]]</f>
        <v>varchar_0_437</v>
      </c>
      <c r="B450" s="29">
        <f>DBMS_TYPE_SIZES[[#This Row],[i]]</f>
        <v>437</v>
      </c>
      <c r="C450" s="29">
        <f>DBMS_TYPE_SIZES[[#This Row],[i]]</f>
        <v>437</v>
      </c>
      <c r="D450" s="40">
        <f>DBMS_TYPE_SIZES[[#This Row],[i]]+1</f>
        <v>438</v>
      </c>
      <c r="E450">
        <v>437</v>
      </c>
    </row>
    <row r="451" spans="1:5">
      <c r="A451" s="39" t="str">
        <f>"varchar_0_"&amp;DBMS_TYPE_SIZES[[#This Row],[i]]</f>
        <v>varchar_0_438</v>
      </c>
      <c r="B451" s="29">
        <f>DBMS_TYPE_SIZES[[#This Row],[i]]</f>
        <v>438</v>
      </c>
      <c r="C451" s="29">
        <f>DBMS_TYPE_SIZES[[#This Row],[i]]</f>
        <v>438</v>
      </c>
      <c r="D451" s="40">
        <f>DBMS_TYPE_SIZES[[#This Row],[i]]+1</f>
        <v>439</v>
      </c>
      <c r="E451">
        <v>438</v>
      </c>
    </row>
    <row r="452" spans="1:5">
      <c r="A452" s="39" t="str">
        <f>"varchar_0_"&amp;DBMS_TYPE_SIZES[[#This Row],[i]]</f>
        <v>varchar_0_439</v>
      </c>
      <c r="B452" s="29">
        <f>DBMS_TYPE_SIZES[[#This Row],[i]]</f>
        <v>439</v>
      </c>
      <c r="C452" s="29">
        <f>DBMS_TYPE_SIZES[[#This Row],[i]]</f>
        <v>439</v>
      </c>
      <c r="D452" s="40">
        <f>DBMS_TYPE_SIZES[[#This Row],[i]]+1</f>
        <v>440</v>
      </c>
      <c r="E452">
        <v>439</v>
      </c>
    </row>
    <row r="453" spans="1:5">
      <c r="A453" s="39" t="str">
        <f>"varchar_0_"&amp;DBMS_TYPE_SIZES[[#This Row],[i]]</f>
        <v>varchar_0_440</v>
      </c>
      <c r="B453" s="29">
        <f>DBMS_TYPE_SIZES[[#This Row],[i]]</f>
        <v>440</v>
      </c>
      <c r="C453" s="29">
        <f>DBMS_TYPE_SIZES[[#This Row],[i]]</f>
        <v>440</v>
      </c>
      <c r="D453" s="40">
        <f>DBMS_TYPE_SIZES[[#This Row],[i]]+1</f>
        <v>441</v>
      </c>
      <c r="E453">
        <v>440</v>
      </c>
    </row>
    <row r="454" spans="1:5">
      <c r="A454" s="39" t="str">
        <f>"varchar_0_"&amp;DBMS_TYPE_SIZES[[#This Row],[i]]</f>
        <v>varchar_0_441</v>
      </c>
      <c r="B454" s="29">
        <f>DBMS_TYPE_SIZES[[#This Row],[i]]</f>
        <v>441</v>
      </c>
      <c r="C454" s="29">
        <f>DBMS_TYPE_SIZES[[#This Row],[i]]</f>
        <v>441</v>
      </c>
      <c r="D454" s="40">
        <f>DBMS_TYPE_SIZES[[#This Row],[i]]+1</f>
        <v>442</v>
      </c>
      <c r="E454">
        <v>441</v>
      </c>
    </row>
    <row r="455" spans="1:5">
      <c r="A455" s="39" t="str">
        <f>"varchar_0_"&amp;DBMS_TYPE_SIZES[[#This Row],[i]]</f>
        <v>varchar_0_442</v>
      </c>
      <c r="B455" s="29">
        <f>DBMS_TYPE_SIZES[[#This Row],[i]]</f>
        <v>442</v>
      </c>
      <c r="C455" s="29">
        <f>DBMS_TYPE_SIZES[[#This Row],[i]]</f>
        <v>442</v>
      </c>
      <c r="D455" s="40">
        <f>DBMS_TYPE_SIZES[[#This Row],[i]]+1</f>
        <v>443</v>
      </c>
      <c r="E455">
        <v>442</v>
      </c>
    </row>
    <row r="456" spans="1:5">
      <c r="A456" s="39" t="str">
        <f>"varchar_0_"&amp;DBMS_TYPE_SIZES[[#This Row],[i]]</f>
        <v>varchar_0_443</v>
      </c>
      <c r="B456" s="29">
        <f>DBMS_TYPE_SIZES[[#This Row],[i]]</f>
        <v>443</v>
      </c>
      <c r="C456" s="29">
        <f>DBMS_TYPE_SIZES[[#This Row],[i]]</f>
        <v>443</v>
      </c>
      <c r="D456" s="40">
        <f>DBMS_TYPE_SIZES[[#This Row],[i]]+1</f>
        <v>444</v>
      </c>
      <c r="E456">
        <v>443</v>
      </c>
    </row>
    <row r="457" spans="1:5">
      <c r="A457" s="39" t="str">
        <f>"varchar_0_"&amp;DBMS_TYPE_SIZES[[#This Row],[i]]</f>
        <v>varchar_0_444</v>
      </c>
      <c r="B457" s="29">
        <f>DBMS_TYPE_SIZES[[#This Row],[i]]</f>
        <v>444</v>
      </c>
      <c r="C457" s="29">
        <f>DBMS_TYPE_SIZES[[#This Row],[i]]</f>
        <v>444</v>
      </c>
      <c r="D457" s="40">
        <f>DBMS_TYPE_SIZES[[#This Row],[i]]+1</f>
        <v>445</v>
      </c>
      <c r="E457">
        <v>444</v>
      </c>
    </row>
    <row r="458" spans="1:5">
      <c r="A458" s="39" t="str">
        <f>"varchar_0_"&amp;DBMS_TYPE_SIZES[[#This Row],[i]]</f>
        <v>varchar_0_445</v>
      </c>
      <c r="B458" s="29">
        <f>DBMS_TYPE_SIZES[[#This Row],[i]]</f>
        <v>445</v>
      </c>
      <c r="C458" s="29">
        <f>DBMS_TYPE_SIZES[[#This Row],[i]]</f>
        <v>445</v>
      </c>
      <c r="D458" s="40">
        <f>DBMS_TYPE_SIZES[[#This Row],[i]]+1</f>
        <v>446</v>
      </c>
      <c r="E458">
        <v>445</v>
      </c>
    </row>
    <row r="459" spans="1:5">
      <c r="A459" s="39" t="str">
        <f>"varchar_0_"&amp;DBMS_TYPE_SIZES[[#This Row],[i]]</f>
        <v>varchar_0_446</v>
      </c>
      <c r="B459" s="29">
        <f>DBMS_TYPE_SIZES[[#This Row],[i]]</f>
        <v>446</v>
      </c>
      <c r="C459" s="29">
        <f>DBMS_TYPE_SIZES[[#This Row],[i]]</f>
        <v>446</v>
      </c>
      <c r="D459" s="40">
        <f>DBMS_TYPE_SIZES[[#This Row],[i]]+1</f>
        <v>447</v>
      </c>
      <c r="E459">
        <v>446</v>
      </c>
    </row>
    <row r="460" spans="1:5">
      <c r="A460" s="39" t="str">
        <f>"varchar_0_"&amp;DBMS_TYPE_SIZES[[#This Row],[i]]</f>
        <v>varchar_0_447</v>
      </c>
      <c r="B460" s="29">
        <f>DBMS_TYPE_SIZES[[#This Row],[i]]</f>
        <v>447</v>
      </c>
      <c r="C460" s="29">
        <f>DBMS_TYPE_SIZES[[#This Row],[i]]</f>
        <v>447</v>
      </c>
      <c r="D460" s="40">
        <f>DBMS_TYPE_SIZES[[#This Row],[i]]+1</f>
        <v>448</v>
      </c>
      <c r="E460">
        <v>447</v>
      </c>
    </row>
    <row r="461" spans="1:5">
      <c r="A461" s="39" t="str">
        <f>"varchar_0_"&amp;DBMS_TYPE_SIZES[[#This Row],[i]]</f>
        <v>varchar_0_448</v>
      </c>
      <c r="B461" s="29">
        <f>DBMS_TYPE_SIZES[[#This Row],[i]]</f>
        <v>448</v>
      </c>
      <c r="C461" s="29">
        <f>DBMS_TYPE_SIZES[[#This Row],[i]]</f>
        <v>448</v>
      </c>
      <c r="D461" s="40">
        <f>DBMS_TYPE_SIZES[[#This Row],[i]]+1</f>
        <v>449</v>
      </c>
      <c r="E461">
        <v>448</v>
      </c>
    </row>
    <row r="462" spans="1:5">
      <c r="A462" s="39" t="str">
        <f>"varchar_0_"&amp;DBMS_TYPE_SIZES[[#This Row],[i]]</f>
        <v>varchar_0_449</v>
      </c>
      <c r="B462" s="29">
        <f>DBMS_TYPE_SIZES[[#This Row],[i]]</f>
        <v>449</v>
      </c>
      <c r="C462" s="29">
        <f>DBMS_TYPE_SIZES[[#This Row],[i]]</f>
        <v>449</v>
      </c>
      <c r="D462" s="40">
        <f>DBMS_TYPE_SIZES[[#This Row],[i]]+1</f>
        <v>450</v>
      </c>
      <c r="E462">
        <v>449</v>
      </c>
    </row>
    <row r="463" spans="1:5">
      <c r="A463" s="39" t="str">
        <f>"varchar_0_"&amp;DBMS_TYPE_SIZES[[#This Row],[i]]</f>
        <v>varchar_0_450</v>
      </c>
      <c r="B463" s="29">
        <f>DBMS_TYPE_SIZES[[#This Row],[i]]</f>
        <v>450</v>
      </c>
      <c r="C463" s="29">
        <f>DBMS_TYPE_SIZES[[#This Row],[i]]</f>
        <v>450</v>
      </c>
      <c r="D463" s="40">
        <f>DBMS_TYPE_SIZES[[#This Row],[i]]+1</f>
        <v>451</v>
      </c>
      <c r="E463">
        <v>450</v>
      </c>
    </row>
    <row r="464" spans="1:5">
      <c r="A464" s="39" t="str">
        <f>"varchar_0_"&amp;DBMS_TYPE_SIZES[[#This Row],[i]]</f>
        <v>varchar_0_451</v>
      </c>
      <c r="B464" s="29">
        <f>DBMS_TYPE_SIZES[[#This Row],[i]]</f>
        <v>451</v>
      </c>
      <c r="C464" s="29">
        <f>DBMS_TYPE_SIZES[[#This Row],[i]]</f>
        <v>451</v>
      </c>
      <c r="D464" s="40">
        <f>DBMS_TYPE_SIZES[[#This Row],[i]]+1</f>
        <v>452</v>
      </c>
      <c r="E464">
        <v>451</v>
      </c>
    </row>
    <row r="465" spans="1:5">
      <c r="A465" s="39" t="str">
        <f>"varchar_0_"&amp;DBMS_TYPE_SIZES[[#This Row],[i]]</f>
        <v>varchar_0_452</v>
      </c>
      <c r="B465" s="29">
        <f>DBMS_TYPE_SIZES[[#This Row],[i]]</f>
        <v>452</v>
      </c>
      <c r="C465" s="29">
        <f>DBMS_TYPE_SIZES[[#This Row],[i]]</f>
        <v>452</v>
      </c>
      <c r="D465" s="40">
        <f>DBMS_TYPE_SIZES[[#This Row],[i]]+1</f>
        <v>453</v>
      </c>
      <c r="E465">
        <v>452</v>
      </c>
    </row>
    <row r="466" spans="1:5">
      <c r="A466" s="39" t="str">
        <f>"varchar_0_"&amp;DBMS_TYPE_SIZES[[#This Row],[i]]</f>
        <v>varchar_0_453</v>
      </c>
      <c r="B466" s="29">
        <f>DBMS_TYPE_SIZES[[#This Row],[i]]</f>
        <v>453</v>
      </c>
      <c r="C466" s="29">
        <f>DBMS_TYPE_SIZES[[#This Row],[i]]</f>
        <v>453</v>
      </c>
      <c r="D466" s="40">
        <f>DBMS_TYPE_SIZES[[#This Row],[i]]+1</f>
        <v>454</v>
      </c>
      <c r="E466">
        <v>453</v>
      </c>
    </row>
    <row r="467" spans="1:5">
      <c r="A467" s="39" t="str">
        <f>"varchar_0_"&amp;DBMS_TYPE_SIZES[[#This Row],[i]]</f>
        <v>varchar_0_454</v>
      </c>
      <c r="B467" s="29">
        <f>DBMS_TYPE_SIZES[[#This Row],[i]]</f>
        <v>454</v>
      </c>
      <c r="C467" s="29">
        <f>DBMS_TYPE_SIZES[[#This Row],[i]]</f>
        <v>454</v>
      </c>
      <c r="D467" s="40">
        <f>DBMS_TYPE_SIZES[[#This Row],[i]]+1</f>
        <v>455</v>
      </c>
      <c r="E467">
        <v>454</v>
      </c>
    </row>
    <row r="468" spans="1:5">
      <c r="A468" s="39" t="str">
        <f>"varchar_0_"&amp;DBMS_TYPE_SIZES[[#This Row],[i]]</f>
        <v>varchar_0_455</v>
      </c>
      <c r="B468" s="29">
        <f>DBMS_TYPE_SIZES[[#This Row],[i]]</f>
        <v>455</v>
      </c>
      <c r="C468" s="29">
        <f>DBMS_TYPE_SIZES[[#This Row],[i]]</f>
        <v>455</v>
      </c>
      <c r="D468" s="40">
        <f>DBMS_TYPE_SIZES[[#This Row],[i]]+1</f>
        <v>456</v>
      </c>
      <c r="E468">
        <v>455</v>
      </c>
    </row>
    <row r="469" spans="1:5">
      <c r="A469" s="39" t="str">
        <f>"varchar_0_"&amp;DBMS_TYPE_SIZES[[#This Row],[i]]</f>
        <v>varchar_0_456</v>
      </c>
      <c r="B469" s="29">
        <f>DBMS_TYPE_SIZES[[#This Row],[i]]</f>
        <v>456</v>
      </c>
      <c r="C469" s="29">
        <f>DBMS_TYPE_SIZES[[#This Row],[i]]</f>
        <v>456</v>
      </c>
      <c r="D469" s="40">
        <f>DBMS_TYPE_SIZES[[#This Row],[i]]+1</f>
        <v>457</v>
      </c>
      <c r="E469">
        <v>456</v>
      </c>
    </row>
    <row r="470" spans="1:5">
      <c r="A470" s="39" t="str">
        <f>"varchar_0_"&amp;DBMS_TYPE_SIZES[[#This Row],[i]]</f>
        <v>varchar_0_457</v>
      </c>
      <c r="B470" s="29">
        <f>DBMS_TYPE_SIZES[[#This Row],[i]]</f>
        <v>457</v>
      </c>
      <c r="C470" s="29">
        <f>DBMS_TYPE_SIZES[[#This Row],[i]]</f>
        <v>457</v>
      </c>
      <c r="D470" s="40">
        <f>DBMS_TYPE_SIZES[[#This Row],[i]]+1</f>
        <v>458</v>
      </c>
      <c r="E470">
        <v>457</v>
      </c>
    </row>
    <row r="471" spans="1:5">
      <c r="A471" s="39" t="str">
        <f>"varchar_0_"&amp;DBMS_TYPE_SIZES[[#This Row],[i]]</f>
        <v>varchar_0_458</v>
      </c>
      <c r="B471" s="29">
        <f>DBMS_TYPE_SIZES[[#This Row],[i]]</f>
        <v>458</v>
      </c>
      <c r="C471" s="29">
        <f>DBMS_TYPE_SIZES[[#This Row],[i]]</f>
        <v>458</v>
      </c>
      <c r="D471" s="40">
        <f>DBMS_TYPE_SIZES[[#This Row],[i]]+1</f>
        <v>459</v>
      </c>
      <c r="E471">
        <v>458</v>
      </c>
    </row>
    <row r="472" spans="1:5">
      <c r="A472" s="39" t="str">
        <f>"varchar_0_"&amp;DBMS_TYPE_SIZES[[#This Row],[i]]</f>
        <v>varchar_0_459</v>
      </c>
      <c r="B472" s="29">
        <f>DBMS_TYPE_SIZES[[#This Row],[i]]</f>
        <v>459</v>
      </c>
      <c r="C472" s="29">
        <f>DBMS_TYPE_SIZES[[#This Row],[i]]</f>
        <v>459</v>
      </c>
      <c r="D472" s="40">
        <f>DBMS_TYPE_SIZES[[#This Row],[i]]+1</f>
        <v>460</v>
      </c>
      <c r="E472">
        <v>459</v>
      </c>
    </row>
    <row r="473" spans="1:5">
      <c r="A473" s="39" t="str">
        <f>"varchar_0_"&amp;DBMS_TYPE_SIZES[[#This Row],[i]]</f>
        <v>varchar_0_460</v>
      </c>
      <c r="B473" s="29">
        <f>DBMS_TYPE_SIZES[[#This Row],[i]]</f>
        <v>460</v>
      </c>
      <c r="C473" s="29">
        <f>DBMS_TYPE_SIZES[[#This Row],[i]]</f>
        <v>460</v>
      </c>
      <c r="D473" s="40">
        <f>DBMS_TYPE_SIZES[[#This Row],[i]]+1</f>
        <v>461</v>
      </c>
      <c r="E473">
        <v>460</v>
      </c>
    </row>
    <row r="474" spans="1:5">
      <c r="A474" s="39" t="str">
        <f>"varchar_0_"&amp;DBMS_TYPE_SIZES[[#This Row],[i]]</f>
        <v>varchar_0_461</v>
      </c>
      <c r="B474" s="29">
        <f>DBMS_TYPE_SIZES[[#This Row],[i]]</f>
        <v>461</v>
      </c>
      <c r="C474" s="29">
        <f>DBMS_TYPE_SIZES[[#This Row],[i]]</f>
        <v>461</v>
      </c>
      <c r="D474" s="40">
        <f>DBMS_TYPE_SIZES[[#This Row],[i]]+1</f>
        <v>462</v>
      </c>
      <c r="E474">
        <v>461</v>
      </c>
    </row>
    <row r="475" spans="1:5">
      <c r="A475" s="39" t="str">
        <f>"varchar_0_"&amp;DBMS_TYPE_SIZES[[#This Row],[i]]</f>
        <v>varchar_0_462</v>
      </c>
      <c r="B475" s="29">
        <f>DBMS_TYPE_SIZES[[#This Row],[i]]</f>
        <v>462</v>
      </c>
      <c r="C475" s="29">
        <f>DBMS_TYPE_SIZES[[#This Row],[i]]</f>
        <v>462</v>
      </c>
      <c r="D475" s="40">
        <f>DBMS_TYPE_SIZES[[#This Row],[i]]+1</f>
        <v>463</v>
      </c>
      <c r="E475">
        <v>462</v>
      </c>
    </row>
    <row r="476" spans="1:5">
      <c r="A476" s="39" t="str">
        <f>"varchar_0_"&amp;DBMS_TYPE_SIZES[[#This Row],[i]]</f>
        <v>varchar_0_463</v>
      </c>
      <c r="B476" s="29">
        <f>DBMS_TYPE_SIZES[[#This Row],[i]]</f>
        <v>463</v>
      </c>
      <c r="C476" s="29">
        <f>DBMS_TYPE_SIZES[[#This Row],[i]]</f>
        <v>463</v>
      </c>
      <c r="D476" s="40">
        <f>DBMS_TYPE_SIZES[[#This Row],[i]]+1</f>
        <v>464</v>
      </c>
      <c r="E476">
        <v>463</v>
      </c>
    </row>
    <row r="477" spans="1:5">
      <c r="A477" s="39" t="str">
        <f>"varchar_0_"&amp;DBMS_TYPE_SIZES[[#This Row],[i]]</f>
        <v>varchar_0_464</v>
      </c>
      <c r="B477" s="29">
        <f>DBMS_TYPE_SIZES[[#This Row],[i]]</f>
        <v>464</v>
      </c>
      <c r="C477" s="29">
        <f>DBMS_TYPE_SIZES[[#This Row],[i]]</f>
        <v>464</v>
      </c>
      <c r="D477" s="40">
        <f>DBMS_TYPE_SIZES[[#This Row],[i]]+1</f>
        <v>465</v>
      </c>
      <c r="E477">
        <v>464</v>
      </c>
    </row>
    <row r="478" spans="1:5">
      <c r="A478" s="39" t="str">
        <f>"varchar_0_"&amp;DBMS_TYPE_SIZES[[#This Row],[i]]</f>
        <v>varchar_0_465</v>
      </c>
      <c r="B478" s="29">
        <f>DBMS_TYPE_SIZES[[#This Row],[i]]</f>
        <v>465</v>
      </c>
      <c r="C478" s="29">
        <f>DBMS_TYPE_SIZES[[#This Row],[i]]</f>
        <v>465</v>
      </c>
      <c r="D478" s="40">
        <f>DBMS_TYPE_SIZES[[#This Row],[i]]+1</f>
        <v>466</v>
      </c>
      <c r="E478">
        <v>465</v>
      </c>
    </row>
    <row r="479" spans="1:5">
      <c r="A479" s="39" t="str">
        <f>"varchar_0_"&amp;DBMS_TYPE_SIZES[[#This Row],[i]]</f>
        <v>varchar_0_466</v>
      </c>
      <c r="B479" s="29">
        <f>DBMS_TYPE_SIZES[[#This Row],[i]]</f>
        <v>466</v>
      </c>
      <c r="C479" s="29">
        <f>DBMS_TYPE_SIZES[[#This Row],[i]]</f>
        <v>466</v>
      </c>
      <c r="D479" s="40">
        <f>DBMS_TYPE_SIZES[[#This Row],[i]]+1</f>
        <v>467</v>
      </c>
      <c r="E479">
        <v>466</v>
      </c>
    </row>
    <row r="480" spans="1:5">
      <c r="A480" s="39" t="str">
        <f>"varchar_0_"&amp;DBMS_TYPE_SIZES[[#This Row],[i]]</f>
        <v>varchar_0_467</v>
      </c>
      <c r="B480" s="29">
        <f>DBMS_TYPE_SIZES[[#This Row],[i]]</f>
        <v>467</v>
      </c>
      <c r="C480" s="29">
        <f>DBMS_TYPE_SIZES[[#This Row],[i]]</f>
        <v>467</v>
      </c>
      <c r="D480" s="40">
        <f>DBMS_TYPE_SIZES[[#This Row],[i]]+1</f>
        <v>468</v>
      </c>
      <c r="E480">
        <v>467</v>
      </c>
    </row>
    <row r="481" spans="1:5">
      <c r="A481" s="39" t="str">
        <f>"varchar_0_"&amp;DBMS_TYPE_SIZES[[#This Row],[i]]</f>
        <v>varchar_0_468</v>
      </c>
      <c r="B481" s="29">
        <f>DBMS_TYPE_SIZES[[#This Row],[i]]</f>
        <v>468</v>
      </c>
      <c r="C481" s="29">
        <f>DBMS_TYPE_SIZES[[#This Row],[i]]</f>
        <v>468</v>
      </c>
      <c r="D481" s="40">
        <f>DBMS_TYPE_SIZES[[#This Row],[i]]+1</f>
        <v>469</v>
      </c>
      <c r="E481">
        <v>468</v>
      </c>
    </row>
    <row r="482" spans="1:5">
      <c r="A482" s="39" t="str">
        <f>"varchar_0_"&amp;DBMS_TYPE_SIZES[[#This Row],[i]]</f>
        <v>varchar_0_469</v>
      </c>
      <c r="B482" s="29">
        <f>DBMS_TYPE_SIZES[[#This Row],[i]]</f>
        <v>469</v>
      </c>
      <c r="C482" s="29">
        <f>DBMS_TYPE_SIZES[[#This Row],[i]]</f>
        <v>469</v>
      </c>
      <c r="D482" s="40">
        <f>DBMS_TYPE_SIZES[[#This Row],[i]]+1</f>
        <v>470</v>
      </c>
      <c r="E482">
        <v>469</v>
      </c>
    </row>
    <row r="483" spans="1:5">
      <c r="A483" s="39" t="str">
        <f>"varchar_0_"&amp;DBMS_TYPE_SIZES[[#This Row],[i]]</f>
        <v>varchar_0_470</v>
      </c>
      <c r="B483" s="29">
        <f>DBMS_TYPE_SIZES[[#This Row],[i]]</f>
        <v>470</v>
      </c>
      <c r="C483" s="29">
        <f>DBMS_TYPE_SIZES[[#This Row],[i]]</f>
        <v>470</v>
      </c>
      <c r="D483" s="40">
        <f>DBMS_TYPE_SIZES[[#This Row],[i]]+1</f>
        <v>471</v>
      </c>
      <c r="E483">
        <v>470</v>
      </c>
    </row>
    <row r="484" spans="1:5">
      <c r="A484" s="39" t="str">
        <f>"varchar_0_"&amp;DBMS_TYPE_SIZES[[#This Row],[i]]</f>
        <v>varchar_0_471</v>
      </c>
      <c r="B484" s="29">
        <f>DBMS_TYPE_SIZES[[#This Row],[i]]</f>
        <v>471</v>
      </c>
      <c r="C484" s="29">
        <f>DBMS_TYPE_SIZES[[#This Row],[i]]</f>
        <v>471</v>
      </c>
      <c r="D484" s="40">
        <f>DBMS_TYPE_SIZES[[#This Row],[i]]+1</f>
        <v>472</v>
      </c>
      <c r="E484">
        <v>471</v>
      </c>
    </row>
    <row r="485" spans="1:5">
      <c r="A485" s="39" t="str">
        <f>"varchar_0_"&amp;DBMS_TYPE_SIZES[[#This Row],[i]]</f>
        <v>varchar_0_472</v>
      </c>
      <c r="B485" s="29">
        <f>DBMS_TYPE_SIZES[[#This Row],[i]]</f>
        <v>472</v>
      </c>
      <c r="C485" s="29">
        <f>DBMS_TYPE_SIZES[[#This Row],[i]]</f>
        <v>472</v>
      </c>
      <c r="D485" s="40">
        <f>DBMS_TYPE_SIZES[[#This Row],[i]]+1</f>
        <v>473</v>
      </c>
      <c r="E485">
        <v>472</v>
      </c>
    </row>
    <row r="486" spans="1:5">
      <c r="A486" s="39" t="str">
        <f>"varchar_0_"&amp;DBMS_TYPE_SIZES[[#This Row],[i]]</f>
        <v>varchar_0_473</v>
      </c>
      <c r="B486" s="29">
        <f>DBMS_TYPE_SIZES[[#This Row],[i]]</f>
        <v>473</v>
      </c>
      <c r="C486" s="29">
        <f>DBMS_TYPE_SIZES[[#This Row],[i]]</f>
        <v>473</v>
      </c>
      <c r="D486" s="40">
        <f>DBMS_TYPE_SIZES[[#This Row],[i]]+1</f>
        <v>474</v>
      </c>
      <c r="E486">
        <v>473</v>
      </c>
    </row>
    <row r="487" spans="1:5">
      <c r="A487" s="39" t="str">
        <f>"varchar_0_"&amp;DBMS_TYPE_SIZES[[#This Row],[i]]</f>
        <v>varchar_0_474</v>
      </c>
      <c r="B487" s="29">
        <f>DBMS_TYPE_SIZES[[#This Row],[i]]</f>
        <v>474</v>
      </c>
      <c r="C487" s="29">
        <f>DBMS_TYPE_SIZES[[#This Row],[i]]</f>
        <v>474</v>
      </c>
      <c r="D487" s="40">
        <f>DBMS_TYPE_SIZES[[#This Row],[i]]+1</f>
        <v>475</v>
      </c>
      <c r="E487">
        <v>474</v>
      </c>
    </row>
    <row r="488" spans="1:5">
      <c r="A488" s="39" t="str">
        <f>"varchar_0_"&amp;DBMS_TYPE_SIZES[[#This Row],[i]]</f>
        <v>varchar_0_475</v>
      </c>
      <c r="B488" s="29">
        <f>DBMS_TYPE_SIZES[[#This Row],[i]]</f>
        <v>475</v>
      </c>
      <c r="C488" s="29">
        <f>DBMS_TYPE_SIZES[[#This Row],[i]]</f>
        <v>475</v>
      </c>
      <c r="D488" s="40">
        <f>DBMS_TYPE_SIZES[[#This Row],[i]]+1</f>
        <v>476</v>
      </c>
      <c r="E488">
        <v>475</v>
      </c>
    </row>
    <row r="489" spans="1:5">
      <c r="A489" s="39" t="str">
        <f>"varchar_0_"&amp;DBMS_TYPE_SIZES[[#This Row],[i]]</f>
        <v>varchar_0_476</v>
      </c>
      <c r="B489" s="29">
        <f>DBMS_TYPE_SIZES[[#This Row],[i]]</f>
        <v>476</v>
      </c>
      <c r="C489" s="29">
        <f>DBMS_TYPE_SIZES[[#This Row],[i]]</f>
        <v>476</v>
      </c>
      <c r="D489" s="40">
        <f>DBMS_TYPE_SIZES[[#This Row],[i]]+1</f>
        <v>477</v>
      </c>
      <c r="E489">
        <v>476</v>
      </c>
    </row>
    <row r="490" spans="1:5">
      <c r="A490" s="39" t="str">
        <f>"varchar_0_"&amp;DBMS_TYPE_SIZES[[#This Row],[i]]</f>
        <v>varchar_0_477</v>
      </c>
      <c r="B490" s="29">
        <f>DBMS_TYPE_SIZES[[#This Row],[i]]</f>
        <v>477</v>
      </c>
      <c r="C490" s="29">
        <f>DBMS_TYPE_SIZES[[#This Row],[i]]</f>
        <v>477</v>
      </c>
      <c r="D490" s="40">
        <f>DBMS_TYPE_SIZES[[#This Row],[i]]+1</f>
        <v>478</v>
      </c>
      <c r="E490">
        <v>477</v>
      </c>
    </row>
    <row r="491" spans="1:5">
      <c r="A491" s="39" t="str">
        <f>"varchar_0_"&amp;DBMS_TYPE_SIZES[[#This Row],[i]]</f>
        <v>varchar_0_478</v>
      </c>
      <c r="B491" s="29">
        <f>DBMS_TYPE_SIZES[[#This Row],[i]]</f>
        <v>478</v>
      </c>
      <c r="C491" s="29">
        <f>DBMS_TYPE_SIZES[[#This Row],[i]]</f>
        <v>478</v>
      </c>
      <c r="D491" s="40">
        <f>DBMS_TYPE_SIZES[[#This Row],[i]]+1</f>
        <v>479</v>
      </c>
      <c r="E491">
        <v>478</v>
      </c>
    </row>
    <row r="492" spans="1:5">
      <c r="A492" s="39" t="str">
        <f>"varchar_0_"&amp;DBMS_TYPE_SIZES[[#This Row],[i]]</f>
        <v>varchar_0_479</v>
      </c>
      <c r="B492" s="29">
        <f>DBMS_TYPE_SIZES[[#This Row],[i]]</f>
        <v>479</v>
      </c>
      <c r="C492" s="29">
        <f>DBMS_TYPE_SIZES[[#This Row],[i]]</f>
        <v>479</v>
      </c>
      <c r="D492" s="40">
        <f>DBMS_TYPE_SIZES[[#This Row],[i]]+1</f>
        <v>480</v>
      </c>
      <c r="E492">
        <v>479</v>
      </c>
    </row>
    <row r="493" spans="1:5">
      <c r="A493" s="39" t="str">
        <f>"varchar_0_"&amp;DBMS_TYPE_SIZES[[#This Row],[i]]</f>
        <v>varchar_0_480</v>
      </c>
      <c r="B493" s="29">
        <f>DBMS_TYPE_SIZES[[#This Row],[i]]</f>
        <v>480</v>
      </c>
      <c r="C493" s="29">
        <f>DBMS_TYPE_SIZES[[#This Row],[i]]</f>
        <v>480</v>
      </c>
      <c r="D493" s="40">
        <f>DBMS_TYPE_SIZES[[#This Row],[i]]+1</f>
        <v>481</v>
      </c>
      <c r="E493">
        <v>480</v>
      </c>
    </row>
    <row r="494" spans="1:5">
      <c r="A494" s="39" t="str">
        <f>"varchar_0_"&amp;DBMS_TYPE_SIZES[[#This Row],[i]]</f>
        <v>varchar_0_481</v>
      </c>
      <c r="B494" s="29">
        <f>DBMS_TYPE_SIZES[[#This Row],[i]]</f>
        <v>481</v>
      </c>
      <c r="C494" s="29">
        <f>DBMS_TYPE_SIZES[[#This Row],[i]]</f>
        <v>481</v>
      </c>
      <c r="D494" s="40">
        <f>DBMS_TYPE_SIZES[[#This Row],[i]]+1</f>
        <v>482</v>
      </c>
      <c r="E494">
        <v>481</v>
      </c>
    </row>
    <row r="495" spans="1:5">
      <c r="A495" s="39" t="str">
        <f>"varchar_0_"&amp;DBMS_TYPE_SIZES[[#This Row],[i]]</f>
        <v>varchar_0_482</v>
      </c>
      <c r="B495" s="29">
        <f>DBMS_TYPE_SIZES[[#This Row],[i]]</f>
        <v>482</v>
      </c>
      <c r="C495" s="29">
        <f>DBMS_TYPE_SIZES[[#This Row],[i]]</f>
        <v>482</v>
      </c>
      <c r="D495" s="40">
        <f>DBMS_TYPE_SIZES[[#This Row],[i]]+1</f>
        <v>483</v>
      </c>
      <c r="E495">
        <v>482</v>
      </c>
    </row>
    <row r="496" spans="1:5">
      <c r="A496" s="39" t="str">
        <f>"varchar_0_"&amp;DBMS_TYPE_SIZES[[#This Row],[i]]</f>
        <v>varchar_0_483</v>
      </c>
      <c r="B496" s="29">
        <f>DBMS_TYPE_SIZES[[#This Row],[i]]</f>
        <v>483</v>
      </c>
      <c r="C496" s="29">
        <f>DBMS_TYPE_SIZES[[#This Row],[i]]</f>
        <v>483</v>
      </c>
      <c r="D496" s="40">
        <f>DBMS_TYPE_SIZES[[#This Row],[i]]+1</f>
        <v>484</v>
      </c>
      <c r="E496">
        <v>483</v>
      </c>
    </row>
    <row r="497" spans="1:5">
      <c r="A497" s="39" t="str">
        <f>"varchar_0_"&amp;DBMS_TYPE_SIZES[[#This Row],[i]]</f>
        <v>varchar_0_484</v>
      </c>
      <c r="B497" s="29">
        <f>DBMS_TYPE_SIZES[[#This Row],[i]]</f>
        <v>484</v>
      </c>
      <c r="C497" s="29">
        <f>DBMS_TYPE_SIZES[[#This Row],[i]]</f>
        <v>484</v>
      </c>
      <c r="D497" s="40">
        <f>DBMS_TYPE_SIZES[[#This Row],[i]]+1</f>
        <v>485</v>
      </c>
      <c r="E497">
        <v>484</v>
      </c>
    </row>
    <row r="498" spans="1:5">
      <c r="A498" s="39" t="str">
        <f>"varchar_0_"&amp;DBMS_TYPE_SIZES[[#This Row],[i]]</f>
        <v>varchar_0_485</v>
      </c>
      <c r="B498" s="29">
        <f>DBMS_TYPE_SIZES[[#This Row],[i]]</f>
        <v>485</v>
      </c>
      <c r="C498" s="29">
        <f>DBMS_TYPE_SIZES[[#This Row],[i]]</f>
        <v>485</v>
      </c>
      <c r="D498" s="40">
        <f>DBMS_TYPE_SIZES[[#This Row],[i]]+1</f>
        <v>486</v>
      </c>
      <c r="E498">
        <v>485</v>
      </c>
    </row>
    <row r="499" spans="1:5">
      <c r="A499" s="39" t="str">
        <f>"varchar_0_"&amp;DBMS_TYPE_SIZES[[#This Row],[i]]</f>
        <v>varchar_0_486</v>
      </c>
      <c r="B499" s="29">
        <f>DBMS_TYPE_SIZES[[#This Row],[i]]</f>
        <v>486</v>
      </c>
      <c r="C499" s="29">
        <f>DBMS_TYPE_SIZES[[#This Row],[i]]</f>
        <v>486</v>
      </c>
      <c r="D499" s="40">
        <f>DBMS_TYPE_SIZES[[#This Row],[i]]+1</f>
        <v>487</v>
      </c>
      <c r="E499">
        <v>486</v>
      </c>
    </row>
    <row r="500" spans="1:5">
      <c r="A500" s="39" t="str">
        <f>"varchar_0_"&amp;DBMS_TYPE_SIZES[[#This Row],[i]]</f>
        <v>varchar_0_487</v>
      </c>
      <c r="B500" s="29">
        <f>DBMS_TYPE_SIZES[[#This Row],[i]]</f>
        <v>487</v>
      </c>
      <c r="C500" s="29">
        <f>DBMS_TYPE_SIZES[[#This Row],[i]]</f>
        <v>487</v>
      </c>
      <c r="D500" s="40">
        <f>DBMS_TYPE_SIZES[[#This Row],[i]]+1</f>
        <v>488</v>
      </c>
      <c r="E500">
        <v>487</v>
      </c>
    </row>
    <row r="501" spans="1:5">
      <c r="A501" s="39" t="str">
        <f>"varchar_0_"&amp;DBMS_TYPE_SIZES[[#This Row],[i]]</f>
        <v>varchar_0_488</v>
      </c>
      <c r="B501" s="29">
        <f>DBMS_TYPE_SIZES[[#This Row],[i]]</f>
        <v>488</v>
      </c>
      <c r="C501" s="29">
        <f>DBMS_TYPE_SIZES[[#This Row],[i]]</f>
        <v>488</v>
      </c>
      <c r="D501" s="40">
        <f>DBMS_TYPE_SIZES[[#This Row],[i]]+1</f>
        <v>489</v>
      </c>
      <c r="E501">
        <v>488</v>
      </c>
    </row>
    <row r="502" spans="1:5">
      <c r="A502" s="39" t="str">
        <f>"varchar_0_"&amp;DBMS_TYPE_SIZES[[#This Row],[i]]</f>
        <v>varchar_0_489</v>
      </c>
      <c r="B502" s="29">
        <f>DBMS_TYPE_SIZES[[#This Row],[i]]</f>
        <v>489</v>
      </c>
      <c r="C502" s="29">
        <f>DBMS_TYPE_SIZES[[#This Row],[i]]</f>
        <v>489</v>
      </c>
      <c r="D502" s="40">
        <f>DBMS_TYPE_SIZES[[#This Row],[i]]+1</f>
        <v>490</v>
      </c>
      <c r="E502">
        <v>489</v>
      </c>
    </row>
    <row r="503" spans="1:5">
      <c r="A503" s="39" t="str">
        <f>"varchar_0_"&amp;DBMS_TYPE_SIZES[[#This Row],[i]]</f>
        <v>varchar_0_490</v>
      </c>
      <c r="B503" s="29">
        <f>DBMS_TYPE_SIZES[[#This Row],[i]]</f>
        <v>490</v>
      </c>
      <c r="C503" s="29">
        <f>DBMS_TYPE_SIZES[[#This Row],[i]]</f>
        <v>490</v>
      </c>
      <c r="D503" s="40">
        <f>DBMS_TYPE_SIZES[[#This Row],[i]]+1</f>
        <v>491</v>
      </c>
      <c r="E503">
        <v>490</v>
      </c>
    </row>
    <row r="504" spans="1:5">
      <c r="A504" s="39" t="str">
        <f>"varchar_0_"&amp;DBMS_TYPE_SIZES[[#This Row],[i]]</f>
        <v>varchar_0_491</v>
      </c>
      <c r="B504" s="29">
        <f>DBMS_TYPE_SIZES[[#This Row],[i]]</f>
        <v>491</v>
      </c>
      <c r="C504" s="29">
        <f>DBMS_TYPE_SIZES[[#This Row],[i]]</f>
        <v>491</v>
      </c>
      <c r="D504" s="40">
        <f>DBMS_TYPE_SIZES[[#This Row],[i]]+1</f>
        <v>492</v>
      </c>
      <c r="E504">
        <v>491</v>
      </c>
    </row>
    <row r="505" spans="1:5">
      <c r="A505" s="39" t="str">
        <f>"varchar_0_"&amp;DBMS_TYPE_SIZES[[#This Row],[i]]</f>
        <v>varchar_0_492</v>
      </c>
      <c r="B505" s="29">
        <f>DBMS_TYPE_SIZES[[#This Row],[i]]</f>
        <v>492</v>
      </c>
      <c r="C505" s="29">
        <f>DBMS_TYPE_SIZES[[#This Row],[i]]</f>
        <v>492</v>
      </c>
      <c r="D505" s="40">
        <f>DBMS_TYPE_SIZES[[#This Row],[i]]+1</f>
        <v>493</v>
      </c>
      <c r="E505">
        <v>492</v>
      </c>
    </row>
    <row r="506" spans="1:5">
      <c r="A506" s="39" t="str">
        <f>"varchar_0_"&amp;DBMS_TYPE_SIZES[[#This Row],[i]]</f>
        <v>varchar_0_493</v>
      </c>
      <c r="B506" s="29">
        <f>DBMS_TYPE_SIZES[[#This Row],[i]]</f>
        <v>493</v>
      </c>
      <c r="C506" s="29">
        <f>DBMS_TYPE_SIZES[[#This Row],[i]]</f>
        <v>493</v>
      </c>
      <c r="D506" s="40">
        <f>DBMS_TYPE_SIZES[[#This Row],[i]]+1</f>
        <v>494</v>
      </c>
      <c r="E506">
        <v>493</v>
      </c>
    </row>
    <row r="507" spans="1:5">
      <c r="A507" s="39" t="str">
        <f>"varchar_0_"&amp;DBMS_TYPE_SIZES[[#This Row],[i]]</f>
        <v>varchar_0_494</v>
      </c>
      <c r="B507" s="29">
        <f>DBMS_TYPE_SIZES[[#This Row],[i]]</f>
        <v>494</v>
      </c>
      <c r="C507" s="29">
        <f>DBMS_TYPE_SIZES[[#This Row],[i]]</f>
        <v>494</v>
      </c>
      <c r="D507" s="40">
        <f>DBMS_TYPE_SIZES[[#This Row],[i]]+1</f>
        <v>495</v>
      </c>
      <c r="E507">
        <v>494</v>
      </c>
    </row>
    <row r="508" spans="1:5">
      <c r="A508" s="39" t="str">
        <f>"varchar_0_"&amp;DBMS_TYPE_SIZES[[#This Row],[i]]</f>
        <v>varchar_0_495</v>
      </c>
      <c r="B508" s="29">
        <f>DBMS_TYPE_SIZES[[#This Row],[i]]</f>
        <v>495</v>
      </c>
      <c r="C508" s="29">
        <f>DBMS_TYPE_SIZES[[#This Row],[i]]</f>
        <v>495</v>
      </c>
      <c r="D508" s="40">
        <f>DBMS_TYPE_SIZES[[#This Row],[i]]+1</f>
        <v>496</v>
      </c>
      <c r="E508">
        <v>495</v>
      </c>
    </row>
    <row r="509" spans="1:5">
      <c r="A509" s="39" t="str">
        <f>"varchar_0_"&amp;DBMS_TYPE_SIZES[[#This Row],[i]]</f>
        <v>varchar_0_496</v>
      </c>
      <c r="B509" s="29">
        <f>DBMS_TYPE_SIZES[[#This Row],[i]]</f>
        <v>496</v>
      </c>
      <c r="C509" s="29">
        <f>DBMS_TYPE_SIZES[[#This Row],[i]]</f>
        <v>496</v>
      </c>
      <c r="D509" s="40">
        <f>DBMS_TYPE_SIZES[[#This Row],[i]]+1</f>
        <v>497</v>
      </c>
      <c r="E509">
        <v>496</v>
      </c>
    </row>
    <row r="510" spans="1:5">
      <c r="A510" s="39" t="str">
        <f>"varchar_0_"&amp;DBMS_TYPE_SIZES[[#This Row],[i]]</f>
        <v>varchar_0_497</v>
      </c>
      <c r="B510" s="29">
        <f>DBMS_TYPE_SIZES[[#This Row],[i]]</f>
        <v>497</v>
      </c>
      <c r="C510" s="29">
        <f>DBMS_TYPE_SIZES[[#This Row],[i]]</f>
        <v>497</v>
      </c>
      <c r="D510" s="40">
        <f>DBMS_TYPE_SIZES[[#This Row],[i]]+1</f>
        <v>498</v>
      </c>
      <c r="E510">
        <v>497</v>
      </c>
    </row>
    <row r="511" spans="1:5">
      <c r="A511" s="39" t="str">
        <f>"varchar_0_"&amp;DBMS_TYPE_SIZES[[#This Row],[i]]</f>
        <v>varchar_0_498</v>
      </c>
      <c r="B511" s="29">
        <f>DBMS_TYPE_SIZES[[#This Row],[i]]</f>
        <v>498</v>
      </c>
      <c r="C511" s="29">
        <f>DBMS_TYPE_SIZES[[#This Row],[i]]</f>
        <v>498</v>
      </c>
      <c r="D511" s="40">
        <f>DBMS_TYPE_SIZES[[#This Row],[i]]+1</f>
        <v>499</v>
      </c>
      <c r="E511">
        <v>498</v>
      </c>
    </row>
    <row r="512" spans="1:5">
      <c r="A512" s="39" t="str">
        <f>"varchar_0_"&amp;DBMS_TYPE_SIZES[[#This Row],[i]]</f>
        <v>varchar_0_499</v>
      </c>
      <c r="B512" s="29">
        <f>DBMS_TYPE_SIZES[[#This Row],[i]]</f>
        <v>499</v>
      </c>
      <c r="C512" s="29">
        <f>DBMS_TYPE_SIZES[[#This Row],[i]]</f>
        <v>499</v>
      </c>
      <c r="D512" s="40">
        <f>DBMS_TYPE_SIZES[[#This Row],[i]]+1</f>
        <v>500</v>
      </c>
      <c r="E512">
        <v>499</v>
      </c>
    </row>
    <row r="513" spans="1:5">
      <c r="A513" s="39" t="str">
        <f>"varchar_0_"&amp;DBMS_TYPE_SIZES[[#This Row],[i]]</f>
        <v>varchar_0_500</v>
      </c>
      <c r="B513" s="29">
        <f>DBMS_TYPE_SIZES[[#This Row],[i]]</f>
        <v>500</v>
      </c>
      <c r="C513" s="29">
        <f>DBMS_TYPE_SIZES[[#This Row],[i]]</f>
        <v>500</v>
      </c>
      <c r="D513" s="40">
        <f>DBMS_TYPE_SIZES[[#This Row],[i]]+1</f>
        <v>501</v>
      </c>
      <c r="E513">
        <v>500</v>
      </c>
    </row>
    <row r="514" spans="1:5">
      <c r="A514" s="39" t="str">
        <f>"varchar_0_"&amp;DBMS_TYPE_SIZES[[#This Row],[i]]</f>
        <v>varchar_0_501</v>
      </c>
      <c r="B514" s="29">
        <f>DBMS_TYPE_SIZES[[#This Row],[i]]</f>
        <v>501</v>
      </c>
      <c r="C514" s="29">
        <f>DBMS_TYPE_SIZES[[#This Row],[i]]</f>
        <v>501</v>
      </c>
      <c r="D514" s="40">
        <f>DBMS_TYPE_SIZES[[#This Row],[i]]+1</f>
        <v>502</v>
      </c>
      <c r="E514">
        <v>501</v>
      </c>
    </row>
    <row r="515" spans="1:5">
      <c r="A515" s="39" t="str">
        <f>"varchar_0_"&amp;DBMS_TYPE_SIZES[[#This Row],[i]]</f>
        <v>varchar_0_502</v>
      </c>
      <c r="B515" s="29">
        <f>DBMS_TYPE_SIZES[[#This Row],[i]]</f>
        <v>502</v>
      </c>
      <c r="C515" s="29">
        <f>DBMS_TYPE_SIZES[[#This Row],[i]]</f>
        <v>502</v>
      </c>
      <c r="D515" s="40">
        <f>DBMS_TYPE_SIZES[[#This Row],[i]]+1</f>
        <v>503</v>
      </c>
      <c r="E515">
        <v>502</v>
      </c>
    </row>
    <row r="516" spans="1:5">
      <c r="A516" s="39" t="str">
        <f>"varchar_0_"&amp;DBMS_TYPE_SIZES[[#This Row],[i]]</f>
        <v>varchar_0_503</v>
      </c>
      <c r="B516" s="29">
        <f>DBMS_TYPE_SIZES[[#This Row],[i]]</f>
        <v>503</v>
      </c>
      <c r="C516" s="29">
        <f>DBMS_TYPE_SIZES[[#This Row],[i]]</f>
        <v>503</v>
      </c>
      <c r="D516" s="40">
        <f>DBMS_TYPE_SIZES[[#This Row],[i]]+1</f>
        <v>504</v>
      </c>
      <c r="E516">
        <v>503</v>
      </c>
    </row>
    <row r="517" spans="1:5">
      <c r="A517" s="39" t="str">
        <f>"varchar_0_"&amp;DBMS_TYPE_SIZES[[#This Row],[i]]</f>
        <v>varchar_0_504</v>
      </c>
      <c r="B517" s="29">
        <f>DBMS_TYPE_SIZES[[#This Row],[i]]</f>
        <v>504</v>
      </c>
      <c r="C517" s="29">
        <f>DBMS_TYPE_SIZES[[#This Row],[i]]</f>
        <v>504</v>
      </c>
      <c r="D517" s="40">
        <f>DBMS_TYPE_SIZES[[#This Row],[i]]+1</f>
        <v>505</v>
      </c>
      <c r="E517">
        <v>504</v>
      </c>
    </row>
    <row r="518" spans="1:5">
      <c r="A518" s="39" t="str">
        <f>"varchar_0_"&amp;DBMS_TYPE_SIZES[[#This Row],[i]]</f>
        <v>varchar_0_505</v>
      </c>
      <c r="B518" s="29">
        <f>DBMS_TYPE_SIZES[[#This Row],[i]]</f>
        <v>505</v>
      </c>
      <c r="C518" s="29">
        <f>DBMS_TYPE_SIZES[[#This Row],[i]]</f>
        <v>505</v>
      </c>
      <c r="D518" s="40">
        <f>DBMS_TYPE_SIZES[[#This Row],[i]]+1</f>
        <v>506</v>
      </c>
      <c r="E518">
        <v>505</v>
      </c>
    </row>
    <row r="519" spans="1:5">
      <c r="A519" s="39" t="str">
        <f>"varchar_0_"&amp;DBMS_TYPE_SIZES[[#This Row],[i]]</f>
        <v>varchar_0_506</v>
      </c>
      <c r="B519" s="29">
        <f>DBMS_TYPE_SIZES[[#This Row],[i]]</f>
        <v>506</v>
      </c>
      <c r="C519" s="29">
        <f>DBMS_TYPE_SIZES[[#This Row],[i]]</f>
        <v>506</v>
      </c>
      <c r="D519" s="40">
        <f>DBMS_TYPE_SIZES[[#This Row],[i]]+1</f>
        <v>507</v>
      </c>
      <c r="E519">
        <v>506</v>
      </c>
    </row>
    <row r="520" spans="1:5">
      <c r="A520" s="39" t="str">
        <f>"varchar_0_"&amp;DBMS_TYPE_SIZES[[#This Row],[i]]</f>
        <v>varchar_0_507</v>
      </c>
      <c r="B520" s="29">
        <f>DBMS_TYPE_SIZES[[#This Row],[i]]</f>
        <v>507</v>
      </c>
      <c r="C520" s="29">
        <f>DBMS_TYPE_SIZES[[#This Row],[i]]</f>
        <v>507</v>
      </c>
      <c r="D520" s="40">
        <f>DBMS_TYPE_SIZES[[#This Row],[i]]+1</f>
        <v>508</v>
      </c>
      <c r="E520">
        <v>507</v>
      </c>
    </row>
    <row r="521" spans="1:5">
      <c r="A521" s="39" t="str">
        <f>"varchar_0_"&amp;DBMS_TYPE_SIZES[[#This Row],[i]]</f>
        <v>varchar_0_508</v>
      </c>
      <c r="B521" s="29">
        <f>DBMS_TYPE_SIZES[[#This Row],[i]]</f>
        <v>508</v>
      </c>
      <c r="C521" s="29">
        <f>DBMS_TYPE_SIZES[[#This Row],[i]]</f>
        <v>508</v>
      </c>
      <c r="D521" s="40">
        <f>DBMS_TYPE_SIZES[[#This Row],[i]]+1</f>
        <v>509</v>
      </c>
      <c r="E521">
        <v>508</v>
      </c>
    </row>
    <row r="522" spans="1:5">
      <c r="A522" s="39" t="str">
        <f>"varchar_0_"&amp;DBMS_TYPE_SIZES[[#This Row],[i]]</f>
        <v>varchar_0_509</v>
      </c>
      <c r="B522" s="29">
        <f>DBMS_TYPE_SIZES[[#This Row],[i]]</f>
        <v>509</v>
      </c>
      <c r="C522" s="29">
        <f>DBMS_TYPE_SIZES[[#This Row],[i]]</f>
        <v>509</v>
      </c>
      <c r="D522" s="40">
        <f>DBMS_TYPE_SIZES[[#This Row],[i]]+1</f>
        <v>510</v>
      </c>
      <c r="E522">
        <v>509</v>
      </c>
    </row>
    <row r="523" spans="1:5">
      <c r="A523" s="39" t="str">
        <f>"varchar_0_"&amp;DBMS_TYPE_SIZES[[#This Row],[i]]</f>
        <v>varchar_0_510</v>
      </c>
      <c r="B523" s="29">
        <f>DBMS_TYPE_SIZES[[#This Row],[i]]</f>
        <v>510</v>
      </c>
      <c r="C523" s="29">
        <f>DBMS_TYPE_SIZES[[#This Row],[i]]</f>
        <v>510</v>
      </c>
      <c r="D523" s="40">
        <f>DBMS_TYPE_SIZES[[#This Row],[i]]+1</f>
        <v>511</v>
      </c>
      <c r="E523">
        <v>510</v>
      </c>
    </row>
    <row r="524" spans="1:5">
      <c r="A524" s="39" t="str">
        <f>"varchar_0_"&amp;DBMS_TYPE_SIZES[[#This Row],[i]]</f>
        <v>varchar_0_511</v>
      </c>
      <c r="B524" s="29">
        <f>DBMS_TYPE_SIZES[[#This Row],[i]]</f>
        <v>511</v>
      </c>
      <c r="C524" s="29">
        <f>DBMS_TYPE_SIZES[[#This Row],[i]]</f>
        <v>511</v>
      </c>
      <c r="D524" s="40">
        <f>DBMS_TYPE_SIZES[[#This Row],[i]]+1</f>
        <v>512</v>
      </c>
      <c r="E524">
        <v>511</v>
      </c>
    </row>
    <row r="525" spans="1:5">
      <c r="A525" s="39" t="str">
        <f>"varchar_0_"&amp;DBMS_TYPE_SIZES[[#This Row],[i]]</f>
        <v>varchar_0_512</v>
      </c>
      <c r="B525" s="29">
        <f>DBMS_TYPE_SIZES[[#This Row],[i]]</f>
        <v>512</v>
      </c>
      <c r="C525" s="29">
        <f>DBMS_TYPE_SIZES[[#This Row],[i]]</f>
        <v>512</v>
      </c>
      <c r="D525" s="40">
        <f>DBMS_TYPE_SIZES[[#This Row],[i]]+1</f>
        <v>513</v>
      </c>
      <c r="E525">
        <v>512</v>
      </c>
    </row>
    <row r="526" spans="1:5">
      <c r="A526" s="39" t="str">
        <f>"varchar_0_"&amp;DBMS_TYPE_SIZES[[#This Row],[i]]</f>
        <v>varchar_0_513</v>
      </c>
      <c r="B526" s="29">
        <f>DBMS_TYPE_SIZES[[#This Row],[i]]</f>
        <v>513</v>
      </c>
      <c r="C526" s="29">
        <f>DBMS_TYPE_SIZES[[#This Row],[i]]</f>
        <v>513</v>
      </c>
      <c r="D526" s="40">
        <f>DBMS_TYPE_SIZES[[#This Row],[i]]+1</f>
        <v>514</v>
      </c>
      <c r="E526">
        <v>513</v>
      </c>
    </row>
    <row r="527" spans="1:5">
      <c r="A527" s="39" t="str">
        <f>"varchar_0_"&amp;DBMS_TYPE_SIZES[[#This Row],[i]]</f>
        <v>varchar_0_514</v>
      </c>
      <c r="B527" s="29">
        <f>DBMS_TYPE_SIZES[[#This Row],[i]]</f>
        <v>514</v>
      </c>
      <c r="C527" s="29">
        <f>DBMS_TYPE_SIZES[[#This Row],[i]]</f>
        <v>514</v>
      </c>
      <c r="D527" s="40">
        <f>DBMS_TYPE_SIZES[[#This Row],[i]]+1</f>
        <v>515</v>
      </c>
      <c r="E527">
        <v>514</v>
      </c>
    </row>
    <row r="528" spans="1:5">
      <c r="A528" s="39" t="str">
        <f>"varchar_0_"&amp;DBMS_TYPE_SIZES[[#This Row],[i]]</f>
        <v>varchar_0_515</v>
      </c>
      <c r="B528" s="29">
        <f>DBMS_TYPE_SIZES[[#This Row],[i]]</f>
        <v>515</v>
      </c>
      <c r="C528" s="29">
        <f>DBMS_TYPE_SIZES[[#This Row],[i]]</f>
        <v>515</v>
      </c>
      <c r="D528" s="40">
        <f>DBMS_TYPE_SIZES[[#This Row],[i]]+1</f>
        <v>516</v>
      </c>
      <c r="E528">
        <v>515</v>
      </c>
    </row>
    <row r="529" spans="1:5">
      <c r="A529" s="39" t="str">
        <f>"varchar_0_"&amp;DBMS_TYPE_SIZES[[#This Row],[i]]</f>
        <v>varchar_0_516</v>
      </c>
      <c r="B529" s="29">
        <f>DBMS_TYPE_SIZES[[#This Row],[i]]</f>
        <v>516</v>
      </c>
      <c r="C529" s="29">
        <f>DBMS_TYPE_SIZES[[#This Row],[i]]</f>
        <v>516</v>
      </c>
      <c r="D529" s="40">
        <f>DBMS_TYPE_SIZES[[#This Row],[i]]+1</f>
        <v>517</v>
      </c>
      <c r="E529">
        <v>516</v>
      </c>
    </row>
    <row r="530" spans="1:5">
      <c r="A530" s="39" t="str">
        <f>"varchar_0_"&amp;DBMS_TYPE_SIZES[[#This Row],[i]]</f>
        <v>varchar_0_517</v>
      </c>
      <c r="B530" s="29">
        <f>DBMS_TYPE_SIZES[[#This Row],[i]]</f>
        <v>517</v>
      </c>
      <c r="C530" s="29">
        <f>DBMS_TYPE_SIZES[[#This Row],[i]]</f>
        <v>517</v>
      </c>
      <c r="D530" s="40">
        <f>DBMS_TYPE_SIZES[[#This Row],[i]]+1</f>
        <v>518</v>
      </c>
      <c r="E530">
        <v>517</v>
      </c>
    </row>
    <row r="531" spans="1:5">
      <c r="A531" s="39" t="str">
        <f>"varchar_0_"&amp;DBMS_TYPE_SIZES[[#This Row],[i]]</f>
        <v>varchar_0_518</v>
      </c>
      <c r="B531" s="29">
        <f>DBMS_TYPE_SIZES[[#This Row],[i]]</f>
        <v>518</v>
      </c>
      <c r="C531" s="29">
        <f>DBMS_TYPE_SIZES[[#This Row],[i]]</f>
        <v>518</v>
      </c>
      <c r="D531" s="40">
        <f>DBMS_TYPE_SIZES[[#This Row],[i]]+1</f>
        <v>519</v>
      </c>
      <c r="E531">
        <v>518</v>
      </c>
    </row>
    <row r="532" spans="1:5">
      <c r="A532" s="39" t="str">
        <f>"varchar_0_"&amp;DBMS_TYPE_SIZES[[#This Row],[i]]</f>
        <v>varchar_0_519</v>
      </c>
      <c r="B532" s="29">
        <f>DBMS_TYPE_SIZES[[#This Row],[i]]</f>
        <v>519</v>
      </c>
      <c r="C532" s="29">
        <f>DBMS_TYPE_SIZES[[#This Row],[i]]</f>
        <v>519</v>
      </c>
      <c r="D532" s="40">
        <f>DBMS_TYPE_SIZES[[#This Row],[i]]+1</f>
        <v>520</v>
      </c>
      <c r="E532">
        <v>519</v>
      </c>
    </row>
    <row r="533" spans="1:5">
      <c r="A533" s="39" t="str">
        <f>"varchar_0_"&amp;DBMS_TYPE_SIZES[[#This Row],[i]]</f>
        <v>varchar_0_520</v>
      </c>
      <c r="B533" s="29">
        <f>DBMS_TYPE_SIZES[[#This Row],[i]]</f>
        <v>520</v>
      </c>
      <c r="C533" s="29">
        <f>DBMS_TYPE_SIZES[[#This Row],[i]]</f>
        <v>520</v>
      </c>
      <c r="D533" s="40">
        <f>DBMS_TYPE_SIZES[[#This Row],[i]]+1</f>
        <v>521</v>
      </c>
      <c r="E533">
        <v>520</v>
      </c>
    </row>
    <row r="534" spans="1:5">
      <c r="A534" s="39" t="str">
        <f>"varchar_0_"&amp;DBMS_TYPE_SIZES[[#This Row],[i]]</f>
        <v>varchar_0_521</v>
      </c>
      <c r="B534" s="29">
        <f>DBMS_TYPE_SIZES[[#This Row],[i]]</f>
        <v>521</v>
      </c>
      <c r="C534" s="29">
        <f>DBMS_TYPE_SIZES[[#This Row],[i]]</f>
        <v>521</v>
      </c>
      <c r="D534" s="40">
        <f>DBMS_TYPE_SIZES[[#This Row],[i]]+1</f>
        <v>522</v>
      </c>
      <c r="E534">
        <v>521</v>
      </c>
    </row>
    <row r="535" spans="1:5">
      <c r="A535" s="39" t="str">
        <f>"varchar_0_"&amp;DBMS_TYPE_SIZES[[#This Row],[i]]</f>
        <v>varchar_0_522</v>
      </c>
      <c r="B535" s="29">
        <f>DBMS_TYPE_SIZES[[#This Row],[i]]</f>
        <v>522</v>
      </c>
      <c r="C535" s="29">
        <f>DBMS_TYPE_SIZES[[#This Row],[i]]</f>
        <v>522</v>
      </c>
      <c r="D535" s="40">
        <f>DBMS_TYPE_SIZES[[#This Row],[i]]+1</f>
        <v>523</v>
      </c>
      <c r="E535">
        <v>522</v>
      </c>
    </row>
    <row r="536" spans="1:5">
      <c r="A536" s="39" t="str">
        <f>"varchar_0_"&amp;DBMS_TYPE_SIZES[[#This Row],[i]]</f>
        <v>varchar_0_523</v>
      </c>
      <c r="B536" s="29">
        <f>DBMS_TYPE_SIZES[[#This Row],[i]]</f>
        <v>523</v>
      </c>
      <c r="C536" s="29">
        <f>DBMS_TYPE_SIZES[[#This Row],[i]]</f>
        <v>523</v>
      </c>
      <c r="D536" s="40">
        <f>DBMS_TYPE_SIZES[[#This Row],[i]]+1</f>
        <v>524</v>
      </c>
      <c r="E536">
        <v>523</v>
      </c>
    </row>
    <row r="537" spans="1:5">
      <c r="A537" s="39" t="str">
        <f>"varchar_0_"&amp;DBMS_TYPE_SIZES[[#This Row],[i]]</f>
        <v>varchar_0_524</v>
      </c>
      <c r="B537" s="29">
        <f>DBMS_TYPE_SIZES[[#This Row],[i]]</f>
        <v>524</v>
      </c>
      <c r="C537" s="29">
        <f>DBMS_TYPE_SIZES[[#This Row],[i]]</f>
        <v>524</v>
      </c>
      <c r="D537" s="40">
        <f>DBMS_TYPE_SIZES[[#This Row],[i]]+1</f>
        <v>525</v>
      </c>
      <c r="E537">
        <v>524</v>
      </c>
    </row>
    <row r="538" spans="1:5">
      <c r="A538" s="39" t="str">
        <f>"varchar_0_"&amp;DBMS_TYPE_SIZES[[#This Row],[i]]</f>
        <v>varchar_0_525</v>
      </c>
      <c r="B538" s="29">
        <f>DBMS_TYPE_SIZES[[#This Row],[i]]</f>
        <v>525</v>
      </c>
      <c r="C538" s="29">
        <f>DBMS_TYPE_SIZES[[#This Row],[i]]</f>
        <v>525</v>
      </c>
      <c r="D538" s="40">
        <f>DBMS_TYPE_SIZES[[#This Row],[i]]+1</f>
        <v>526</v>
      </c>
      <c r="E538">
        <v>525</v>
      </c>
    </row>
    <row r="539" spans="1:5">
      <c r="A539" s="39" t="str">
        <f>"varchar_0_"&amp;DBMS_TYPE_SIZES[[#This Row],[i]]</f>
        <v>varchar_0_526</v>
      </c>
      <c r="B539" s="29">
        <f>DBMS_TYPE_SIZES[[#This Row],[i]]</f>
        <v>526</v>
      </c>
      <c r="C539" s="29">
        <f>DBMS_TYPE_SIZES[[#This Row],[i]]</f>
        <v>526</v>
      </c>
      <c r="D539" s="40">
        <f>DBMS_TYPE_SIZES[[#This Row],[i]]+1</f>
        <v>527</v>
      </c>
      <c r="E539">
        <v>526</v>
      </c>
    </row>
    <row r="540" spans="1:5">
      <c r="A540" s="39" t="str">
        <f>"varchar_0_"&amp;DBMS_TYPE_SIZES[[#This Row],[i]]</f>
        <v>varchar_0_527</v>
      </c>
      <c r="B540" s="29">
        <f>DBMS_TYPE_SIZES[[#This Row],[i]]</f>
        <v>527</v>
      </c>
      <c r="C540" s="29">
        <f>DBMS_TYPE_SIZES[[#This Row],[i]]</f>
        <v>527</v>
      </c>
      <c r="D540" s="40">
        <f>DBMS_TYPE_SIZES[[#This Row],[i]]+1</f>
        <v>528</v>
      </c>
      <c r="E540">
        <v>527</v>
      </c>
    </row>
    <row r="541" spans="1:5">
      <c r="A541" s="39" t="str">
        <f>"varchar_0_"&amp;DBMS_TYPE_SIZES[[#This Row],[i]]</f>
        <v>varchar_0_528</v>
      </c>
      <c r="B541" s="29">
        <f>DBMS_TYPE_SIZES[[#This Row],[i]]</f>
        <v>528</v>
      </c>
      <c r="C541" s="29">
        <f>DBMS_TYPE_SIZES[[#This Row],[i]]</f>
        <v>528</v>
      </c>
      <c r="D541" s="40">
        <f>DBMS_TYPE_SIZES[[#This Row],[i]]+1</f>
        <v>529</v>
      </c>
      <c r="E541">
        <v>528</v>
      </c>
    </row>
    <row r="542" spans="1:5">
      <c r="A542" s="39" t="str">
        <f>"varchar_0_"&amp;DBMS_TYPE_SIZES[[#This Row],[i]]</f>
        <v>varchar_0_529</v>
      </c>
      <c r="B542" s="29">
        <f>DBMS_TYPE_SIZES[[#This Row],[i]]</f>
        <v>529</v>
      </c>
      <c r="C542" s="29">
        <f>DBMS_TYPE_SIZES[[#This Row],[i]]</f>
        <v>529</v>
      </c>
      <c r="D542" s="40">
        <f>DBMS_TYPE_SIZES[[#This Row],[i]]+1</f>
        <v>530</v>
      </c>
      <c r="E542">
        <v>529</v>
      </c>
    </row>
    <row r="543" spans="1:5">
      <c r="A543" s="39" t="str">
        <f>"varchar_0_"&amp;DBMS_TYPE_SIZES[[#This Row],[i]]</f>
        <v>varchar_0_530</v>
      </c>
      <c r="B543" s="29">
        <f>DBMS_TYPE_SIZES[[#This Row],[i]]</f>
        <v>530</v>
      </c>
      <c r="C543" s="29">
        <f>DBMS_TYPE_SIZES[[#This Row],[i]]</f>
        <v>530</v>
      </c>
      <c r="D543" s="40">
        <f>DBMS_TYPE_SIZES[[#This Row],[i]]+1</f>
        <v>531</v>
      </c>
      <c r="E543">
        <v>530</v>
      </c>
    </row>
    <row r="544" spans="1:5">
      <c r="A544" s="39" t="str">
        <f>"varchar_0_"&amp;DBMS_TYPE_SIZES[[#This Row],[i]]</f>
        <v>varchar_0_531</v>
      </c>
      <c r="B544" s="29">
        <f>DBMS_TYPE_SIZES[[#This Row],[i]]</f>
        <v>531</v>
      </c>
      <c r="C544" s="29">
        <f>DBMS_TYPE_SIZES[[#This Row],[i]]</f>
        <v>531</v>
      </c>
      <c r="D544" s="40">
        <f>DBMS_TYPE_SIZES[[#This Row],[i]]+1</f>
        <v>532</v>
      </c>
      <c r="E544">
        <v>531</v>
      </c>
    </row>
    <row r="545" spans="1:5">
      <c r="A545" s="39" t="str">
        <f>"varchar_0_"&amp;DBMS_TYPE_SIZES[[#This Row],[i]]</f>
        <v>varchar_0_532</v>
      </c>
      <c r="B545" s="29">
        <f>DBMS_TYPE_SIZES[[#This Row],[i]]</f>
        <v>532</v>
      </c>
      <c r="C545" s="29">
        <f>DBMS_TYPE_SIZES[[#This Row],[i]]</f>
        <v>532</v>
      </c>
      <c r="D545" s="40">
        <f>DBMS_TYPE_SIZES[[#This Row],[i]]+1</f>
        <v>533</v>
      </c>
      <c r="E545">
        <v>532</v>
      </c>
    </row>
    <row r="546" spans="1:5">
      <c r="A546" s="39" t="str">
        <f>"varchar_0_"&amp;DBMS_TYPE_SIZES[[#This Row],[i]]</f>
        <v>varchar_0_533</v>
      </c>
      <c r="B546" s="29">
        <f>DBMS_TYPE_SIZES[[#This Row],[i]]</f>
        <v>533</v>
      </c>
      <c r="C546" s="29">
        <f>DBMS_TYPE_SIZES[[#This Row],[i]]</f>
        <v>533</v>
      </c>
      <c r="D546" s="40">
        <f>DBMS_TYPE_SIZES[[#This Row],[i]]+1</f>
        <v>534</v>
      </c>
      <c r="E546">
        <v>533</v>
      </c>
    </row>
    <row r="547" spans="1:5">
      <c r="A547" s="39" t="str">
        <f>"varchar_0_"&amp;DBMS_TYPE_SIZES[[#This Row],[i]]</f>
        <v>varchar_0_534</v>
      </c>
      <c r="B547" s="29">
        <f>DBMS_TYPE_SIZES[[#This Row],[i]]</f>
        <v>534</v>
      </c>
      <c r="C547" s="29">
        <f>DBMS_TYPE_SIZES[[#This Row],[i]]</f>
        <v>534</v>
      </c>
      <c r="D547" s="40">
        <f>DBMS_TYPE_SIZES[[#This Row],[i]]+1</f>
        <v>535</v>
      </c>
      <c r="E547">
        <v>534</v>
      </c>
    </row>
    <row r="548" spans="1:5">
      <c r="A548" s="39" t="str">
        <f>"varchar_0_"&amp;DBMS_TYPE_SIZES[[#This Row],[i]]</f>
        <v>varchar_0_535</v>
      </c>
      <c r="B548" s="29">
        <f>DBMS_TYPE_SIZES[[#This Row],[i]]</f>
        <v>535</v>
      </c>
      <c r="C548" s="29">
        <f>DBMS_TYPE_SIZES[[#This Row],[i]]</f>
        <v>535</v>
      </c>
      <c r="D548" s="40">
        <f>DBMS_TYPE_SIZES[[#This Row],[i]]+1</f>
        <v>536</v>
      </c>
      <c r="E548">
        <v>535</v>
      </c>
    </row>
    <row r="549" spans="1:5">
      <c r="A549" s="39" t="str">
        <f>"varchar_0_"&amp;DBMS_TYPE_SIZES[[#This Row],[i]]</f>
        <v>varchar_0_536</v>
      </c>
      <c r="B549" s="29">
        <f>DBMS_TYPE_SIZES[[#This Row],[i]]</f>
        <v>536</v>
      </c>
      <c r="C549" s="29">
        <f>DBMS_TYPE_SIZES[[#This Row],[i]]</f>
        <v>536</v>
      </c>
      <c r="D549" s="40">
        <f>DBMS_TYPE_SIZES[[#This Row],[i]]+1</f>
        <v>537</v>
      </c>
      <c r="E549">
        <v>536</v>
      </c>
    </row>
    <row r="550" spans="1:5">
      <c r="A550" s="39" t="str">
        <f>"varchar_0_"&amp;DBMS_TYPE_SIZES[[#This Row],[i]]</f>
        <v>varchar_0_537</v>
      </c>
      <c r="B550" s="29">
        <f>DBMS_TYPE_SIZES[[#This Row],[i]]</f>
        <v>537</v>
      </c>
      <c r="C550" s="29">
        <f>DBMS_TYPE_SIZES[[#This Row],[i]]</f>
        <v>537</v>
      </c>
      <c r="D550" s="40">
        <f>DBMS_TYPE_SIZES[[#This Row],[i]]+1</f>
        <v>538</v>
      </c>
      <c r="E550">
        <v>537</v>
      </c>
    </row>
    <row r="551" spans="1:5">
      <c r="A551" s="39" t="str">
        <f>"varchar_0_"&amp;DBMS_TYPE_SIZES[[#This Row],[i]]</f>
        <v>varchar_0_538</v>
      </c>
      <c r="B551" s="29">
        <f>DBMS_TYPE_SIZES[[#This Row],[i]]</f>
        <v>538</v>
      </c>
      <c r="C551" s="29">
        <f>DBMS_TYPE_SIZES[[#This Row],[i]]</f>
        <v>538</v>
      </c>
      <c r="D551" s="40">
        <f>DBMS_TYPE_SIZES[[#This Row],[i]]+1</f>
        <v>539</v>
      </c>
      <c r="E551">
        <v>538</v>
      </c>
    </row>
    <row r="552" spans="1:5">
      <c r="A552" s="39" t="str">
        <f>"varchar_0_"&amp;DBMS_TYPE_SIZES[[#This Row],[i]]</f>
        <v>varchar_0_539</v>
      </c>
      <c r="B552" s="29">
        <f>DBMS_TYPE_SIZES[[#This Row],[i]]</f>
        <v>539</v>
      </c>
      <c r="C552" s="29">
        <f>DBMS_TYPE_SIZES[[#This Row],[i]]</f>
        <v>539</v>
      </c>
      <c r="D552" s="40">
        <f>DBMS_TYPE_SIZES[[#This Row],[i]]+1</f>
        <v>540</v>
      </c>
      <c r="E552">
        <v>539</v>
      </c>
    </row>
    <row r="553" spans="1:5">
      <c r="A553" s="39" t="str">
        <f>"varchar_0_"&amp;DBMS_TYPE_SIZES[[#This Row],[i]]</f>
        <v>varchar_0_540</v>
      </c>
      <c r="B553" s="29">
        <f>DBMS_TYPE_SIZES[[#This Row],[i]]</f>
        <v>540</v>
      </c>
      <c r="C553" s="29">
        <f>DBMS_TYPE_SIZES[[#This Row],[i]]</f>
        <v>540</v>
      </c>
      <c r="D553" s="40">
        <f>DBMS_TYPE_SIZES[[#This Row],[i]]+1</f>
        <v>541</v>
      </c>
      <c r="E553">
        <v>540</v>
      </c>
    </row>
    <row r="554" spans="1:5">
      <c r="A554" s="39" t="str">
        <f>"varchar_0_"&amp;DBMS_TYPE_SIZES[[#This Row],[i]]</f>
        <v>varchar_0_541</v>
      </c>
      <c r="B554" s="29">
        <f>DBMS_TYPE_SIZES[[#This Row],[i]]</f>
        <v>541</v>
      </c>
      <c r="C554" s="29">
        <f>DBMS_TYPE_SIZES[[#This Row],[i]]</f>
        <v>541</v>
      </c>
      <c r="D554" s="40">
        <f>DBMS_TYPE_SIZES[[#This Row],[i]]+1</f>
        <v>542</v>
      </c>
      <c r="E554">
        <v>541</v>
      </c>
    </row>
    <row r="555" spans="1:5">
      <c r="A555" s="39" t="str">
        <f>"varchar_0_"&amp;DBMS_TYPE_SIZES[[#This Row],[i]]</f>
        <v>varchar_0_542</v>
      </c>
      <c r="B555" s="29">
        <f>DBMS_TYPE_SIZES[[#This Row],[i]]</f>
        <v>542</v>
      </c>
      <c r="C555" s="29">
        <f>DBMS_TYPE_SIZES[[#This Row],[i]]</f>
        <v>542</v>
      </c>
      <c r="D555" s="40">
        <f>DBMS_TYPE_SIZES[[#This Row],[i]]+1</f>
        <v>543</v>
      </c>
      <c r="E555">
        <v>542</v>
      </c>
    </row>
    <row r="556" spans="1:5">
      <c r="A556" s="39" t="str">
        <f>"varchar_0_"&amp;DBMS_TYPE_SIZES[[#This Row],[i]]</f>
        <v>varchar_0_543</v>
      </c>
      <c r="B556" s="29">
        <f>DBMS_TYPE_SIZES[[#This Row],[i]]</f>
        <v>543</v>
      </c>
      <c r="C556" s="29">
        <f>DBMS_TYPE_SIZES[[#This Row],[i]]</f>
        <v>543</v>
      </c>
      <c r="D556" s="40">
        <f>DBMS_TYPE_SIZES[[#This Row],[i]]+1</f>
        <v>544</v>
      </c>
      <c r="E556">
        <v>543</v>
      </c>
    </row>
    <row r="557" spans="1:5">
      <c r="A557" s="39" t="str">
        <f>"varchar_0_"&amp;DBMS_TYPE_SIZES[[#This Row],[i]]</f>
        <v>varchar_0_544</v>
      </c>
      <c r="B557" s="29">
        <f>DBMS_TYPE_SIZES[[#This Row],[i]]</f>
        <v>544</v>
      </c>
      <c r="C557" s="29">
        <f>DBMS_TYPE_SIZES[[#This Row],[i]]</f>
        <v>544</v>
      </c>
      <c r="D557" s="40">
        <f>DBMS_TYPE_SIZES[[#This Row],[i]]+1</f>
        <v>545</v>
      </c>
      <c r="E557">
        <v>544</v>
      </c>
    </row>
    <row r="558" spans="1:5">
      <c r="A558" s="39" t="str">
        <f>"varchar_0_"&amp;DBMS_TYPE_SIZES[[#This Row],[i]]</f>
        <v>varchar_0_545</v>
      </c>
      <c r="B558" s="29">
        <f>DBMS_TYPE_SIZES[[#This Row],[i]]</f>
        <v>545</v>
      </c>
      <c r="C558" s="29">
        <f>DBMS_TYPE_SIZES[[#This Row],[i]]</f>
        <v>545</v>
      </c>
      <c r="D558" s="40">
        <f>DBMS_TYPE_SIZES[[#This Row],[i]]+1</f>
        <v>546</v>
      </c>
      <c r="E558">
        <v>545</v>
      </c>
    </row>
    <row r="559" spans="1:5">
      <c r="A559" s="39" t="str">
        <f>"varchar_0_"&amp;DBMS_TYPE_SIZES[[#This Row],[i]]</f>
        <v>varchar_0_546</v>
      </c>
      <c r="B559" s="29">
        <f>DBMS_TYPE_SIZES[[#This Row],[i]]</f>
        <v>546</v>
      </c>
      <c r="C559" s="29">
        <f>DBMS_TYPE_SIZES[[#This Row],[i]]</f>
        <v>546</v>
      </c>
      <c r="D559" s="40">
        <f>DBMS_TYPE_SIZES[[#This Row],[i]]+1</f>
        <v>547</v>
      </c>
      <c r="E559">
        <v>546</v>
      </c>
    </row>
    <row r="560" spans="1:5">
      <c r="A560" s="39" t="str">
        <f>"varchar_0_"&amp;DBMS_TYPE_SIZES[[#This Row],[i]]</f>
        <v>varchar_0_547</v>
      </c>
      <c r="B560" s="29">
        <f>DBMS_TYPE_SIZES[[#This Row],[i]]</f>
        <v>547</v>
      </c>
      <c r="C560" s="29">
        <f>DBMS_TYPE_SIZES[[#This Row],[i]]</f>
        <v>547</v>
      </c>
      <c r="D560" s="40">
        <f>DBMS_TYPE_SIZES[[#This Row],[i]]+1</f>
        <v>548</v>
      </c>
      <c r="E560">
        <v>547</v>
      </c>
    </row>
    <row r="561" spans="1:5">
      <c r="A561" s="39" t="str">
        <f>"varchar_0_"&amp;DBMS_TYPE_SIZES[[#This Row],[i]]</f>
        <v>varchar_0_548</v>
      </c>
      <c r="B561" s="29">
        <f>DBMS_TYPE_SIZES[[#This Row],[i]]</f>
        <v>548</v>
      </c>
      <c r="C561" s="29">
        <f>DBMS_TYPE_SIZES[[#This Row],[i]]</f>
        <v>548</v>
      </c>
      <c r="D561" s="40">
        <f>DBMS_TYPE_SIZES[[#This Row],[i]]+1</f>
        <v>549</v>
      </c>
      <c r="E561">
        <v>548</v>
      </c>
    </row>
    <row r="562" spans="1:5">
      <c r="A562" s="39" t="str">
        <f>"varchar_0_"&amp;DBMS_TYPE_SIZES[[#This Row],[i]]</f>
        <v>varchar_0_549</v>
      </c>
      <c r="B562" s="29">
        <f>DBMS_TYPE_SIZES[[#This Row],[i]]</f>
        <v>549</v>
      </c>
      <c r="C562" s="29">
        <f>DBMS_TYPE_SIZES[[#This Row],[i]]</f>
        <v>549</v>
      </c>
      <c r="D562" s="40">
        <f>DBMS_TYPE_SIZES[[#This Row],[i]]+1</f>
        <v>550</v>
      </c>
      <c r="E562">
        <v>549</v>
      </c>
    </row>
    <row r="563" spans="1:5">
      <c r="A563" s="39" t="str">
        <f>"varchar_0_"&amp;DBMS_TYPE_SIZES[[#This Row],[i]]</f>
        <v>varchar_0_550</v>
      </c>
      <c r="B563" s="29">
        <f>DBMS_TYPE_SIZES[[#This Row],[i]]</f>
        <v>550</v>
      </c>
      <c r="C563" s="29">
        <f>DBMS_TYPE_SIZES[[#This Row],[i]]</f>
        <v>550</v>
      </c>
      <c r="D563" s="40">
        <f>DBMS_TYPE_SIZES[[#This Row],[i]]+1</f>
        <v>551</v>
      </c>
      <c r="E563">
        <v>550</v>
      </c>
    </row>
    <row r="564" spans="1:5">
      <c r="A564" s="39" t="str">
        <f>"varchar_0_"&amp;DBMS_TYPE_SIZES[[#This Row],[i]]</f>
        <v>varchar_0_551</v>
      </c>
      <c r="B564" s="29">
        <f>DBMS_TYPE_SIZES[[#This Row],[i]]</f>
        <v>551</v>
      </c>
      <c r="C564" s="29">
        <f>DBMS_TYPE_SIZES[[#This Row],[i]]</f>
        <v>551</v>
      </c>
      <c r="D564" s="40">
        <f>DBMS_TYPE_SIZES[[#This Row],[i]]+1</f>
        <v>552</v>
      </c>
      <c r="E564">
        <v>551</v>
      </c>
    </row>
    <row r="565" spans="1:5">
      <c r="A565" s="39" t="str">
        <f>"varchar_0_"&amp;DBMS_TYPE_SIZES[[#This Row],[i]]</f>
        <v>varchar_0_552</v>
      </c>
      <c r="B565" s="29">
        <f>DBMS_TYPE_SIZES[[#This Row],[i]]</f>
        <v>552</v>
      </c>
      <c r="C565" s="29">
        <f>DBMS_TYPE_SIZES[[#This Row],[i]]</f>
        <v>552</v>
      </c>
      <c r="D565" s="40">
        <f>DBMS_TYPE_SIZES[[#This Row],[i]]+1</f>
        <v>553</v>
      </c>
      <c r="E565">
        <v>552</v>
      </c>
    </row>
    <row r="566" spans="1:5">
      <c r="A566" s="39" t="str">
        <f>"varchar_0_"&amp;DBMS_TYPE_SIZES[[#This Row],[i]]</f>
        <v>varchar_0_553</v>
      </c>
      <c r="B566" s="29">
        <f>DBMS_TYPE_SIZES[[#This Row],[i]]</f>
        <v>553</v>
      </c>
      <c r="C566" s="29">
        <f>DBMS_TYPE_SIZES[[#This Row],[i]]</f>
        <v>553</v>
      </c>
      <c r="D566" s="40">
        <f>DBMS_TYPE_SIZES[[#This Row],[i]]+1</f>
        <v>554</v>
      </c>
      <c r="E566">
        <v>553</v>
      </c>
    </row>
    <row r="567" spans="1:5">
      <c r="A567" s="39" t="str">
        <f>"varchar_0_"&amp;DBMS_TYPE_SIZES[[#This Row],[i]]</f>
        <v>varchar_0_554</v>
      </c>
      <c r="B567" s="29">
        <f>DBMS_TYPE_SIZES[[#This Row],[i]]</f>
        <v>554</v>
      </c>
      <c r="C567" s="29">
        <f>DBMS_TYPE_SIZES[[#This Row],[i]]</f>
        <v>554</v>
      </c>
      <c r="D567" s="40">
        <f>DBMS_TYPE_SIZES[[#This Row],[i]]+1</f>
        <v>555</v>
      </c>
      <c r="E567">
        <v>554</v>
      </c>
    </row>
    <row r="568" spans="1:5">
      <c r="A568" s="39" t="str">
        <f>"varchar_0_"&amp;DBMS_TYPE_SIZES[[#This Row],[i]]</f>
        <v>varchar_0_555</v>
      </c>
      <c r="B568" s="29">
        <f>DBMS_TYPE_SIZES[[#This Row],[i]]</f>
        <v>555</v>
      </c>
      <c r="C568" s="29">
        <f>DBMS_TYPE_SIZES[[#This Row],[i]]</f>
        <v>555</v>
      </c>
      <c r="D568" s="40">
        <f>DBMS_TYPE_SIZES[[#This Row],[i]]+1</f>
        <v>556</v>
      </c>
      <c r="E568">
        <v>555</v>
      </c>
    </row>
    <row r="569" spans="1:5">
      <c r="A569" s="39" t="str">
        <f>"varchar_0_"&amp;DBMS_TYPE_SIZES[[#This Row],[i]]</f>
        <v>varchar_0_556</v>
      </c>
      <c r="B569" s="29">
        <f>DBMS_TYPE_SIZES[[#This Row],[i]]</f>
        <v>556</v>
      </c>
      <c r="C569" s="29">
        <f>DBMS_TYPE_SIZES[[#This Row],[i]]</f>
        <v>556</v>
      </c>
      <c r="D569" s="40">
        <f>DBMS_TYPE_SIZES[[#This Row],[i]]+1</f>
        <v>557</v>
      </c>
      <c r="E569">
        <v>556</v>
      </c>
    </row>
    <row r="570" spans="1:5">
      <c r="A570" s="39" t="str">
        <f>"varchar_0_"&amp;DBMS_TYPE_SIZES[[#This Row],[i]]</f>
        <v>varchar_0_557</v>
      </c>
      <c r="B570" s="29">
        <f>DBMS_TYPE_SIZES[[#This Row],[i]]</f>
        <v>557</v>
      </c>
      <c r="C570" s="29">
        <f>DBMS_TYPE_SIZES[[#This Row],[i]]</f>
        <v>557</v>
      </c>
      <c r="D570" s="40">
        <f>DBMS_TYPE_SIZES[[#This Row],[i]]+1</f>
        <v>558</v>
      </c>
      <c r="E570">
        <v>557</v>
      </c>
    </row>
    <row r="571" spans="1:5">
      <c r="A571" s="39" t="str">
        <f>"varchar_0_"&amp;DBMS_TYPE_SIZES[[#This Row],[i]]</f>
        <v>varchar_0_558</v>
      </c>
      <c r="B571" s="29">
        <f>DBMS_TYPE_SIZES[[#This Row],[i]]</f>
        <v>558</v>
      </c>
      <c r="C571" s="29">
        <f>DBMS_TYPE_SIZES[[#This Row],[i]]</f>
        <v>558</v>
      </c>
      <c r="D571" s="40">
        <f>DBMS_TYPE_SIZES[[#This Row],[i]]+1</f>
        <v>559</v>
      </c>
      <c r="E571">
        <v>558</v>
      </c>
    </row>
    <row r="572" spans="1:5">
      <c r="A572" s="39" t="str">
        <f>"varchar_0_"&amp;DBMS_TYPE_SIZES[[#This Row],[i]]</f>
        <v>varchar_0_559</v>
      </c>
      <c r="B572" s="29">
        <f>DBMS_TYPE_SIZES[[#This Row],[i]]</f>
        <v>559</v>
      </c>
      <c r="C572" s="29">
        <f>DBMS_TYPE_SIZES[[#This Row],[i]]</f>
        <v>559</v>
      </c>
      <c r="D572" s="40">
        <f>DBMS_TYPE_SIZES[[#This Row],[i]]+1</f>
        <v>560</v>
      </c>
      <c r="E572">
        <v>559</v>
      </c>
    </row>
    <row r="573" spans="1:5">
      <c r="A573" s="39" t="str">
        <f>"varchar_0_"&amp;DBMS_TYPE_SIZES[[#This Row],[i]]</f>
        <v>varchar_0_560</v>
      </c>
      <c r="B573" s="29">
        <f>DBMS_TYPE_SIZES[[#This Row],[i]]</f>
        <v>560</v>
      </c>
      <c r="C573" s="29">
        <f>DBMS_TYPE_SIZES[[#This Row],[i]]</f>
        <v>560</v>
      </c>
      <c r="D573" s="40">
        <f>DBMS_TYPE_SIZES[[#This Row],[i]]+1</f>
        <v>561</v>
      </c>
      <c r="E573">
        <v>560</v>
      </c>
    </row>
    <row r="574" spans="1:5">
      <c r="A574" s="39" t="str">
        <f>"varchar_0_"&amp;DBMS_TYPE_SIZES[[#This Row],[i]]</f>
        <v>varchar_0_561</v>
      </c>
      <c r="B574" s="29">
        <f>DBMS_TYPE_SIZES[[#This Row],[i]]</f>
        <v>561</v>
      </c>
      <c r="C574" s="29">
        <f>DBMS_TYPE_SIZES[[#This Row],[i]]</f>
        <v>561</v>
      </c>
      <c r="D574" s="40">
        <f>DBMS_TYPE_SIZES[[#This Row],[i]]+1</f>
        <v>562</v>
      </c>
      <c r="E574">
        <v>561</v>
      </c>
    </row>
    <row r="575" spans="1:5">
      <c r="A575" s="39" t="str">
        <f>"varchar_0_"&amp;DBMS_TYPE_SIZES[[#This Row],[i]]</f>
        <v>varchar_0_562</v>
      </c>
      <c r="B575" s="29">
        <f>DBMS_TYPE_SIZES[[#This Row],[i]]</f>
        <v>562</v>
      </c>
      <c r="C575" s="29">
        <f>DBMS_TYPE_SIZES[[#This Row],[i]]</f>
        <v>562</v>
      </c>
      <c r="D575" s="40">
        <f>DBMS_TYPE_SIZES[[#This Row],[i]]+1</f>
        <v>563</v>
      </c>
      <c r="E575">
        <v>562</v>
      </c>
    </row>
    <row r="576" spans="1:5">
      <c r="A576" s="39" t="str">
        <f>"varchar_0_"&amp;DBMS_TYPE_SIZES[[#This Row],[i]]</f>
        <v>varchar_0_563</v>
      </c>
      <c r="B576" s="29">
        <f>DBMS_TYPE_SIZES[[#This Row],[i]]</f>
        <v>563</v>
      </c>
      <c r="C576" s="29">
        <f>DBMS_TYPE_SIZES[[#This Row],[i]]</f>
        <v>563</v>
      </c>
      <c r="D576" s="40">
        <f>DBMS_TYPE_SIZES[[#This Row],[i]]+1</f>
        <v>564</v>
      </c>
      <c r="E576">
        <v>563</v>
      </c>
    </row>
    <row r="577" spans="1:5">
      <c r="A577" s="39" t="str">
        <f>"varchar_0_"&amp;DBMS_TYPE_SIZES[[#This Row],[i]]</f>
        <v>varchar_0_564</v>
      </c>
      <c r="B577" s="29">
        <f>DBMS_TYPE_SIZES[[#This Row],[i]]</f>
        <v>564</v>
      </c>
      <c r="C577" s="29">
        <f>DBMS_TYPE_SIZES[[#This Row],[i]]</f>
        <v>564</v>
      </c>
      <c r="D577" s="40">
        <f>DBMS_TYPE_SIZES[[#This Row],[i]]+1</f>
        <v>565</v>
      </c>
      <c r="E577">
        <v>564</v>
      </c>
    </row>
    <row r="578" spans="1:5">
      <c r="A578" s="39" t="str">
        <f>"varchar_0_"&amp;DBMS_TYPE_SIZES[[#This Row],[i]]</f>
        <v>varchar_0_565</v>
      </c>
      <c r="B578" s="29">
        <f>DBMS_TYPE_SIZES[[#This Row],[i]]</f>
        <v>565</v>
      </c>
      <c r="C578" s="29">
        <f>DBMS_TYPE_SIZES[[#This Row],[i]]</f>
        <v>565</v>
      </c>
      <c r="D578" s="40">
        <f>DBMS_TYPE_SIZES[[#This Row],[i]]+1</f>
        <v>566</v>
      </c>
      <c r="E578">
        <v>565</v>
      </c>
    </row>
    <row r="579" spans="1:5">
      <c r="A579" s="39" t="str">
        <f>"varchar_0_"&amp;DBMS_TYPE_SIZES[[#This Row],[i]]</f>
        <v>varchar_0_566</v>
      </c>
      <c r="B579" s="29">
        <f>DBMS_TYPE_SIZES[[#This Row],[i]]</f>
        <v>566</v>
      </c>
      <c r="C579" s="29">
        <f>DBMS_TYPE_SIZES[[#This Row],[i]]</f>
        <v>566</v>
      </c>
      <c r="D579" s="40">
        <f>DBMS_TYPE_SIZES[[#This Row],[i]]+1</f>
        <v>567</v>
      </c>
      <c r="E579">
        <v>566</v>
      </c>
    </row>
    <row r="580" spans="1:5">
      <c r="A580" s="39" t="str">
        <f>"varchar_0_"&amp;DBMS_TYPE_SIZES[[#This Row],[i]]</f>
        <v>varchar_0_567</v>
      </c>
      <c r="B580" s="29">
        <f>DBMS_TYPE_SIZES[[#This Row],[i]]</f>
        <v>567</v>
      </c>
      <c r="C580" s="29">
        <f>DBMS_TYPE_SIZES[[#This Row],[i]]</f>
        <v>567</v>
      </c>
      <c r="D580" s="40">
        <f>DBMS_TYPE_SIZES[[#This Row],[i]]+1</f>
        <v>568</v>
      </c>
      <c r="E580">
        <v>567</v>
      </c>
    </row>
    <row r="581" spans="1:5">
      <c r="A581" s="39" t="str">
        <f>"varchar_0_"&amp;DBMS_TYPE_SIZES[[#This Row],[i]]</f>
        <v>varchar_0_568</v>
      </c>
      <c r="B581" s="29">
        <f>DBMS_TYPE_SIZES[[#This Row],[i]]</f>
        <v>568</v>
      </c>
      <c r="C581" s="29">
        <f>DBMS_TYPE_SIZES[[#This Row],[i]]</f>
        <v>568</v>
      </c>
      <c r="D581" s="40">
        <f>DBMS_TYPE_SIZES[[#This Row],[i]]+1</f>
        <v>569</v>
      </c>
      <c r="E581">
        <v>568</v>
      </c>
    </row>
    <row r="582" spans="1:5">
      <c r="A582" s="39" t="str">
        <f>"varchar_0_"&amp;DBMS_TYPE_SIZES[[#This Row],[i]]</f>
        <v>varchar_0_569</v>
      </c>
      <c r="B582" s="29">
        <f>DBMS_TYPE_SIZES[[#This Row],[i]]</f>
        <v>569</v>
      </c>
      <c r="C582" s="29">
        <f>DBMS_TYPE_SIZES[[#This Row],[i]]</f>
        <v>569</v>
      </c>
      <c r="D582" s="40">
        <f>DBMS_TYPE_SIZES[[#This Row],[i]]+1</f>
        <v>570</v>
      </c>
      <c r="E582">
        <v>569</v>
      </c>
    </row>
    <row r="583" spans="1:5">
      <c r="A583" s="39" t="str">
        <f>"varchar_0_"&amp;DBMS_TYPE_SIZES[[#This Row],[i]]</f>
        <v>varchar_0_570</v>
      </c>
      <c r="B583" s="29">
        <f>DBMS_TYPE_SIZES[[#This Row],[i]]</f>
        <v>570</v>
      </c>
      <c r="C583" s="29">
        <f>DBMS_TYPE_SIZES[[#This Row],[i]]</f>
        <v>570</v>
      </c>
      <c r="D583" s="40">
        <f>DBMS_TYPE_SIZES[[#This Row],[i]]+1</f>
        <v>571</v>
      </c>
      <c r="E583">
        <v>570</v>
      </c>
    </row>
    <row r="584" spans="1:5">
      <c r="A584" s="39" t="str">
        <f>"varchar_0_"&amp;DBMS_TYPE_SIZES[[#This Row],[i]]</f>
        <v>varchar_0_571</v>
      </c>
      <c r="B584" s="29">
        <f>DBMS_TYPE_SIZES[[#This Row],[i]]</f>
        <v>571</v>
      </c>
      <c r="C584" s="29">
        <f>DBMS_TYPE_SIZES[[#This Row],[i]]</f>
        <v>571</v>
      </c>
      <c r="D584" s="40">
        <f>DBMS_TYPE_SIZES[[#This Row],[i]]+1</f>
        <v>572</v>
      </c>
      <c r="E584">
        <v>571</v>
      </c>
    </row>
    <row r="585" spans="1:5">
      <c r="A585" s="39" t="str">
        <f>"varchar_0_"&amp;DBMS_TYPE_SIZES[[#This Row],[i]]</f>
        <v>varchar_0_572</v>
      </c>
      <c r="B585" s="29">
        <f>DBMS_TYPE_SIZES[[#This Row],[i]]</f>
        <v>572</v>
      </c>
      <c r="C585" s="29">
        <f>DBMS_TYPE_SIZES[[#This Row],[i]]</f>
        <v>572</v>
      </c>
      <c r="D585" s="40">
        <f>DBMS_TYPE_SIZES[[#This Row],[i]]+1</f>
        <v>573</v>
      </c>
      <c r="E585">
        <v>572</v>
      </c>
    </row>
    <row r="586" spans="1:5">
      <c r="A586" s="39" t="str">
        <f>"varchar_0_"&amp;DBMS_TYPE_SIZES[[#This Row],[i]]</f>
        <v>varchar_0_1024</v>
      </c>
      <c r="B586" s="29">
        <f>DBMS_TYPE_SIZES[[#This Row],[i]]</f>
        <v>1024</v>
      </c>
      <c r="C586" s="29">
        <f>DBMS_TYPE_SIZES[[#This Row],[i]]</f>
        <v>1024</v>
      </c>
      <c r="D586" s="40">
        <f>DBMS_TYPE_SIZES[[#This Row],[i]]+1</f>
        <v>1025</v>
      </c>
      <c r="E586">
        <v>1024</v>
      </c>
    </row>
  </sheetData>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sheetPr codeName="Sheet4"/>
  <dimension ref="A1:Z82"/>
  <sheetViews>
    <sheetView workbookViewId="0">
      <selection activeCell="B72" sqref="B72"/>
    </sheetView>
  </sheetViews>
  <sheetFormatPr defaultRowHeight="12.75"/>
  <cols>
    <col min="1" max="1" width="33" bestFit="1" customWidth="1"/>
    <col min="2" max="2" width="7.5703125" bestFit="1" customWidth="1"/>
    <col min="3" max="3" width="13.28515625" bestFit="1" customWidth="1"/>
    <col min="4" max="4" width="16.28515625" bestFit="1" customWidth="1"/>
    <col min="5" max="5" width="14.7109375" style="3" bestFit="1" customWidth="1"/>
    <col min="6" max="6" width="18.140625" style="3" bestFit="1" customWidth="1"/>
    <col min="7" max="7" width="18.7109375" style="3" bestFit="1" customWidth="1"/>
    <col min="8" max="8" width="13.7109375" style="3" bestFit="1" customWidth="1"/>
    <col min="9" max="9" width="19.5703125" style="3" bestFit="1" customWidth="1"/>
    <col min="10" max="10" width="20.28515625" style="3" bestFit="1" customWidth="1"/>
    <col min="11" max="11" width="14.42578125" bestFit="1" customWidth="1"/>
    <col min="12" max="12" width="2" bestFit="1" customWidth="1"/>
    <col min="13" max="13" width="13.28515625" bestFit="1" customWidth="1"/>
    <col min="14" max="14" width="12" bestFit="1" customWidth="1"/>
    <col min="15" max="15" width="18.5703125" bestFit="1" customWidth="1"/>
    <col min="16" max="16" width="14.28515625" bestFit="1" customWidth="1"/>
    <col min="17" max="17" width="18.5703125" bestFit="1" customWidth="1"/>
    <col min="18" max="18" width="13.7109375" bestFit="1" customWidth="1"/>
    <col min="19" max="19" width="12.42578125" style="65" bestFit="1" customWidth="1"/>
    <col min="20" max="20" width="9.42578125" bestFit="1" customWidth="1"/>
    <col min="21" max="21" width="12.42578125" bestFit="1" customWidth="1"/>
    <col min="22" max="22" width="9.42578125" style="63" bestFit="1" customWidth="1"/>
    <col min="23" max="23" width="12.42578125" bestFit="1" customWidth="1"/>
    <col min="24" max="25" width="9.42578125" bestFit="1" customWidth="1"/>
    <col min="26" max="26" width="9.42578125" style="65" bestFit="1" customWidth="1"/>
  </cols>
  <sheetData>
    <row r="1" spans="1:26">
      <c r="A1" s="51" t="s">
        <v>21</v>
      </c>
      <c r="B1" s="51" t="s">
        <v>1193</v>
      </c>
      <c r="C1" s="69" t="s">
        <v>1169</v>
      </c>
      <c r="D1" s="69" t="s">
        <v>1181</v>
      </c>
      <c r="E1" s="69" t="s">
        <v>1182</v>
      </c>
      <c r="F1" s="69" t="s">
        <v>1174</v>
      </c>
      <c r="G1" s="69" t="s">
        <v>1175</v>
      </c>
      <c r="H1" s="69" t="s">
        <v>1170</v>
      </c>
      <c r="I1" s="69" t="s">
        <v>1171</v>
      </c>
      <c r="J1" s="69" t="s">
        <v>1173</v>
      </c>
      <c r="K1" s="51" t="s">
        <v>1172</v>
      </c>
      <c r="L1" s="51" t="s">
        <v>1167</v>
      </c>
      <c r="M1" s="51" t="s">
        <v>1135</v>
      </c>
      <c r="N1" s="51" t="s">
        <v>1136</v>
      </c>
      <c r="O1" s="51" t="s">
        <v>1571</v>
      </c>
      <c r="P1" s="52" t="s">
        <v>1162</v>
      </c>
      <c r="Q1" s="52" t="s">
        <v>1163</v>
      </c>
      <c r="R1" s="64" t="s">
        <v>480</v>
      </c>
      <c r="S1" s="66" t="s">
        <v>481</v>
      </c>
      <c r="T1" s="66" t="s">
        <v>1572</v>
      </c>
    </row>
    <row r="2" spans="1:26">
      <c r="A2" s="6" t="s">
        <v>283</v>
      </c>
      <c r="B2" s="70">
        <f>Number_of_Agents+Number_of_Routing_Strategies+Number_of_Queues+Number_of_Routing_Points+Number_of_IVR_Applications</f>
        <v>4030</v>
      </c>
      <c r="C2" s="4"/>
      <c r="D2" s="70">
        <f>DBMS_Block_Size*CEILING(DIM_SIZES[[#This Row],[Rows]]/DIM_SIZES[[#This Row],[Data Rows per Block]],1)</f>
        <v>10731520</v>
      </c>
      <c r="E2" s="70">
        <f>IFERROR(DBMS_Block_Size*CEILING(DIM_SIZES[[#This Row],[Rows]]/DIM_SIZES[[#This Row],[Index Rows per Block]],1),0)</f>
        <v>557056</v>
      </c>
      <c r="F2" s="4"/>
      <c r="G2" s="4"/>
      <c r="H2" s="4">
        <f>INDEX(DIM_SIZES[[#This Row],[TBL_ORACLE]:[TBL_POSTGRESQL]],,CODE_CURRENT)</f>
        <v>2371</v>
      </c>
      <c r="I2" s="120">
        <f>DBMS_Data_Block_Free_Size/DIM_SIZES[[#This Row],[Data Row Size]]</f>
        <v>3.0776043863348796</v>
      </c>
      <c r="J2" s="120">
        <f>DBMS_Data_Block_Free_Size/DIM_SIZES[[#This Row],[Index Row Size]]</f>
        <v>59.325203252032523</v>
      </c>
      <c r="K2" s="68">
        <f>INDEX(DIM_SIZES[[#This Row],[IDX_ORACLE]:[IDX_POSTGRESQL]],,CODE_CURRENT)</f>
        <v>123</v>
      </c>
      <c r="L2" s="2"/>
      <c r="M2" s="53">
        <f>SUMIF(COL_SIZES[table_name],DIM_SIZES[[#This Row],[Table]],COL_SIZES[Oracle]) + INDEX(DBMS_Data_Block_Header,,CODE_ORACLE)</f>
        <v>2371</v>
      </c>
      <c r="N2" s="53">
        <f>SUMIF(COL_SIZES[table_name],DIM_SIZES[[#This Row],[Table]],COL_SIZES[MSSQL]) + INDEX(DBMS_Data_Block_Header,,CODE_MSSQL)</f>
        <v>2264</v>
      </c>
      <c r="O2" s="53">
        <f>SUMIF(COL_SIZES[table_name],DIM_SIZES[[#This Row],[Table]],COL_SIZES[PostgreSQL]) + INDEX(DBMS_Data_Block_Header,,CODE_POSTGRESQL)</f>
        <v>2295</v>
      </c>
      <c r="P2" s="53">
        <f>SUMIF(IDX_SIZES[table_name],$A2,IDX_SIZES[INDEX_COUNT])</f>
        <v>4</v>
      </c>
      <c r="Q2" s="53">
        <f>SUMIF(IDX_SIZES[table_name],$A2,IDX_SIZES[NULLABLE_COUNT])</f>
        <v>5</v>
      </c>
      <c r="R2" s="67">
        <f>SUMIF(IDX_SIZES[table_name],DIM_SIZES[[#This Row],[Table]],IDX_SIZES[Oracle]) + DIM_SIZES[[#This Row],[INDEX_COUNT]]*INDEX(DBMS_Index_Row_Header,,CODE_ORACLE) + DIM_SIZES[[#This Row],[NULLABLE_COUNT]]</f>
        <v>123</v>
      </c>
      <c r="S2" s="67">
        <f>SUMIF(IDX_SIZES[table_name],DIM_SIZES[[#This Row],[Table]],IDX_SIZES[MSSQL]) + DIM_SIZES[[#This Row],[INDEX_COUNT]]*INDEX(DBMS_Index_Row_Header,,CODE_MSSQL) + DIM_SIZES[[#This Row],[NULLABLE_COUNT]]</f>
        <v>125</v>
      </c>
      <c r="T2" s="67">
        <f>SUMIF(IDX_SIZES[table_name],DIM_SIZES[[#This Row],[Table]],IDX_SIZES[PostgreSQL]) + DIM_SIZES[[#This Row],[INDEX_COUNT]]*INDEX(DBMS_Index_Row_Header,,CODE_POSTGRESQL) + DIM_SIZES[[#This Row],[NULLABLE_COUNT]]</f>
        <v>154</v>
      </c>
      <c r="V2"/>
      <c r="Z2"/>
    </row>
    <row r="3" spans="1:26">
      <c r="A3" s="6" t="s">
        <v>298</v>
      </c>
      <c r="B3" s="70">
        <f>Number_of_Agent_Groups+Number_of_Place_Groups+Number_of_Requested_Skill_Combinations+Number_of_Queues+Number_of_Routing_Points</f>
        <v>11000</v>
      </c>
      <c r="C3" s="4"/>
      <c r="D3" s="70">
        <f>DBMS_Block_Size*CEILING(DIM_SIZES[[#This Row],[Rows]]/DIM_SIZES[[#This Row],[Data Rows per Block]],1)</f>
        <v>15728640</v>
      </c>
      <c r="E3" s="70">
        <f>IFERROR(DBMS_Block_Size*CEILING(DIM_SIZES[[#This Row],[Rows]]/DIM_SIZES[[#This Row],[Index Rows per Block]],1),0)</f>
        <v>212992</v>
      </c>
      <c r="F3" s="70"/>
      <c r="G3" s="70"/>
      <c r="H3" s="4">
        <f>INDEX(DIM_SIZES[[#This Row],[TBL_ORACLE]:[TBL_POSTGRESQL]],,CODE_CURRENT)</f>
        <v>1273</v>
      </c>
      <c r="I3" s="120">
        <f>DBMS_Data_Block_Free_Size/DIM_SIZES[[#This Row],[Data Row Size]]</f>
        <v>5.7321288295365278</v>
      </c>
      <c r="J3" s="120">
        <f>DBMS_Data_Block_Free_Size/DIM_SIZES[[#This Row],[Index Row Size]]</f>
        <v>429.23529411764707</v>
      </c>
      <c r="K3" s="68">
        <f>INDEX(DIM_SIZES[[#This Row],[IDX_ORACLE]:[IDX_POSTGRESQL]],,CODE_CURRENT)</f>
        <v>17</v>
      </c>
      <c r="L3" s="2"/>
      <c r="M3" s="53">
        <f>SUMIF(COL_SIZES[table_name],DIM_SIZES[[#This Row],[Table]],COL_SIZES[Oracle]) + INDEX(DBMS_Data_Block_Header,,CODE_ORACLE)</f>
        <v>1273</v>
      </c>
      <c r="N3" s="53">
        <f>SUMIF(COL_SIZES[table_name],DIM_SIZES[[#This Row],[Table]],COL_SIZES[MSSQL]) + INDEX(DBMS_Data_Block_Header,,CODE_MSSQL)</f>
        <v>1179</v>
      </c>
      <c r="O3" s="53">
        <f>SUMIF(COL_SIZES[table_name],DIM_SIZES[[#This Row],[Table]],COL_SIZES[PostgreSQL]) + INDEX(DBMS_Data_Block_Header,,CODE_POSTGRESQL)</f>
        <v>1205</v>
      </c>
      <c r="P3" s="53">
        <f>SUMIF(IDX_SIZES[table_name],$A3,IDX_SIZES[INDEX_COUNT])</f>
        <v>1</v>
      </c>
      <c r="Q3" s="53">
        <f>SUMIF(IDX_SIZES[table_name],$A3,IDX_SIZES[NULLABLE_COUNT])</f>
        <v>0</v>
      </c>
      <c r="R3" s="67">
        <f>SUMIF(IDX_SIZES[table_name],DIM_SIZES[[#This Row],[Table]],IDX_SIZES[Oracle]) + DIM_SIZES[[#This Row],[INDEX_COUNT]]*INDEX(DBMS_Index_Row_Header,,CODE_ORACLE) + DIM_SIZES[[#This Row],[NULLABLE_COUNT]]</f>
        <v>17</v>
      </c>
      <c r="S3" s="67">
        <f>SUMIF(IDX_SIZES[table_name],DIM_SIZES[[#This Row],[Table]],IDX_SIZES[MSSQL]) + DIM_SIZES[[#This Row],[INDEX_COUNT]]*INDEX(DBMS_Index_Row_Header,,CODE_MSSQL) + DIM_SIZES[[#This Row],[NULLABLE_COUNT]]</f>
        <v>20</v>
      </c>
      <c r="T3" s="67">
        <f>SUMIF(IDX_SIZES[table_name],DIM_SIZES[[#This Row],[Table]],IDX_SIZES[PostgreSQL]) + DIM_SIZES[[#This Row],[INDEX_COUNT]]*INDEX(DBMS_Index_Row_Header,,CODE_POSTGRESQL) + DIM_SIZES[[#This Row],[NULLABLE_COUNT]]</f>
        <v>27</v>
      </c>
      <c r="V3"/>
      <c r="Z3"/>
    </row>
    <row r="4" spans="1:26">
      <c r="A4" s="6" t="s">
        <v>325</v>
      </c>
      <c r="B4" s="70">
        <f>Number_of_Routing_Strategies</f>
        <v>1200</v>
      </c>
      <c r="C4" s="4"/>
      <c r="D4" s="70">
        <f>DBMS_Block_Size*CEILING(DIM_SIZES[[#This Row],[Rows]]/DIM_SIZES[[#This Row],[Data Rows per Block]],1)</f>
        <v>901120</v>
      </c>
      <c r="E4" s="70">
        <f>IFERROR(DBMS_Block_Size*CEILING(DIM_SIZES[[#This Row],[Rows]]/DIM_SIZES[[#This Row],[Index Rows per Block]],1),0)</f>
        <v>24576</v>
      </c>
      <c r="F4" s="70"/>
      <c r="G4" s="70"/>
      <c r="H4" s="4">
        <f>INDEX(DIM_SIZES[[#This Row],[TBL_ORACLE]:[TBL_POSTGRESQL]],,CODE_CURRENT)</f>
        <v>667</v>
      </c>
      <c r="I4" s="120">
        <f>DBMS_Data_Block_Free_Size/DIM_SIZES[[#This Row],[Data Row Size]]</f>
        <v>10.940029985007497</v>
      </c>
      <c r="J4" s="120">
        <f>DBMS_Data_Block_Free_Size/DIM_SIZES[[#This Row],[Index Row Size]]</f>
        <v>429.23529411764707</v>
      </c>
      <c r="K4" s="68">
        <f>INDEX(DIM_SIZES[[#This Row],[IDX_ORACLE]:[IDX_POSTGRESQL]],,CODE_CURRENT)</f>
        <v>17</v>
      </c>
      <c r="L4" s="2"/>
      <c r="M4" s="53">
        <f>SUMIF(COL_SIZES[table_name],DIM_SIZES[[#This Row],[Table]],COL_SIZES[Oracle]) + INDEX(DBMS_Data_Block_Header,,CODE_ORACLE)</f>
        <v>667</v>
      </c>
      <c r="N4" s="53">
        <f>SUMIF(COL_SIZES[table_name],DIM_SIZES[[#This Row],[Table]],COL_SIZES[MSSQL]) + INDEX(DBMS_Data_Block_Header,,CODE_MSSQL)</f>
        <v>573</v>
      </c>
      <c r="O4" s="53">
        <f>SUMIF(COL_SIZES[table_name],DIM_SIZES[[#This Row],[Table]],COL_SIZES[PostgreSQL]) + INDEX(DBMS_Data_Block_Header,,CODE_POSTGRESQL)</f>
        <v>596</v>
      </c>
      <c r="P4" s="53">
        <f>SUMIF(IDX_SIZES[table_name],$A4,IDX_SIZES[INDEX_COUNT])</f>
        <v>1</v>
      </c>
      <c r="Q4" s="53">
        <f>SUMIF(IDX_SIZES[table_name],$A4,IDX_SIZES[NULLABLE_COUNT])</f>
        <v>0</v>
      </c>
      <c r="R4" s="67">
        <f>SUMIF(IDX_SIZES[table_name],DIM_SIZES[[#This Row],[Table]],IDX_SIZES[Oracle]) + DIM_SIZES[[#This Row],[INDEX_COUNT]]*INDEX(DBMS_Index_Row_Header,,CODE_ORACLE) + DIM_SIZES[[#This Row],[NULLABLE_COUNT]]</f>
        <v>17</v>
      </c>
      <c r="S4" s="67">
        <f>SUMIF(IDX_SIZES[table_name],DIM_SIZES[[#This Row],[Table]],IDX_SIZES[MSSQL]) + DIM_SIZES[[#This Row],[INDEX_COUNT]]*INDEX(DBMS_Index_Row_Header,,CODE_MSSQL) + DIM_SIZES[[#This Row],[NULLABLE_COUNT]]</f>
        <v>20</v>
      </c>
      <c r="T4" s="67">
        <f>SUMIF(IDX_SIZES[table_name],DIM_SIZES[[#This Row],[Table]],IDX_SIZES[PostgreSQL]) + DIM_SIZES[[#This Row],[INDEX_COUNT]]*INDEX(DBMS_Index_Row_Header,,CODE_POSTGRESQL) + DIM_SIZES[[#This Row],[NULLABLE_COUNT]]</f>
        <v>27</v>
      </c>
      <c r="V4"/>
      <c r="Z4"/>
    </row>
    <row r="5" spans="1:26">
      <c r="A5" s="6" t="s">
        <v>101</v>
      </c>
      <c r="B5" s="70">
        <f>DATE_TIME_YEARS*365*24*4</f>
        <v>70080</v>
      </c>
      <c r="C5" s="4"/>
      <c r="D5" s="70">
        <f>DBMS_Block_Size*CEILING(DIM_SIZES[[#This Row],[Rows]]/DIM_SIZES[[#This Row],[Data Rows per Block]],1)</f>
        <v>100155392</v>
      </c>
      <c r="E5" s="70">
        <f>IFERROR(DBMS_Block_Size*CEILING(DIM_SIZES[[#This Row],[Rows]]/DIM_SIZES[[#This Row],[Index Rows per Block]],1),0)</f>
        <v>17547264</v>
      </c>
      <c r="F5" s="4"/>
      <c r="G5" s="4"/>
      <c r="H5" s="4">
        <f>INDEX(DIM_SIZES[[#This Row],[TBL_ORACLE]:[TBL_POSTGRESQL]],,CODE_CURRENT)</f>
        <v>1273</v>
      </c>
      <c r="I5" s="120">
        <f>DBMS_Data_Block_Free_Size/DIM_SIZES[[#This Row],[Data Row Size]]</f>
        <v>5.7321288295365278</v>
      </c>
      <c r="J5" s="120">
        <f>DBMS_Data_Block_Free_Size/DIM_SIZES[[#This Row],[Index Row Size]]</f>
        <v>32.721973094170401</v>
      </c>
      <c r="K5" s="68">
        <f>INDEX(DIM_SIZES[[#This Row],[IDX_ORACLE]:[IDX_POSTGRESQL]],,CODE_CURRENT)</f>
        <v>223</v>
      </c>
      <c r="L5" s="2"/>
      <c r="M5" s="53">
        <f>SUMIF(COL_SIZES[table_name],DIM_SIZES[[#This Row],[Table]],COL_SIZES[Oracle]) + INDEX(DBMS_Data_Block_Header,,CODE_ORACLE)</f>
        <v>1273</v>
      </c>
      <c r="N5" s="53">
        <f>SUMIF(COL_SIZES[table_name],DIM_SIZES[[#This Row],[Table]],COL_SIZES[MSSQL]) + INDEX(DBMS_Data_Block_Header,,CODE_MSSQL)</f>
        <v>1038</v>
      </c>
      <c r="O5" s="53">
        <f>SUMIF(COL_SIZES[table_name],DIM_SIZES[[#This Row],[Table]],COL_SIZES[PostgreSQL]) + INDEX(DBMS_Data_Block_Header,,CODE_POSTGRESQL)</f>
        <v>1086</v>
      </c>
      <c r="P5" s="53">
        <f>SUMIF(IDX_SIZES[table_name],$A5,IDX_SIZES[INDEX_COUNT])</f>
        <v>9</v>
      </c>
      <c r="Q5" s="53">
        <f>SUMIF(IDX_SIZES[table_name],$A5,IDX_SIZES[NULLABLE_COUNT])</f>
        <v>0</v>
      </c>
      <c r="R5" s="67">
        <f>SUMIF(IDX_SIZES[table_name],DIM_SIZES[[#This Row],[Table]],IDX_SIZES[Oracle]) + DIM_SIZES[[#This Row],[INDEX_COUNT]]*INDEX(DBMS_Index_Row_Header,,CODE_ORACLE) + DIM_SIZES[[#This Row],[NULLABLE_COUNT]]</f>
        <v>223</v>
      </c>
      <c r="S5" s="67">
        <f>SUMIF(IDX_SIZES[table_name],DIM_SIZES[[#This Row],[Table]],IDX_SIZES[MSSQL]) + DIM_SIZES[[#This Row],[INDEX_COUNT]]*INDEX(DBMS_Index_Row_Header,,CODE_MSSQL) + DIM_SIZES[[#This Row],[NULLABLE_COUNT]]</f>
        <v>216</v>
      </c>
      <c r="T5" s="67">
        <f>SUMIF(IDX_SIZES[table_name],DIM_SIZES[[#This Row],[Table]],IDX_SIZES[PostgreSQL]) + DIM_SIZES[[#This Row],[INDEX_COUNT]]*INDEX(DBMS_Index_Row_Header,,CODE_POSTGRESQL) + DIM_SIZES[[#This Row],[NULLABLE_COUNT]]</f>
        <v>279</v>
      </c>
      <c r="V5"/>
      <c r="Z5"/>
    </row>
    <row r="6" spans="1:26">
      <c r="A6" s="6" t="s">
        <v>243</v>
      </c>
      <c r="B6" s="70">
        <f>Number_of_Customer_Segments*Number_of_Service_Types*Number_of_Service_Subtypes*Number_of_Business_Results</f>
        <v>20000</v>
      </c>
      <c r="C6" s="4"/>
      <c r="D6" s="70">
        <f>DBMS_Block_Size*CEILING(DIM_SIZES[[#This Row],[Rows]]/DIM_SIZES[[#This Row],[Data Rows per Block]],1)</f>
        <v>17874944</v>
      </c>
      <c r="E6" s="70">
        <f>IFERROR(DBMS_Block_Size*CEILING(DIM_SIZES[[#This Row],[Rows]]/DIM_SIZES[[#This Row],[Index Rows per Block]],1),0)</f>
        <v>16031744</v>
      </c>
      <c r="F6" s="4"/>
      <c r="G6" s="4"/>
      <c r="H6" s="4">
        <f>INDEX(DIM_SIZES[[#This Row],[TBL_ORACLE]:[TBL_POSTGRESQL]],,CODE_CURRENT)</f>
        <v>796</v>
      </c>
      <c r="I6" s="120">
        <f>DBMS_Data_Block_Free_Size/DIM_SIZES[[#This Row],[Data Row Size]]</f>
        <v>9.1670854271356781</v>
      </c>
      <c r="J6" s="120">
        <f>DBMS_Data_Block_Free_Size/DIM_SIZES[[#This Row],[Index Row Size]]</f>
        <v>10.219887955182072</v>
      </c>
      <c r="K6" s="68">
        <f>INDEX(DIM_SIZES[[#This Row],[IDX_ORACLE]:[IDX_POSTGRESQL]],,CODE_CURRENT)</f>
        <v>714</v>
      </c>
      <c r="L6" s="2"/>
      <c r="M6" s="53">
        <f>SUMIF(COL_SIZES[table_name],DIM_SIZES[[#This Row],[Table]],COL_SIZES[Oracle]) + INDEX(DBMS_Data_Block_Header,,CODE_ORACLE)</f>
        <v>796</v>
      </c>
      <c r="N6" s="53">
        <f>SUMIF(COL_SIZES[table_name],DIM_SIZES[[#This Row],[Table]],COL_SIZES[MSSQL]) + INDEX(DBMS_Data_Block_Header,,CODE_MSSQL)</f>
        <v>702</v>
      </c>
      <c r="O6" s="53">
        <f>SUMIF(COL_SIZES[table_name],DIM_SIZES[[#This Row],[Table]],COL_SIZES[PostgreSQL]) + INDEX(DBMS_Data_Block_Header,,CODE_POSTGRESQL)</f>
        <v>726</v>
      </c>
      <c r="P6" s="53">
        <f>SUMIF(IDX_SIZES[table_name],$A6,IDX_SIZES[INDEX_COUNT])</f>
        <v>2</v>
      </c>
      <c r="Q6" s="53">
        <f>SUMIF(IDX_SIZES[table_name],$A6,IDX_SIZES[NULLABLE_COUNT])</f>
        <v>0</v>
      </c>
      <c r="R6" s="67">
        <f>SUMIF(IDX_SIZES[table_name],DIM_SIZES[[#This Row],[Table]],IDX_SIZES[Oracle]) + DIM_SIZES[[#This Row],[INDEX_COUNT]]*INDEX(DBMS_Index_Row_Header,,CODE_ORACLE) + DIM_SIZES[[#This Row],[NULLABLE_COUNT]]</f>
        <v>714</v>
      </c>
      <c r="S6" s="67">
        <f>SUMIF(IDX_SIZES[table_name],DIM_SIZES[[#This Row],[Table]],IDX_SIZES[MSSQL]) + DIM_SIZES[[#This Row],[INDEX_COUNT]]*INDEX(DBMS_Index_Row_Header,,CODE_MSSQL) + DIM_SIZES[[#This Row],[NULLABLE_COUNT]]</f>
        <v>720</v>
      </c>
      <c r="T6" s="67">
        <f>SUMIF(IDX_SIZES[table_name],DIM_SIZES[[#This Row],[Table]],IDX_SIZES[PostgreSQL]) + DIM_SIZES[[#This Row],[INDEX_COUNT]]*INDEX(DBMS_Index_Row_Header,,CODE_POSTGRESQL) + DIM_SIZES[[#This Row],[NULLABLE_COUNT]]</f>
        <v>738</v>
      </c>
      <c r="V6"/>
      <c r="Z6"/>
    </row>
    <row r="7" spans="1:26">
      <c r="A7" t="s">
        <v>330</v>
      </c>
      <c r="B7" s="70">
        <f>Number_of_User_Data_Dimension_Tables*POWER(Number_of_Values_per_User_Data_Dimension_Column,Number_of_Columns_per_User_Data_Dimension_Table)*User_Data_Dimension_Fill_Factor</f>
        <v>200000</v>
      </c>
      <c r="C7" s="4"/>
      <c r="D7" s="70">
        <f>DBMS_Block_Size*CEILING(DIM_SIZES[[#This Row],[Rows]]/DIM_SIZES[[#This Row],[Data Rows per Block]],1)</f>
        <v>215777280</v>
      </c>
      <c r="E7" s="70">
        <f>IFERROR(DBMS_Block_Size*CEILING(DIM_SIZES[[#This Row],[Rows]]/DIM_SIZES[[#This Row],[Index Rows per Block]],1),0)</f>
        <v>198492160</v>
      </c>
      <c r="F7" s="4"/>
      <c r="G7" s="4"/>
      <c r="H7" s="4">
        <f>INDEX(DIM_SIZES[[#This Row],[TBL_ORACLE]:[TBL_POSTGRESQL]],,CODE_CURRENT)</f>
        <v>961</v>
      </c>
      <c r="I7" s="120">
        <f>DBMS_Data_Block_Free_Size/DIM_SIZES[[#This Row],[Data Row Size]]</f>
        <v>7.5931321540062431</v>
      </c>
      <c r="J7" s="120">
        <f>DBMS_Data_Block_Free_Size/DIM_SIZES[[#This Row],[Index Row Size]]</f>
        <v>8.254524886877828</v>
      </c>
      <c r="K7" s="68">
        <f>INDEX(DIM_SIZES[[#This Row],[IDX_ORACLE]:[IDX_POSTGRESQL]],,CODE_CURRENT)</f>
        <v>884</v>
      </c>
      <c r="L7" s="2"/>
      <c r="M7" s="53">
        <f>SUMIF(COL_SIZES[table_name],DIM_SIZES[[#This Row],[Table]],COL_SIZES[Oracle]) + INDEX(DBMS_Data_Block_Header,,CODE_ORACLE)</f>
        <v>961</v>
      </c>
      <c r="N7" s="53">
        <f>SUMIF(COL_SIZES[table_name],DIM_SIZES[[#This Row],[Table]],COL_SIZES[MSSQL]) + INDEX(DBMS_Data_Block_Header,,CODE_MSSQL)</f>
        <v>867</v>
      </c>
      <c r="O7" s="53">
        <f>SUMIF(COL_SIZES[table_name],DIM_SIZES[[#This Row],[Table]],COL_SIZES[PostgreSQL]) + INDEX(DBMS_Data_Block_Header,,CODE_POSTGRESQL)</f>
        <v>892</v>
      </c>
      <c r="P7" s="53">
        <f>SUMIF(IDX_SIZES[table_name],$A7,IDX_SIZES[INDEX_COUNT])</f>
        <v>2</v>
      </c>
      <c r="Q7" s="53">
        <f>SUMIF(IDX_SIZES[table_name],$A7,IDX_SIZES[NULLABLE_COUNT])</f>
        <v>0</v>
      </c>
      <c r="R7" s="67">
        <f>SUMIF(IDX_SIZES[table_name],DIM_SIZES[[#This Row],[Table]],IDX_SIZES[Oracle]) + DIM_SIZES[[#This Row],[INDEX_COUNT]]*INDEX(DBMS_Index_Row_Header,,CODE_ORACLE) + DIM_SIZES[[#This Row],[NULLABLE_COUNT]]</f>
        <v>884</v>
      </c>
      <c r="S7" s="67">
        <f>SUMIF(IDX_SIZES[table_name],DIM_SIZES[[#This Row],[Table]],IDX_SIZES[MSSQL]) + DIM_SIZES[[#This Row],[INDEX_COUNT]]*INDEX(DBMS_Index_Row_Header,,CODE_MSSQL) + DIM_SIZES[[#This Row],[NULLABLE_COUNT]]</f>
        <v>890</v>
      </c>
      <c r="T7" s="67">
        <f>SUMIF(IDX_SIZES[table_name],DIM_SIZES[[#This Row],[Table]],IDX_SIZES[PostgreSQL]) + DIM_SIZES[[#This Row],[INDEX_COUNT]]*INDEX(DBMS_Index_Row_Header,,CODE_POSTGRESQL) + DIM_SIZES[[#This Row],[NULLABLE_COUNT]]</f>
        <v>909</v>
      </c>
      <c r="V7"/>
      <c r="Z7"/>
    </row>
    <row r="8" spans="1:26">
      <c r="A8" s="6" t="s">
        <v>281</v>
      </c>
      <c r="B8" s="70">
        <f>Number_of_Requested_Skill_Combinations</f>
        <v>10000</v>
      </c>
      <c r="C8" s="4"/>
      <c r="D8" s="70">
        <f>DBMS_Block_Size*CEILING(DIM_SIZES[[#This Row],[Rows]]/DIM_SIZES[[#This Row],[Data Rows per Block]],1)</f>
        <v>7192576</v>
      </c>
      <c r="E8" s="70">
        <f>IFERROR(DBMS_Block_Size*CEILING(DIM_SIZES[[#This Row],[Rows]]/DIM_SIZES[[#This Row],[Index Rows per Block]],1),0)</f>
        <v>196608</v>
      </c>
      <c r="F8" s="4"/>
      <c r="G8" s="4"/>
      <c r="H8" s="4">
        <f>INDEX(DIM_SIZES[[#This Row],[TBL_ORACLE]:[TBL_POSTGRESQL]],,CODE_CURRENT)</f>
        <v>640</v>
      </c>
      <c r="I8" s="120">
        <f>DBMS_Data_Block_Free_Size/DIM_SIZES[[#This Row],[Data Row Size]]</f>
        <v>11.401562500000001</v>
      </c>
      <c r="J8" s="120">
        <f>DBMS_Data_Block_Free_Size/DIM_SIZES[[#This Row],[Index Row Size]]</f>
        <v>429.23529411764707</v>
      </c>
      <c r="K8" s="68">
        <f>INDEX(DIM_SIZES[[#This Row],[IDX_ORACLE]:[IDX_POSTGRESQL]],,CODE_CURRENT)</f>
        <v>17</v>
      </c>
      <c r="L8" s="2"/>
      <c r="M8" s="53">
        <f>SUMIF(COL_SIZES[table_name],DIM_SIZES[[#This Row],[Table]],COL_SIZES[Oracle]) + INDEX(DBMS_Data_Block_Header,,CODE_ORACLE)</f>
        <v>640</v>
      </c>
      <c r="N8" s="53">
        <f>SUMIF(COL_SIZES[table_name],DIM_SIZES[[#This Row],[Table]],COL_SIZES[MSSQL]) + INDEX(DBMS_Data_Block_Header,,CODE_MSSQL)</f>
        <v>543</v>
      </c>
      <c r="O8" s="53">
        <f>SUMIF(COL_SIZES[table_name],DIM_SIZES[[#This Row],[Table]],COL_SIZES[PostgreSQL]) + INDEX(DBMS_Data_Block_Header,,CODE_POSTGRESQL)</f>
        <v>565</v>
      </c>
      <c r="P8" s="53">
        <f>SUMIF(IDX_SIZES[table_name],$A8,IDX_SIZES[INDEX_COUNT])</f>
        <v>1</v>
      </c>
      <c r="Q8" s="53">
        <f>SUMIF(IDX_SIZES[table_name],$A8,IDX_SIZES[NULLABLE_COUNT])</f>
        <v>0</v>
      </c>
      <c r="R8" s="67">
        <f>SUMIF(IDX_SIZES[table_name],DIM_SIZES[[#This Row],[Table]],IDX_SIZES[Oracle]) + DIM_SIZES[[#This Row],[INDEX_COUNT]]*INDEX(DBMS_Index_Row_Header,,CODE_ORACLE) + DIM_SIZES[[#This Row],[NULLABLE_COUNT]]</f>
        <v>17</v>
      </c>
      <c r="S8" s="67">
        <f>SUMIF(IDX_SIZES[table_name],DIM_SIZES[[#This Row],[Table]],IDX_SIZES[MSSQL]) + DIM_SIZES[[#This Row],[INDEX_COUNT]]*INDEX(DBMS_Index_Row_Header,,CODE_MSSQL) + DIM_SIZES[[#This Row],[NULLABLE_COUNT]]</f>
        <v>20</v>
      </c>
      <c r="T8" s="67">
        <f>SUMIF(IDX_SIZES[table_name],DIM_SIZES[[#This Row],[Table]],IDX_SIZES[PostgreSQL]) + DIM_SIZES[[#This Row],[INDEX_COUNT]]*INDEX(DBMS_Index_Row_Header,,CODE_POSTGRESQL) + DIM_SIZES[[#This Row],[NULLABLE_COUNT]]</f>
        <v>27</v>
      </c>
      <c r="V8"/>
      <c r="Z8"/>
    </row>
    <row r="9" spans="1:26">
      <c r="A9" s="6" t="s">
        <v>1073</v>
      </c>
      <c r="B9" s="70">
        <f>Number_of_Resource_Group_Combinations</f>
        <v>100000</v>
      </c>
      <c r="C9" s="70"/>
      <c r="D9" s="70">
        <f>DBMS_Block_Size*CEILING(DIM_SIZES[[#This Row],[Rows]]/DIM_SIZES[[#This Row],[Data Rows per Block]],1)</f>
        <v>14483456</v>
      </c>
      <c r="E9" s="70">
        <f>IFERROR(DBMS_Block_Size*CEILING(DIM_SIZES[[#This Row],[Rows]]/DIM_SIZES[[#This Row],[Index Rows per Block]],1),0)</f>
        <v>2924544</v>
      </c>
      <c r="F9" s="70"/>
      <c r="G9" s="70"/>
      <c r="H9" s="4">
        <f>INDEX(DIM_SIZES[[#This Row],[TBL_ORACLE]:[TBL_POSTGRESQL]],,CODE_CURRENT)</f>
        <v>129</v>
      </c>
      <c r="I9" s="120">
        <f>DBMS_Data_Block_Free_Size/DIM_SIZES[[#This Row],[Data Row Size]]</f>
        <v>56.565891472868216</v>
      </c>
      <c r="J9" s="120">
        <f>DBMS_Data_Block_Free_Size/DIM_SIZES[[#This Row],[Index Row Size]]</f>
        <v>280.65384615384613</v>
      </c>
      <c r="K9" s="68">
        <f>INDEX(DIM_SIZES[[#This Row],[IDX_ORACLE]:[IDX_POSTGRESQL]],,CODE_CURRENT)</f>
        <v>26</v>
      </c>
      <c r="L9" s="2"/>
      <c r="M9" s="53">
        <f>SUMIF(COL_SIZES[table_name],DIM_SIZES[[#This Row],[Table]],COL_SIZES[Oracle]) + INDEX(DBMS_Data_Block_Header,,CODE_ORACLE)</f>
        <v>129</v>
      </c>
      <c r="N9" s="53">
        <f>SUMIF(COL_SIZES[table_name],DIM_SIZES[[#This Row],[Table]],COL_SIZES[MSSQL]) + INDEX(DBMS_Data_Block_Header,,CODE_MSSQL)</f>
        <v>30</v>
      </c>
      <c r="O9" s="53">
        <f>SUMIF(COL_SIZES[table_name],DIM_SIZES[[#This Row],[Table]],COL_SIZES[PostgreSQL]) + INDEX(DBMS_Data_Block_Header,,CODE_POSTGRESQL)</f>
        <v>50</v>
      </c>
      <c r="P9" s="53">
        <f>SUMIF(IDX_SIZES[table_name],$A9,IDX_SIZES[INDEX_COUNT])</f>
        <v>1</v>
      </c>
      <c r="Q9" s="53">
        <f>SUMIF(IDX_SIZES[table_name],$A9,IDX_SIZES[NULLABLE_COUNT])</f>
        <v>0</v>
      </c>
      <c r="R9" s="67">
        <f>SUMIF(IDX_SIZES[table_name],DIM_SIZES[[#This Row],[Table]],IDX_SIZES[Oracle]) + DIM_SIZES[[#This Row],[INDEX_COUNT]]*INDEX(DBMS_Index_Row_Header,,CODE_ORACLE) + DIM_SIZES[[#This Row],[NULLABLE_COUNT]]</f>
        <v>26</v>
      </c>
      <c r="S9" s="67">
        <f>SUMIF(IDX_SIZES[table_name],DIM_SIZES[[#This Row],[Table]],IDX_SIZES[MSSQL]) + DIM_SIZES[[#This Row],[INDEX_COUNT]]*INDEX(DBMS_Index_Row_Header,,CODE_MSSQL) + DIM_SIZES[[#This Row],[NULLABLE_COUNT]]</f>
        <v>24</v>
      </c>
      <c r="T9" s="67">
        <f>SUMIF(IDX_SIZES[table_name],DIM_SIZES[[#This Row],[Table]],IDX_SIZES[PostgreSQL]) + DIM_SIZES[[#This Row],[INDEX_COUNT]]*INDEX(DBMS_Index_Row_Header,,CODE_POSTGRESQL) + DIM_SIZES[[#This Row],[NULLABLE_COUNT]]</f>
        <v>31</v>
      </c>
      <c r="V9"/>
      <c r="Z9"/>
    </row>
    <row r="10" spans="1:26">
      <c r="A10" s="2" t="s">
        <v>1159</v>
      </c>
      <c r="B10" s="2"/>
      <c r="C10" s="4"/>
      <c r="D10" s="4">
        <f>SUBTOTAL(109,[Data Bytes])</f>
        <v>382844928</v>
      </c>
      <c r="E10" s="4">
        <f>SUBTOTAL(109,[Index Bytes])</f>
        <v>235986944</v>
      </c>
      <c r="F10" s="4">
        <f>SUBTOTAL(109,[Data Bytes per Day])</f>
        <v>0</v>
      </c>
      <c r="G10" s="4">
        <f>SUBTOTAL(109,[Index Bytes per Day])</f>
        <v>0</v>
      </c>
      <c r="H10" s="4"/>
      <c r="I10" s="4"/>
      <c r="J10" s="4"/>
      <c r="K10" s="2"/>
      <c r="L10" s="2"/>
      <c r="M10" s="16"/>
      <c r="N10" s="16"/>
      <c r="O10" s="16"/>
      <c r="P10" s="16"/>
      <c r="Q10" s="16"/>
      <c r="R10" s="65"/>
      <c r="T10" s="65"/>
      <c r="V10"/>
      <c r="X10" s="65"/>
      <c r="Z10"/>
    </row>
    <row r="11" spans="1:26">
      <c r="U11" s="65"/>
      <c r="V11"/>
      <c r="Z11"/>
    </row>
    <row r="12" spans="1:26">
      <c r="A12" s="51" t="s">
        <v>21</v>
      </c>
      <c r="B12" s="51" t="s">
        <v>1193</v>
      </c>
      <c r="C12" s="69" t="s">
        <v>1169</v>
      </c>
      <c r="D12" s="69" t="s">
        <v>1181</v>
      </c>
      <c r="E12" s="69" t="s">
        <v>1182</v>
      </c>
      <c r="F12" s="69" t="s">
        <v>1174</v>
      </c>
      <c r="G12" s="69" t="s">
        <v>1175</v>
      </c>
      <c r="H12" s="69" t="s">
        <v>1170</v>
      </c>
      <c r="I12" s="69" t="s">
        <v>1171</v>
      </c>
      <c r="J12" s="69" t="s">
        <v>1173</v>
      </c>
      <c r="K12" s="51" t="s">
        <v>1172</v>
      </c>
      <c r="L12" s="51" t="s">
        <v>1167</v>
      </c>
      <c r="M12" s="51" t="s">
        <v>1135</v>
      </c>
      <c r="N12" s="51" t="s">
        <v>1136</v>
      </c>
      <c r="O12" s="51" t="s">
        <v>1571</v>
      </c>
      <c r="P12" s="52" t="s">
        <v>1162</v>
      </c>
      <c r="Q12" s="52" t="s">
        <v>1163</v>
      </c>
      <c r="R12" s="64" t="s">
        <v>480</v>
      </c>
      <c r="S12" s="66" t="s">
        <v>481</v>
      </c>
      <c r="T12" s="66" t="s">
        <v>1572</v>
      </c>
      <c r="V12"/>
      <c r="Z12"/>
    </row>
    <row r="13" spans="1:26">
      <c r="A13" s="6" t="s">
        <v>79</v>
      </c>
      <c r="B13" s="6"/>
      <c r="C13" s="70">
        <f>Number_of_Facts_per_Day/Chunks_per_Day*Number_of_Audit_Keys_per_Chunk</f>
        <v>42500</v>
      </c>
      <c r="D13" s="70">
        <f>TABLE_SIZES[[#This Row],[Data Bytes per Day]]*Days_to_Keep_Info_Mart_Facts</f>
        <v>4466278400</v>
      </c>
      <c r="E13" s="70">
        <f>TABLE_SIZES[[#This Row],[Index Bytes per Day]]*Days_to_Keep_Info_Mart_Facts</f>
        <v>652083200</v>
      </c>
      <c r="F13" s="70">
        <f>DBMS_Block_Size*CEILING(TABLE_SIZES[[#This Row],[Rows per Day]]/TABLE_SIZES[[#This Row],[Data Rows per Block]],1)</f>
        <v>11165696</v>
      </c>
      <c r="G13" s="70">
        <f>IFERROR(DBMS_Block_Size*CEILING(TABLE_SIZES[[#This Row],[Rows per Day]]/TABLE_SIZES[[#This Row],[Index Rows per Block]],1),0)</f>
        <v>1630208</v>
      </c>
      <c r="H13" s="4">
        <f>INDEX(TABLE_SIZES[[#This Row],[TBL_ORACLE]:[TBL_POSTGRESQL]],,CODE_CURRENT)</f>
        <v>234</v>
      </c>
      <c r="I13" s="119">
        <f>DBMS_Data_Block_Free_Size/TABLE_SIZES[[#This Row],[Data Row Size]]</f>
        <v>31.183760683760685</v>
      </c>
      <c r="J13" s="120">
        <f>DBMS_Data_Block_Free_Size/TABLE_SIZES[[#This Row],[Index Row Size]]</f>
        <v>214.61764705882354</v>
      </c>
      <c r="K13" s="68">
        <f>INDEX(TABLE_SIZES[[#This Row],[IDX_ORACLE]:[IDX_POSTGRESQL]],,CODE_CURRENT)</f>
        <v>34</v>
      </c>
      <c r="L13" s="2"/>
      <c r="M13" s="53">
        <f>SUMIF(COL_SIZES[table_name],TABLE_SIZES[[#This Row],[Table]],COL_SIZES[Oracle]) + INDEX(DBMS_Data_Block_Header,,CODE_ORACLE)</f>
        <v>234</v>
      </c>
      <c r="N13" s="53">
        <f>SUMIF(COL_SIZES[table_name],TABLE_SIZES[[#This Row],[Table]],COL_SIZES[MSSQL]) + INDEX(DBMS_Data_Block_Header,,CODE_MSSQL)</f>
        <v>117</v>
      </c>
      <c r="O13" s="53">
        <f>SUMIF(COL_SIZES[table_name],TABLE_SIZES[[#This Row],[Table]],COL_SIZES[PostgreSQL]) + INDEX(DBMS_Data_Block_Header,,CODE_POSTGRESQL)</f>
        <v>138</v>
      </c>
      <c r="P13" s="53">
        <f>SUMIF(IDX_SIZES[table_name],$A13,IDX_SIZES[INDEX_COUNT])</f>
        <v>2</v>
      </c>
      <c r="Q13" s="53">
        <f>SUMIF(IDX_SIZES[table_name],$A13,IDX_SIZES[NULLABLE_COUNT])</f>
        <v>0</v>
      </c>
      <c r="R13" s="67">
        <f>SUMIF(IDX_SIZES[table_name],TABLE_SIZES[[#This Row],[Table]],IDX_SIZES[Oracle]) + TABLE_SIZES[[#This Row],[INDEX_COUNT]]*INDEX(DBMS_Index_Row_Header,,CODE_ORACLE) + TABLE_SIZES[[#This Row],[NULLABLE_COUNT]]</f>
        <v>34</v>
      </c>
      <c r="S13" s="67">
        <f>SUMIF(IDX_SIZES[table_name],TABLE_SIZES[[#This Row],[Table]],IDX_SIZES[MSSQL]) + TABLE_SIZES[[#This Row],[INDEX_COUNT]]*INDEX(DBMS_Index_Row_Header,,CODE_MSSQL) + TABLE_SIZES[[#This Row],[NULLABLE_COUNT]]</f>
        <v>45</v>
      </c>
      <c r="T13" s="67">
        <f>SUMIF(IDX_SIZES[table_name],TABLE_SIZES[[#This Row],[Table]],IDX_SIZES[PostgreSQL]) + TABLE_SIZES[[#This Row],[INDEX_COUNT]]*INDEX(DBMS_Index_Row_Header,,CODE_POSTGRESQL) + TABLE_SIZES[[#This Row],[NULLABLE_COUNT]]</f>
        <v>59</v>
      </c>
      <c r="V13"/>
      <c r="Z13"/>
    </row>
    <row r="14" spans="1:26">
      <c r="A14" s="6"/>
      <c r="B14" s="6"/>
      <c r="C14" s="70"/>
      <c r="D14" s="70"/>
      <c r="E14" s="70"/>
      <c r="F14" s="70"/>
      <c r="G14" s="70"/>
      <c r="H14" s="4"/>
      <c r="I14" s="70"/>
      <c r="J14" s="70"/>
      <c r="K14" s="68"/>
      <c r="L14" s="2"/>
      <c r="M14" s="53"/>
      <c r="N14" s="53"/>
      <c r="O14" s="53"/>
      <c r="P14" s="53"/>
      <c r="Q14" s="53"/>
      <c r="R14" s="67"/>
      <c r="S14" s="67"/>
      <c r="T14" s="67"/>
      <c r="V14"/>
      <c r="Z14"/>
    </row>
    <row r="15" spans="1:26">
      <c r="A15" s="6" t="s">
        <v>245</v>
      </c>
      <c r="B15" s="6"/>
      <c r="C15" s="70">
        <f>Number_of_Interactions_per_Day</f>
        <v>130000</v>
      </c>
      <c r="D15" s="70">
        <f>TABLE_SIZES[[#This Row],[Data Bytes per Day]]*Days_to_Keep_Info_Mart_Facts</f>
        <v>64333414400</v>
      </c>
      <c r="E15" s="70">
        <f>TABLE_SIZES[[#This Row],[Index Bytes per Day]]*Days_to_Keep_Info_Mart_Facts</f>
        <v>5429657600</v>
      </c>
      <c r="F15" s="70">
        <f>DBMS_Block_Size*CEILING(TABLE_SIZES[[#This Row],[Rows per Day]]/TABLE_SIZES[[#This Row],[Data Rows per Block]],1)</f>
        <v>160833536</v>
      </c>
      <c r="G15" s="70">
        <f>IFERROR(DBMS_Block_Size*CEILING(TABLE_SIZES[[#This Row],[Rows per Day]]/TABLE_SIZES[[#This Row],[Index Rows per Block]],1),0)</f>
        <v>13574144</v>
      </c>
      <c r="H15" s="4">
        <f>INDEX(TABLE_SIZES[[#This Row],[TBL_ORACLE]:[TBL_POSTGRESQL]],,CODE_CURRENT)</f>
        <v>1102</v>
      </c>
      <c r="I15" s="119">
        <f>DBMS_Data_Block_Free_Size/TABLE_SIZES[[#This Row],[Data Row Size]]</f>
        <v>6.621597096188748</v>
      </c>
      <c r="J15" s="120">
        <f>DBMS_Data_Block_Free_Size/TABLE_SIZES[[#This Row],[Index Row Size]]</f>
        <v>78.462365591397855</v>
      </c>
      <c r="K15" s="68">
        <f>INDEX(TABLE_SIZES[[#This Row],[IDX_ORACLE]:[IDX_POSTGRESQL]],,CODE_CURRENT)</f>
        <v>93</v>
      </c>
      <c r="L15" s="2"/>
      <c r="M15" s="53">
        <f>SUMIF(COL_SIZES[table_name],TABLE_SIZES[[#This Row],[Table]],COL_SIZES[Oracle]) + INDEX(DBMS_Data_Block_Header,,CODE_ORACLE)</f>
        <v>1102</v>
      </c>
      <c r="N15" s="53">
        <f>SUMIF(COL_SIZES[table_name],TABLE_SIZES[[#This Row],[Table]],COL_SIZES[MSSQL]) + INDEX(DBMS_Data_Block_Header,,CODE_MSSQL)</f>
        <v>971</v>
      </c>
      <c r="O15" s="53">
        <f>SUMIF(COL_SIZES[table_name],TABLE_SIZES[[#This Row],[Table]],COL_SIZES[PostgreSQL]) + INDEX(DBMS_Data_Block_Header,,CODE_POSTGRESQL)</f>
        <v>1000</v>
      </c>
      <c r="P15" s="53">
        <f>SUMIF(IDX_SIZES[table_name],$A15,IDX_SIZES[INDEX_COUNT])</f>
        <v>3</v>
      </c>
      <c r="Q15" s="53">
        <f>SUMIF(IDX_SIZES[table_name],$A15,IDX_SIZES[NULLABLE_COUNT])</f>
        <v>1</v>
      </c>
      <c r="R15" s="67">
        <f>SUMIF(IDX_SIZES[table_name],TABLE_SIZES[[#This Row],[Table]],IDX_SIZES[Oracle]) + TABLE_SIZES[[#This Row],[INDEX_COUNT]]*INDEX(DBMS_Index_Row_Header,,CODE_ORACLE) + TABLE_SIZES[[#This Row],[NULLABLE_COUNT]]</f>
        <v>93</v>
      </c>
      <c r="S15" s="67">
        <f>SUMIF(IDX_SIZES[table_name],TABLE_SIZES[[#This Row],[Table]],IDX_SIZES[MSSQL]) + TABLE_SIZES[[#This Row],[INDEX_COUNT]]*INDEX(DBMS_Index_Row_Header,,CODE_MSSQL) + TABLE_SIZES[[#This Row],[NULLABLE_COUNT]]</f>
        <v>112</v>
      </c>
      <c r="T15" s="67">
        <f>SUMIF(IDX_SIZES[table_name],TABLE_SIZES[[#This Row],[Table]],IDX_SIZES[PostgreSQL]) + TABLE_SIZES[[#This Row],[INDEX_COUNT]]*INDEX(DBMS_Index_Row_Header,,CODE_POSTGRESQL) + TABLE_SIZES[[#This Row],[NULLABLE_COUNT]]</f>
        <v>134</v>
      </c>
      <c r="V15"/>
      <c r="Z15"/>
    </row>
    <row r="16" spans="1:26">
      <c r="A16" s="6" t="s">
        <v>55</v>
      </c>
      <c r="B16" s="6"/>
      <c r="C16" s="70">
        <f>Number_of_IRFs_per_Day</f>
        <v>160000</v>
      </c>
      <c r="D16" s="70">
        <f>TABLE_SIZES[[#This Row],[Data Bytes per Day]]*Days_to_Keep_Info_Mart_Facts</f>
        <v>90174259200</v>
      </c>
      <c r="E16" s="70">
        <f>TABLE_SIZES[[#This Row],[Index Bytes per Day]]*Days_to_Keep_Info_Mart_Facts</f>
        <v>7903641600</v>
      </c>
      <c r="F16" s="70">
        <f>DBMS_Block_Size*CEILING(TABLE_SIZES[[#This Row],[Rows per Day]]/TABLE_SIZES[[#This Row],[Data Rows per Block]],1)</f>
        <v>225435648</v>
      </c>
      <c r="G16" s="70">
        <f>IFERROR(DBMS_Block_Size*CEILING(TABLE_SIZES[[#This Row],[Rows per Day]]/TABLE_SIZES[[#This Row],[Index Rows per Block]],1),0)</f>
        <v>19759104</v>
      </c>
      <c r="H16" s="4">
        <f>INDEX(TABLE_SIZES[[#This Row],[TBL_ORACLE]:[TBL_POSTGRESQL]],,CODE_CURRENT)</f>
        <v>1255</v>
      </c>
      <c r="I16" s="119">
        <f>DBMS_Data_Block_Free_Size/TABLE_SIZES[[#This Row],[Data Row Size]]</f>
        <v>5.8143426294820717</v>
      </c>
      <c r="J16" s="120">
        <f>DBMS_Data_Block_Free_Size/TABLE_SIZES[[#This Row],[Index Row Size]]</f>
        <v>66.336363636363643</v>
      </c>
      <c r="K16" s="68">
        <f>INDEX(TABLE_SIZES[[#This Row],[IDX_ORACLE]:[IDX_POSTGRESQL]],,CODE_CURRENT)</f>
        <v>110</v>
      </c>
      <c r="L16" s="2"/>
      <c r="M16" s="53">
        <f>SUMIF(COL_SIZES[table_name],TABLE_SIZES[[#This Row],[Table]],COL_SIZES[Oracle]) + INDEX(DBMS_Data_Block_Header,,CODE_ORACLE)</f>
        <v>1255</v>
      </c>
      <c r="N16" s="53">
        <f>SUMIF(COL_SIZES[table_name],TABLE_SIZES[[#This Row],[Table]],COL_SIZES[MSSQL]) + INDEX(DBMS_Data_Block_Header,,CODE_MSSQL)</f>
        <v>747</v>
      </c>
      <c r="O16" s="53">
        <f>SUMIF(COL_SIZES[table_name],TABLE_SIZES[[#This Row],[Table]],COL_SIZES[PostgreSQL]) + INDEX(DBMS_Data_Block_Header,,CODE_POSTGRESQL)</f>
        <v>769</v>
      </c>
      <c r="P16" s="67">
        <f>SUMIF(IDX_SIZES[table_name],$A16,IDX_SIZES[INDEX_COUNT])</f>
        <v>4</v>
      </c>
      <c r="Q16" s="67">
        <f>SUMIF(IDX_SIZES[table_name],$A16,IDX_SIZES[NULLABLE_COUNT])</f>
        <v>1</v>
      </c>
      <c r="R16" s="67">
        <f>SUMIF(IDX_SIZES[table_name],TABLE_SIZES[[#This Row],[Table]],IDX_SIZES[Oracle]) + TABLE_SIZES[[#This Row],[INDEX_COUNT]]*INDEX(DBMS_Index_Row_Header,,CODE_ORACLE) + TABLE_SIZES[[#This Row],[NULLABLE_COUNT]]</f>
        <v>110</v>
      </c>
      <c r="S16" s="67">
        <f>SUMIF(IDX_SIZES[table_name],TABLE_SIZES[[#This Row],[Table]],IDX_SIZES[MSSQL]) + TABLE_SIZES[[#This Row],[INDEX_COUNT]]*INDEX(DBMS_Index_Row_Header,,CODE_MSSQL) + TABLE_SIZES[[#This Row],[NULLABLE_COUNT]]</f>
        <v>137</v>
      </c>
      <c r="T16" s="67">
        <f>SUMIF(IDX_SIZES[table_name],TABLE_SIZES[[#This Row],[Table]],IDX_SIZES[PostgreSQL]) + TABLE_SIZES[[#This Row],[INDEX_COUNT]]*INDEX(DBMS_Index_Row_Header,,CODE_POSTGRESQL) + TABLE_SIZES[[#This Row],[NULLABLE_COUNT]]</f>
        <v>166</v>
      </c>
      <c r="V16"/>
      <c r="Z16"/>
    </row>
    <row r="17" spans="1:26">
      <c r="A17" s="6" t="s">
        <v>260</v>
      </c>
      <c r="B17" s="6"/>
      <c r="C17" s="70">
        <f>Number_of_IRFs_per_Day+Number_of_Voice_Interactions_per_Day*Number_of_Mediation_Resources_per_Voice_Interaction*Percentage_of_Voice_Mediation_Resource_with_msf_userdata_true + Number_of_MM_Interactions_per_Day*Number_of_Mediation_Resources_per_MM_Interaction*Percentage_of_MM_Mediation_Resource_with_msf_userdata_true</f>
        <v>208000</v>
      </c>
      <c r="D17" s="70">
        <f>TABLE_SIZES[[#This Row],[Data Bytes per Day]]*Days_to_Keep_Info_Mart_Facts</f>
        <v>14571929600</v>
      </c>
      <c r="E17" s="70">
        <f>TABLE_SIZES[[#This Row],[Index Bytes per Day]]*Days_to_Keep_Info_Mart_Facts</f>
        <v>3178496000</v>
      </c>
      <c r="F17" s="70">
        <f>DBMS_Block_Size*CEILING(TABLE_SIZES[[#This Row],[Rows per Day]]/TABLE_SIZES[[#This Row],[Data Rows per Block]],1)</f>
        <v>36429824</v>
      </c>
      <c r="G17" s="70">
        <f>IFERROR(DBMS_Block_Size*CEILING(TABLE_SIZES[[#This Row],[Rows per Day]]/TABLE_SIZES[[#This Row],[Index Rows per Block]],1),0)</f>
        <v>7946240</v>
      </c>
      <c r="H17" s="4">
        <f>INDEX(TABLE_SIZES[[#This Row],[TBL_ORACLE]:[TBL_POSTGRESQL]],,CODE_CURRENT)</f>
        <v>156</v>
      </c>
      <c r="I17" s="119">
        <f>DBMS_Data_Block_Free_Size/TABLE_SIZES[[#This Row],[Data Row Size]]</f>
        <v>46.775641025641029</v>
      </c>
      <c r="J17" s="120">
        <f>DBMS_Data_Block_Free_Size/TABLE_SIZES[[#This Row],[Index Row Size]]</f>
        <v>214.61764705882354</v>
      </c>
      <c r="K17" s="68">
        <f>INDEX(TABLE_SIZES[[#This Row],[IDX_ORACLE]:[IDX_POSTGRESQL]],,CODE_CURRENT)</f>
        <v>34</v>
      </c>
      <c r="L17" s="2"/>
      <c r="M17" s="53">
        <f>SUMIF(COL_SIZES[table_name],TABLE_SIZES[[#This Row],[Table]],COL_SIZES[Oracle]) + INDEX(DBMS_Data_Block_Header,,CODE_ORACLE)</f>
        <v>156</v>
      </c>
      <c r="N17" s="53">
        <f>SUMIF(COL_SIZES[table_name],TABLE_SIZES[[#This Row],[Table]],COL_SIZES[MSSQL]) + INDEX(DBMS_Data_Block_Header,,CODE_MSSQL)</f>
        <v>47</v>
      </c>
      <c r="O17" s="53">
        <f>SUMIF(COL_SIZES[table_name],TABLE_SIZES[[#This Row],[Table]],COL_SIZES[PostgreSQL]) + INDEX(DBMS_Data_Block_Header,,CODE_POSTGRESQL)</f>
        <v>67</v>
      </c>
      <c r="P17" s="53">
        <f>SUMIF(IDX_SIZES[table_name],$A17,IDX_SIZES[INDEX_COUNT])</f>
        <v>2</v>
      </c>
      <c r="Q17" s="53">
        <f>SUMIF(IDX_SIZES[table_name],$A17,IDX_SIZES[NULLABLE_COUNT])</f>
        <v>0</v>
      </c>
      <c r="R17" s="67">
        <f>SUMIF(IDX_SIZES[table_name],TABLE_SIZES[[#This Row],[Table]],IDX_SIZES[Oracle]) + TABLE_SIZES[[#This Row],[INDEX_COUNT]]*INDEX(DBMS_Index_Row_Header,,CODE_ORACLE) + TABLE_SIZES[[#This Row],[NULLABLE_COUNT]]</f>
        <v>34</v>
      </c>
      <c r="S17" s="67">
        <f>SUMIF(IDX_SIZES[table_name],TABLE_SIZES[[#This Row],[Table]],IDX_SIZES[MSSQL]) + TABLE_SIZES[[#This Row],[INDEX_COUNT]]*INDEX(DBMS_Index_Row_Header,,CODE_MSSQL) + TABLE_SIZES[[#This Row],[NULLABLE_COUNT]]</f>
        <v>45</v>
      </c>
      <c r="T17" s="67">
        <f>SUMIF(IDX_SIZES[table_name],TABLE_SIZES[[#This Row],[Table]],IDX_SIZES[PostgreSQL]) + TABLE_SIZES[[#This Row],[INDEX_COUNT]]*INDEX(DBMS_Index_Row_Header,,CODE_POSTGRESQL) + TABLE_SIZES[[#This Row],[NULLABLE_COUNT]]</f>
        <v>59</v>
      </c>
      <c r="U17" s="65"/>
      <c r="V17"/>
      <c r="Z17"/>
    </row>
    <row r="18" spans="1:26">
      <c r="A18" s="6" t="s">
        <v>259</v>
      </c>
      <c r="B18" s="6"/>
      <c r="C18" s="70">
        <f>Number_of_IRFs_per_Day+Number_of_Voice_Interactions_per_Day*Number_of_Mediation_Resources_per_Voice_Interaction*Percentage_of_Voice_Mediation_Resource_with_msf_userdata_true + Number_of_MM_Interactions_per_Day*Number_of_Mediation_Resources_per_MM_Interaction*Percentage_of_MM_Mediation_Resource_with_msf_userdata_true</f>
        <v>208000</v>
      </c>
      <c r="D18" s="70">
        <f>TABLE_SIZES[[#This Row],[Data Bytes per Day]]*Days_to_Keep_Info_Mart_Facts</f>
        <v>46048870400</v>
      </c>
      <c r="E18" s="70">
        <f>TABLE_SIZES[[#This Row],[Index Bytes per Day]]*Days_to_Keep_Info_Mart_Facts</f>
        <v>3178496000</v>
      </c>
      <c r="F18" s="70">
        <f>DBMS_Block_Size*CEILING(TABLE_SIZES[[#This Row],[Rows per Day]]/TABLE_SIZES[[#This Row],[Data Rows per Block]],1)</f>
        <v>115122176</v>
      </c>
      <c r="G18" s="70">
        <f>IFERROR(DBMS_Block_Size*CEILING(TABLE_SIZES[[#This Row],[Rows per Day]]/TABLE_SIZES[[#This Row],[Index Rows per Block]],1),0)</f>
        <v>7946240</v>
      </c>
      <c r="H18" s="4">
        <f>INDEX(TABLE_SIZES[[#This Row],[TBL_ORACLE]:[TBL_POSTGRESQL]],,CODE_CURRENT)</f>
        <v>493</v>
      </c>
      <c r="I18" s="119">
        <f>DBMS_Data_Block_Free_Size/TABLE_SIZES[[#This Row],[Data Row Size]]</f>
        <v>14.801217038539553</v>
      </c>
      <c r="J18" s="120">
        <f>DBMS_Data_Block_Free_Size/TABLE_SIZES[[#This Row],[Index Row Size]]</f>
        <v>214.61764705882354</v>
      </c>
      <c r="K18" s="68">
        <f>INDEX(TABLE_SIZES[[#This Row],[IDX_ORACLE]:[IDX_POSTGRESQL]],,CODE_CURRENT)</f>
        <v>34</v>
      </c>
      <c r="L18" s="2"/>
      <c r="M18" s="53">
        <f>SUMIF(COL_SIZES[table_name],TABLE_SIZES[[#This Row],[Table]],COL_SIZES[Oracle]) + INDEX(DBMS_Data_Block_Header,,CODE_ORACLE)</f>
        <v>493</v>
      </c>
      <c r="N18" s="53">
        <f>SUMIF(COL_SIZES[table_name],TABLE_SIZES[[#This Row],[Table]],COL_SIZES[MSSQL]) + INDEX(DBMS_Data_Block_Header,,CODE_MSSQL)</f>
        <v>394</v>
      </c>
      <c r="O18" s="53">
        <f>SUMIF(COL_SIZES[table_name],TABLE_SIZES[[#This Row],[Table]],COL_SIZES[PostgreSQL]) + INDEX(DBMS_Data_Block_Header,,CODE_POSTGRESQL)</f>
        <v>422</v>
      </c>
      <c r="P18" s="53">
        <f>SUMIF(IDX_SIZES[table_name],$A18,IDX_SIZES[INDEX_COUNT])</f>
        <v>2</v>
      </c>
      <c r="Q18" s="53">
        <f>SUMIF(IDX_SIZES[table_name],$A18,IDX_SIZES[NULLABLE_COUNT])</f>
        <v>0</v>
      </c>
      <c r="R18" s="67">
        <f>SUMIF(IDX_SIZES[table_name],TABLE_SIZES[[#This Row],[Table]],IDX_SIZES[Oracle]) + TABLE_SIZES[[#This Row],[INDEX_COUNT]]*INDEX(DBMS_Index_Row_Header,,CODE_ORACLE) + TABLE_SIZES[[#This Row],[NULLABLE_COUNT]]</f>
        <v>34</v>
      </c>
      <c r="S18" s="67">
        <f>SUMIF(IDX_SIZES[table_name],TABLE_SIZES[[#This Row],[Table]],IDX_SIZES[MSSQL]) + TABLE_SIZES[[#This Row],[INDEX_COUNT]]*INDEX(DBMS_Index_Row_Header,,CODE_MSSQL) + TABLE_SIZES[[#This Row],[NULLABLE_COUNT]]</f>
        <v>45</v>
      </c>
      <c r="T18" s="67">
        <f>SUMIF(IDX_SIZES[table_name],TABLE_SIZES[[#This Row],[Table]],IDX_SIZES[PostgreSQL]) + TABLE_SIZES[[#This Row],[INDEX_COUNT]]*INDEX(DBMS_Index_Row_Header,,CODE_POSTGRESQL) + TABLE_SIZES[[#This Row],[NULLABLE_COUNT]]</f>
        <v>59</v>
      </c>
      <c r="U18" s="65"/>
      <c r="V18"/>
      <c r="Z18"/>
    </row>
    <row r="19" spans="1:26">
      <c r="A19" s="2" t="s">
        <v>258</v>
      </c>
      <c r="C19" s="70">
        <f>Number_of_IRFs_per_Day*Number_of_User_Data_Fact_Tables+Number_of_Voice_Interactions_per_Day*Number_of_Mediation_Resources_per_Voice_Interaction*Percentage_of_Voice_Mediation_Resource_with_msf_userdata_true*Number_of_User_Data_Fact_Tables + Number_of_MM_Interactions_per_Day*Number_of_Mediation_Resources_per_MM_Interaction*Percentage_of_MM_Mediation_Resource_with_msf_userdata_true*Number_of_User_Data_Fact_Tables</f>
        <v>416000</v>
      </c>
      <c r="D19" s="70">
        <f>TABLE_SIZES[[#This Row],[Data Bytes per Day]]*Days_to_Keep_Info_Mart_Facts</f>
        <v>48011673600</v>
      </c>
      <c r="E19" s="70">
        <f>TABLE_SIZES[[#This Row],[Index Bytes per Day]]*Days_to_Keep_Info_Mart_Facts</f>
        <v>8034713600</v>
      </c>
      <c r="F19" s="70">
        <f>DBMS_Block_Size*CEILING(TABLE_SIZES[[#This Row],[Rows per Day]]/TABLE_SIZES[[#This Row],[Data Rows per Block]],1)</f>
        <v>120029184</v>
      </c>
      <c r="G19" s="70">
        <f>IFERROR(DBMS_Block_Size*CEILING(TABLE_SIZES[[#This Row],[Rows per Day]]/TABLE_SIZES[[#This Row],[Index Rows per Block]],1),0)</f>
        <v>20086784</v>
      </c>
      <c r="H19" s="4">
        <f>INDEX(TABLE_SIZES[[#This Row],[TBL_ORACLE]:[TBL_POSTGRESQL]],,CODE_CURRENT)</f>
        <v>257</v>
      </c>
      <c r="I19" s="119">
        <f>DBMS_Data_Block_Free_Size/TABLE_SIZES[[#This Row],[Data Row Size]]</f>
        <v>28.392996108949415</v>
      </c>
      <c r="J19" s="120">
        <f>DBMS_Data_Block_Free_Size/TABLE_SIZES[[#This Row],[Index Row Size]]</f>
        <v>169.69767441860466</v>
      </c>
      <c r="K19" s="68">
        <f>INDEX(TABLE_SIZES[[#This Row],[IDX_ORACLE]:[IDX_POSTGRESQL]],,CODE_CURRENT)</f>
        <v>43</v>
      </c>
      <c r="L19" s="2"/>
      <c r="M19" s="53">
        <f>SUMIF(COL_SIZES[table_name],TABLE_SIZES[[#This Row],[Table]],COL_SIZES[Oracle]) + INDEX(DBMS_Data_Block_Header,,CODE_ORACLE)</f>
        <v>257</v>
      </c>
      <c r="N19" s="53">
        <f>SUMIF(COL_SIZES[table_name],TABLE_SIZES[[#This Row],[Table]],COL_SIZES[MSSQL]) + INDEX(DBMS_Data_Block_Header,,CODE_MSSQL)</f>
        <v>163</v>
      </c>
      <c r="O19" s="53">
        <f>SUMIF(COL_SIZES[table_name],TABLE_SIZES[[#This Row],[Table]],COL_SIZES[PostgreSQL]) + INDEX(DBMS_Data_Block_Header,,CODE_POSTGRESQL)</f>
        <v>199</v>
      </c>
      <c r="P19" s="53">
        <f>SUMIF(IDX_SIZES[table_name],$A19,IDX_SIZES[INDEX_COUNT])</f>
        <v>2</v>
      </c>
      <c r="Q19" s="53">
        <f>SUMIF(IDX_SIZES[table_name],$A19,IDX_SIZES[NULLABLE_COUNT])</f>
        <v>0</v>
      </c>
      <c r="R19" s="67">
        <f>SUMIF(IDX_SIZES[table_name],TABLE_SIZES[[#This Row],[Table]],IDX_SIZES[Oracle]) + TABLE_SIZES[[#This Row],[INDEX_COUNT]]*INDEX(DBMS_Index_Row_Header,,CODE_ORACLE) + TABLE_SIZES[[#This Row],[NULLABLE_COUNT]]</f>
        <v>43</v>
      </c>
      <c r="S19" s="67">
        <f>SUMIF(IDX_SIZES[table_name],TABLE_SIZES[[#This Row],[Table]],IDX_SIZES[MSSQL]) + TABLE_SIZES[[#This Row],[INDEX_COUNT]]*INDEX(DBMS_Index_Row_Header,,CODE_MSSQL) + TABLE_SIZES[[#This Row],[NULLABLE_COUNT]]</f>
        <v>49</v>
      </c>
      <c r="T19" s="67">
        <f>SUMIF(IDX_SIZES[table_name],TABLE_SIZES[[#This Row],[Table]],IDX_SIZES[PostgreSQL]) + TABLE_SIZES[[#This Row],[INDEX_COUNT]]*INDEX(DBMS_Index_Row_Header,,CODE_POSTGRESQL) + TABLE_SIZES[[#This Row],[NULLABLE_COUNT]]</f>
        <v>63</v>
      </c>
      <c r="U19" s="65"/>
      <c r="V19"/>
      <c r="Z19"/>
    </row>
    <row r="20" spans="1:26">
      <c r="A20" s="6" t="s">
        <v>261</v>
      </c>
      <c r="B20" s="6"/>
      <c r="C20" s="70">
        <f>Number_of_IRSFs_per_Day</f>
        <v>160000</v>
      </c>
      <c r="D20" s="70">
        <f>TABLE_SIZES[[#This Row],[Data Bytes per Day]]*Days_to_Keep_Info_Mart_Facts</f>
        <v>37362073600</v>
      </c>
      <c r="E20" s="70">
        <f>TABLE_SIZES[[#This Row],[Index Bytes per Day]]*Days_to_Keep_Info_Mart_Facts</f>
        <v>2444492800</v>
      </c>
      <c r="F20" s="70">
        <f>DBMS_Block_Size*CEILING(TABLE_SIZES[[#This Row],[Rows per Day]]/TABLE_SIZES[[#This Row],[Data Rows per Block]],1)</f>
        <v>93405184</v>
      </c>
      <c r="G20" s="70">
        <f>IFERROR(DBMS_Block_Size*CEILING(TABLE_SIZES[[#This Row],[Rows per Day]]/TABLE_SIZES[[#This Row],[Index Rows per Block]],1),0)</f>
        <v>6111232</v>
      </c>
      <c r="H20" s="4">
        <f>INDEX(TABLE_SIZES[[#This Row],[TBL_ORACLE]:[TBL_POSTGRESQL]],,CODE_CURRENT)</f>
        <v>520</v>
      </c>
      <c r="I20" s="119">
        <f>DBMS_Data_Block_Free_Size/TABLE_SIZES[[#This Row],[Data Row Size]]</f>
        <v>14.032692307692308</v>
      </c>
      <c r="J20" s="120">
        <f>DBMS_Data_Block_Free_Size/TABLE_SIZES[[#This Row],[Index Row Size]]</f>
        <v>214.61764705882354</v>
      </c>
      <c r="K20" s="68">
        <f>INDEX(TABLE_SIZES[[#This Row],[IDX_ORACLE]:[IDX_POSTGRESQL]],,CODE_CURRENT)</f>
        <v>34</v>
      </c>
      <c r="L20" s="2"/>
      <c r="M20" s="53">
        <f>SUMIF(COL_SIZES[table_name],TABLE_SIZES[[#This Row],[Table]],COL_SIZES[Oracle]) + INDEX(DBMS_Data_Block_Header,,CODE_ORACLE)</f>
        <v>520</v>
      </c>
      <c r="N20" s="53">
        <f>SUMIF(COL_SIZES[table_name],TABLE_SIZES[[#This Row],[Table]],COL_SIZES[MSSQL]) + INDEX(DBMS_Data_Block_Header,,CODE_MSSQL)</f>
        <v>361</v>
      </c>
      <c r="O20" s="53">
        <f>SUMIF(COL_SIZES[table_name],TABLE_SIZES[[#This Row],[Table]],COL_SIZES[PostgreSQL]) + INDEX(DBMS_Data_Block_Header,,CODE_POSTGRESQL)</f>
        <v>382</v>
      </c>
      <c r="P20" s="53">
        <f>SUMIF(IDX_SIZES[table_name],$A20,IDX_SIZES[INDEX_COUNT])</f>
        <v>2</v>
      </c>
      <c r="Q20" s="53">
        <f>SUMIF(IDX_SIZES[table_name],$A20,IDX_SIZES[NULLABLE_COUNT])</f>
        <v>0</v>
      </c>
      <c r="R20" s="67">
        <f>SUMIF(IDX_SIZES[table_name],TABLE_SIZES[[#This Row],[Table]],IDX_SIZES[Oracle]) + TABLE_SIZES[[#This Row],[INDEX_COUNT]]*INDEX(DBMS_Index_Row_Header,,CODE_ORACLE) + TABLE_SIZES[[#This Row],[NULLABLE_COUNT]]</f>
        <v>34</v>
      </c>
      <c r="S20" s="67">
        <f>SUMIF(IDX_SIZES[table_name],TABLE_SIZES[[#This Row],[Table]],IDX_SIZES[MSSQL]) + TABLE_SIZES[[#This Row],[INDEX_COUNT]]*INDEX(DBMS_Index_Row_Header,,CODE_MSSQL) + TABLE_SIZES[[#This Row],[NULLABLE_COUNT]]</f>
        <v>45</v>
      </c>
      <c r="T20" s="67">
        <f>SUMIF(IDX_SIZES[table_name],TABLE_SIZES[[#This Row],[Table]],IDX_SIZES[PostgreSQL]) + TABLE_SIZES[[#This Row],[INDEX_COUNT]]*INDEX(DBMS_Index_Row_Header,,CODE_POSTGRESQL) + TABLE_SIZES[[#This Row],[NULLABLE_COUNT]]</f>
        <v>59</v>
      </c>
      <c r="U20" s="65"/>
      <c r="V20"/>
      <c r="Z20"/>
    </row>
    <row r="21" spans="1:26">
      <c r="A21" s="6" t="s">
        <v>268</v>
      </c>
      <c r="B21" s="6"/>
      <c r="C21" s="70">
        <f>Number_of_Voice_Interactions_per_Day*Number_of_Mediation_Resources_per_Voice_Interaction + Number_of_MM_Interactions_per_Day*Number_of_Mediation_Resources_per_MM_Interaction</f>
        <v>160000</v>
      </c>
      <c r="D21" s="70">
        <f>TABLE_SIZES[[#This Row],[Data Bytes per Day]]*Days_to_Keep_Info_Mart_Facts</f>
        <v>30179328000</v>
      </c>
      <c r="E21" s="70">
        <f>TABLE_SIZES[[#This Row],[Index Bytes per Day]]*Days_to_Keep_Info_Mart_Facts</f>
        <v>3738828800</v>
      </c>
      <c r="F21" s="70">
        <f>DBMS_Block_Size*CEILING(TABLE_SIZES[[#This Row],[Rows per Day]]/TABLE_SIZES[[#This Row],[Data Rows per Block]],1)</f>
        <v>75448320</v>
      </c>
      <c r="G21" s="70">
        <f>IFERROR(DBMS_Block_Size*CEILING(TABLE_SIZES[[#This Row],[Rows per Day]]/TABLE_SIZES[[#This Row],[Index Rows per Block]],1),0)</f>
        <v>9347072</v>
      </c>
      <c r="H21" s="4">
        <f>INDEX(TABLE_SIZES[[#This Row],[TBL_ORACLE]:[TBL_POSTGRESQL]],,CODE_CURRENT)</f>
        <v>420</v>
      </c>
      <c r="I21" s="119">
        <f>DBMS_Data_Block_Free_Size/TABLE_SIZES[[#This Row],[Data Row Size]]</f>
        <v>17.373809523809523</v>
      </c>
      <c r="J21" s="120">
        <f>DBMS_Data_Block_Free_Size/TABLE_SIZES[[#This Row],[Index Row Size]]</f>
        <v>140.32692307692307</v>
      </c>
      <c r="K21" s="68">
        <f>INDEX(TABLE_SIZES[[#This Row],[IDX_ORACLE]:[IDX_POSTGRESQL]],,CODE_CURRENT)</f>
        <v>52</v>
      </c>
      <c r="L21" s="2"/>
      <c r="M21" s="53">
        <f>SUMIF(COL_SIZES[table_name],TABLE_SIZES[[#This Row],[Table]],COL_SIZES[Oracle]) + INDEX(DBMS_Data_Block_Header,,CODE_ORACLE)</f>
        <v>420</v>
      </c>
      <c r="N21" s="53">
        <f>SUMIF(COL_SIZES[table_name],TABLE_SIZES[[#This Row],[Table]],COL_SIZES[MSSQL]) + INDEX(DBMS_Data_Block_Header,,CODE_MSSQL)</f>
        <v>246</v>
      </c>
      <c r="O21" s="53">
        <f>SUMIF(COL_SIZES[table_name],TABLE_SIZES[[#This Row],[Table]],COL_SIZES[PostgreSQL]) + INDEX(DBMS_Data_Block_Header,,CODE_POSTGRESQL)</f>
        <v>268</v>
      </c>
      <c r="P21" s="53">
        <f>SUMIF(IDX_SIZES[table_name],$A21,IDX_SIZES[INDEX_COUNT])</f>
        <v>3</v>
      </c>
      <c r="Q21" s="53">
        <f>SUMIF(IDX_SIZES[table_name],$A21,IDX_SIZES[NULLABLE_COUNT])</f>
        <v>1</v>
      </c>
      <c r="R21" s="67">
        <f>SUMIF(IDX_SIZES[table_name],TABLE_SIZES[[#This Row],[Table]],IDX_SIZES[Oracle]) + TABLE_SIZES[[#This Row],[INDEX_COUNT]]*INDEX(DBMS_Index_Row_Header,,CODE_ORACLE) + TABLE_SIZES[[#This Row],[NULLABLE_COUNT]]</f>
        <v>52</v>
      </c>
      <c r="S21" s="67">
        <f>SUMIF(IDX_SIZES[table_name],TABLE_SIZES[[#This Row],[Table]],IDX_SIZES[MSSQL]) + TABLE_SIZES[[#This Row],[INDEX_COUNT]]*INDEX(DBMS_Index_Row_Header,,CODE_MSSQL) + TABLE_SIZES[[#This Row],[NULLABLE_COUNT]]</f>
        <v>71</v>
      </c>
      <c r="T21" s="67">
        <f>SUMIF(IDX_SIZES[table_name],TABLE_SIZES[[#This Row],[Table]],IDX_SIZES[PostgreSQL]) + TABLE_SIZES[[#This Row],[INDEX_COUNT]]*INDEX(DBMS_Index_Row_Header,,CODE_POSTGRESQL) + TABLE_SIZES[[#This Row],[NULLABLE_COUNT]]</f>
        <v>92</v>
      </c>
      <c r="U21" s="65"/>
      <c r="V21"/>
      <c r="Z21"/>
    </row>
    <row r="22" spans="1:26">
      <c r="A22" s="6"/>
      <c r="B22" s="6"/>
      <c r="C22" s="70"/>
      <c r="D22" s="70"/>
      <c r="E22" s="70"/>
      <c r="F22" s="70"/>
      <c r="G22" s="70"/>
      <c r="H22" s="4"/>
      <c r="I22" s="70"/>
      <c r="J22" s="70"/>
      <c r="K22" s="68"/>
      <c r="L22" s="2"/>
      <c r="M22" s="53"/>
      <c r="N22" s="53"/>
      <c r="O22" s="53"/>
      <c r="P22" s="53"/>
      <c r="Q22" s="53"/>
      <c r="R22" s="67"/>
      <c r="S22" s="67"/>
      <c r="T22" s="67"/>
      <c r="U22" s="65"/>
      <c r="V22"/>
      <c r="Z22"/>
    </row>
    <row r="23" spans="1:26">
      <c r="A23" s="6" t="s">
        <v>300</v>
      </c>
      <c r="B23" s="6"/>
      <c r="C23" s="70">
        <f>Number_of_Agents*Number_of_Logins_per_Agent_per_Day</f>
        <v>8000</v>
      </c>
      <c r="D23" s="70">
        <f>TABLE_SIZES[[#This Row],[Data Bytes per Day]]*Days_to_Keep_Info_Mart_Facts</f>
        <v>792985600</v>
      </c>
      <c r="E23" s="70">
        <f>TABLE_SIZES[[#This Row],[Index Bytes per Day]]*Days_to_Keep_Info_Mart_Facts</f>
        <v>124518400</v>
      </c>
      <c r="F23" s="70">
        <f>DBMS_Block_Size*CEILING(TABLE_SIZES[[#This Row],[Rows per Day]]/TABLE_SIZES[[#This Row],[Data Rows per Block]],1)</f>
        <v>1982464</v>
      </c>
      <c r="G23" s="70">
        <f>IFERROR(DBMS_Block_Size*CEILING(TABLE_SIZES[[#This Row],[Rows per Day]]/TABLE_SIZES[[#This Row],[Index Rows per Block]],1),0)</f>
        <v>311296</v>
      </c>
      <c r="H23" s="4">
        <f>INDEX(TABLE_SIZES[[#This Row],[TBL_ORACLE]:[TBL_POSTGRESQL]],,CODE_CURRENT)</f>
        <v>220</v>
      </c>
      <c r="I23" s="119">
        <f>DBMS_Data_Block_Free_Size/TABLE_SIZES[[#This Row],[Data Row Size]]</f>
        <v>33.168181818181822</v>
      </c>
      <c r="J23" s="120">
        <f>DBMS_Data_Block_Free_Size/TABLE_SIZES[[#This Row],[Index Row Size]]</f>
        <v>214.61764705882354</v>
      </c>
      <c r="K23" s="68">
        <f>INDEX(TABLE_SIZES[[#This Row],[IDX_ORACLE]:[IDX_POSTGRESQL]],,CODE_CURRENT)</f>
        <v>34</v>
      </c>
      <c r="L23" s="2"/>
      <c r="M23" s="53">
        <f>SUMIF(COL_SIZES[table_name],TABLE_SIZES[[#This Row],[Table]],COL_SIZES[Oracle]) + INDEX(DBMS_Data_Block_Header,,CODE_ORACLE)</f>
        <v>220</v>
      </c>
      <c r="N23" s="53">
        <f>SUMIF(COL_SIZES[table_name],TABLE_SIZES[[#This Row],[Table]],COL_SIZES[MSSQL]) + INDEX(DBMS_Data_Block_Header,,CODE_MSSQL)</f>
        <v>81</v>
      </c>
      <c r="O23" s="53">
        <f>SUMIF(COL_SIZES[table_name],TABLE_SIZES[[#This Row],[Table]],COL_SIZES[PostgreSQL]) + INDEX(DBMS_Data_Block_Header,,CODE_POSTGRESQL)</f>
        <v>101</v>
      </c>
      <c r="P23" s="53">
        <f>SUMIF(IDX_SIZES[table_name],$A23,IDX_SIZES[INDEX_COUNT])</f>
        <v>2</v>
      </c>
      <c r="Q23" s="53">
        <f>SUMIF(IDX_SIZES[table_name],$A23,IDX_SIZES[NULLABLE_COUNT])</f>
        <v>0</v>
      </c>
      <c r="R23" s="67">
        <f>SUMIF(IDX_SIZES[table_name],TABLE_SIZES[[#This Row],[Table]],IDX_SIZES[Oracle]) + TABLE_SIZES[[#This Row],[INDEX_COUNT]]*INDEX(DBMS_Index_Row_Header,,CODE_ORACLE) + TABLE_SIZES[[#This Row],[NULLABLE_COUNT]]</f>
        <v>34</v>
      </c>
      <c r="S23" s="67">
        <f>SUMIF(IDX_SIZES[table_name],TABLE_SIZES[[#This Row],[Table]],IDX_SIZES[MSSQL]) + TABLE_SIZES[[#This Row],[INDEX_COUNT]]*INDEX(DBMS_Index_Row_Header,,CODE_MSSQL) + TABLE_SIZES[[#This Row],[NULLABLE_COUNT]]</f>
        <v>45</v>
      </c>
      <c r="T23" s="67">
        <f>SUMIF(IDX_SIZES[table_name],TABLE_SIZES[[#This Row],[Table]],IDX_SIZES[PostgreSQL]) + TABLE_SIZES[[#This Row],[INDEX_COUNT]]*INDEX(DBMS_Index_Row_Header,,CODE_POSTGRESQL) + TABLE_SIZES[[#This Row],[NULLABLE_COUNT]]</f>
        <v>59</v>
      </c>
      <c r="U23" s="65"/>
      <c r="V23"/>
      <c r="Z23"/>
    </row>
    <row r="24" spans="1:26">
      <c r="A24" s="6" t="s">
        <v>302</v>
      </c>
      <c r="B24" s="6"/>
      <c r="C24" s="70">
        <f>Number_of_Interactions_per_Day*Number_of_Agent_State_Changes_per_Interaction</f>
        <v>130000</v>
      </c>
      <c r="D24" s="70">
        <f>TABLE_SIZES[[#This Row],[Data Bytes per Day]]*Days_to_Keep_Info_Mart_Facts</f>
        <v>15997337600</v>
      </c>
      <c r="E24" s="70">
        <f>TABLE_SIZES[[#This Row],[Index Bytes per Day]]*Days_to_Keep_Info_Mart_Facts</f>
        <v>6248857600</v>
      </c>
      <c r="F24" s="70">
        <f>DBMS_Block_Size*CEILING(TABLE_SIZES[[#This Row],[Rows per Day]]/TABLE_SIZES[[#This Row],[Data Rows per Block]],1)</f>
        <v>39993344</v>
      </c>
      <c r="G24" s="70">
        <f>IFERROR(DBMS_Block_Size*CEILING(TABLE_SIZES[[#This Row],[Rows per Day]]/TABLE_SIZES[[#This Row],[Index Rows per Block]],1),0)</f>
        <v>15622144</v>
      </c>
      <c r="H24" s="4">
        <f>INDEX(TABLE_SIZES[[#This Row],[TBL_ORACLE]:[TBL_POSTGRESQL]],,CODE_CURRENT)</f>
        <v>274</v>
      </c>
      <c r="I24" s="119">
        <f>DBMS_Data_Block_Free_Size/TABLE_SIZES[[#This Row],[Data Row Size]]</f>
        <v>26.631386861313867</v>
      </c>
      <c r="J24" s="120">
        <f>DBMS_Data_Block_Free_Size/TABLE_SIZES[[#This Row],[Index Row Size]]</f>
        <v>68.196261682242991</v>
      </c>
      <c r="K24" s="68">
        <f>INDEX(TABLE_SIZES[[#This Row],[IDX_ORACLE]:[IDX_POSTGRESQL]],,CODE_CURRENT)</f>
        <v>107</v>
      </c>
      <c r="L24" s="2"/>
      <c r="M24" s="53">
        <f>SUMIF(COL_SIZES[table_name],TABLE_SIZES[[#This Row],[Table]],COL_SIZES[Oracle]) + INDEX(DBMS_Data_Block_Header,,CODE_ORACLE)</f>
        <v>274</v>
      </c>
      <c r="N24" s="53">
        <f>SUMIF(COL_SIZES[table_name],TABLE_SIZES[[#This Row],[Table]],COL_SIZES[MSSQL]) + INDEX(DBMS_Data_Block_Header,,CODE_MSSQL)</f>
        <v>120</v>
      </c>
      <c r="O24" s="53">
        <f>SUMIF(COL_SIZES[table_name],TABLE_SIZES[[#This Row],[Table]],COL_SIZES[PostgreSQL]) + INDEX(DBMS_Data_Block_Header,,CODE_POSTGRESQL)</f>
        <v>140</v>
      </c>
      <c r="P24" s="53">
        <f>SUMIF(IDX_SIZES[table_name],$A24,IDX_SIZES[INDEX_COUNT])</f>
        <v>3</v>
      </c>
      <c r="Q24" s="53">
        <f>SUMIF(IDX_SIZES[table_name],$A24,IDX_SIZES[NULLABLE_COUNT])</f>
        <v>2</v>
      </c>
      <c r="R24" s="67">
        <f>SUMIF(IDX_SIZES[table_name],TABLE_SIZES[[#This Row],[Table]],IDX_SIZES[Oracle]) + TABLE_SIZES[[#This Row],[INDEX_COUNT]]*INDEX(DBMS_Index_Row_Header,,CODE_ORACLE) + TABLE_SIZES[[#This Row],[NULLABLE_COUNT]]</f>
        <v>107</v>
      </c>
      <c r="S24" s="67">
        <f>SUMIF(IDX_SIZES[table_name],TABLE_SIZES[[#This Row],[Table]],IDX_SIZES[MSSQL]) + TABLE_SIZES[[#This Row],[INDEX_COUNT]]*INDEX(DBMS_Index_Row_Header,,CODE_MSSQL) + TABLE_SIZES[[#This Row],[NULLABLE_COUNT]]</f>
        <v>106</v>
      </c>
      <c r="T24" s="67">
        <f>SUMIF(IDX_SIZES[table_name],TABLE_SIZES[[#This Row],[Table]],IDX_SIZES[PostgreSQL]) + TABLE_SIZES[[#This Row],[INDEX_COUNT]]*INDEX(DBMS_Index_Row_Header,,CODE_POSTGRESQL) + TABLE_SIZES[[#This Row],[NULLABLE_COUNT]]</f>
        <v>127</v>
      </c>
      <c r="U24" s="65"/>
      <c r="V24"/>
      <c r="Z24"/>
    </row>
    <row r="25" spans="1:26">
      <c r="A25" s="6" t="s">
        <v>305</v>
      </c>
      <c r="B25" s="6"/>
      <c r="C25" s="70">
        <f>Number_of_Interactions_per_Day*Number_of_Software_Reasons</f>
        <v>260000</v>
      </c>
      <c r="D25" s="70">
        <f>TABLE_SIZES[[#This Row],[Data Bytes per Day]]*Days_to_Keep_Info_Mart_Facts</f>
        <v>31991398400</v>
      </c>
      <c r="E25" s="70">
        <f>TABLE_SIZES[[#This Row],[Index Bytes per Day]]*Days_to_Keep_Info_Mart_Facts</f>
        <v>3971481600</v>
      </c>
      <c r="F25" s="70">
        <f>DBMS_Block_Size*CEILING(TABLE_SIZES[[#This Row],[Rows per Day]]/TABLE_SIZES[[#This Row],[Data Rows per Block]],1)</f>
        <v>79978496</v>
      </c>
      <c r="G25" s="70">
        <f>IFERROR(DBMS_Block_Size*CEILING(TABLE_SIZES[[#This Row],[Rows per Day]]/TABLE_SIZES[[#This Row],[Index Rows per Block]],1),0)</f>
        <v>9928704</v>
      </c>
      <c r="H25" s="4">
        <f>INDEX(TABLE_SIZES[[#This Row],[TBL_ORACLE]:[TBL_POSTGRESQL]],,CODE_CURRENT)</f>
        <v>274</v>
      </c>
      <c r="I25" s="119">
        <f>DBMS_Data_Block_Free_Size/TABLE_SIZES[[#This Row],[Data Row Size]]</f>
        <v>26.631386861313867</v>
      </c>
      <c r="J25" s="120">
        <f>DBMS_Data_Block_Free_Size/TABLE_SIZES[[#This Row],[Index Row Size]]</f>
        <v>214.61764705882354</v>
      </c>
      <c r="K25" s="68">
        <f>INDEX(TABLE_SIZES[[#This Row],[IDX_ORACLE]:[IDX_POSTGRESQL]],,CODE_CURRENT)</f>
        <v>34</v>
      </c>
      <c r="L25" s="2"/>
      <c r="M25" s="53">
        <f>SUMIF(COL_SIZES[table_name],TABLE_SIZES[[#This Row],[Table]],COL_SIZES[Oracle]) + INDEX(DBMS_Data_Block_Header,,CODE_ORACLE)</f>
        <v>274</v>
      </c>
      <c r="N25" s="53">
        <f>SUMIF(COL_SIZES[table_name],TABLE_SIZES[[#This Row],[Table]],COL_SIZES[MSSQL]) + INDEX(DBMS_Data_Block_Header,,CODE_MSSQL)</f>
        <v>115</v>
      </c>
      <c r="O25" s="53">
        <f>SUMIF(COL_SIZES[table_name],TABLE_SIZES[[#This Row],[Table]],COL_SIZES[PostgreSQL]) + INDEX(DBMS_Data_Block_Header,,CODE_POSTGRESQL)</f>
        <v>135</v>
      </c>
      <c r="P25" s="53">
        <f>SUMIF(IDX_SIZES[table_name],$A25,IDX_SIZES[INDEX_COUNT])</f>
        <v>2</v>
      </c>
      <c r="Q25" s="53">
        <f>SUMIF(IDX_SIZES[table_name],$A25,IDX_SIZES[NULLABLE_COUNT])</f>
        <v>0</v>
      </c>
      <c r="R25" s="67">
        <f>SUMIF(IDX_SIZES[table_name],TABLE_SIZES[[#This Row],[Table]],IDX_SIZES[Oracle]) + TABLE_SIZES[[#This Row],[INDEX_COUNT]]*INDEX(DBMS_Index_Row_Header,,CODE_ORACLE) + TABLE_SIZES[[#This Row],[NULLABLE_COUNT]]</f>
        <v>34</v>
      </c>
      <c r="S25" s="67">
        <f>SUMIF(IDX_SIZES[table_name],TABLE_SIZES[[#This Row],[Table]],IDX_SIZES[MSSQL]) + TABLE_SIZES[[#This Row],[INDEX_COUNT]]*INDEX(DBMS_Index_Row_Header,,CODE_MSSQL) + TABLE_SIZES[[#This Row],[NULLABLE_COUNT]]</f>
        <v>45</v>
      </c>
      <c r="T25" s="67">
        <f>SUMIF(IDX_SIZES[table_name],TABLE_SIZES[[#This Row],[Table]],IDX_SIZES[PostgreSQL]) + TABLE_SIZES[[#This Row],[INDEX_COUNT]]*INDEX(DBMS_Index_Row_Header,,CODE_POSTGRESQL) + TABLE_SIZES[[#This Row],[NULLABLE_COUNT]]</f>
        <v>59</v>
      </c>
      <c r="U25" s="65"/>
      <c r="V25"/>
      <c r="Z25"/>
    </row>
    <row r="26" spans="1:26">
      <c r="A26" s="6"/>
      <c r="B26" s="6"/>
      <c r="C26" s="70"/>
      <c r="D26" s="70"/>
      <c r="E26" s="70"/>
      <c r="F26" s="70"/>
      <c r="G26" s="70"/>
      <c r="H26" s="4"/>
      <c r="I26" s="70"/>
      <c r="J26" s="70"/>
      <c r="K26" s="68"/>
      <c r="L26" s="2"/>
      <c r="M26" s="53"/>
      <c r="N26" s="53"/>
      <c r="O26" s="53"/>
      <c r="P26" s="53"/>
      <c r="Q26" s="53"/>
      <c r="R26" s="67"/>
      <c r="S26" s="67"/>
      <c r="T26" s="67"/>
      <c r="U26" s="65"/>
      <c r="V26"/>
      <c r="Z26"/>
    </row>
    <row r="27" spans="1:26">
      <c r="A27" s="6" t="s">
        <v>75</v>
      </c>
      <c r="B27" s="6"/>
      <c r="C27" s="74">
        <f>Number_of_Outbound_Calls_per_Day</f>
        <v>100000</v>
      </c>
      <c r="D27" s="70">
        <f>TABLE_SIZES[[#This Row],[Data Bytes per Day]]*Days_to_Keep_Info_Mart_Facts</f>
        <v>285648486400</v>
      </c>
      <c r="E27" s="70">
        <f>TABLE_SIZES[[#This Row],[Index Bytes per Day]]*Days_to_Keep_Info_Mart_Facts</f>
        <v>6379929600</v>
      </c>
      <c r="F27" s="70">
        <f>DBMS_Block_Size*CEILING(TABLE_SIZES[[#This Row],[Rows per Day]]/TABLE_SIZES[[#This Row],[Data Rows per Block]],1)</f>
        <v>714121216</v>
      </c>
      <c r="G27" s="70">
        <f>IFERROR(DBMS_Block_Size*CEILING(TABLE_SIZES[[#This Row],[Rows per Day]]/TABLE_SIZES[[#This Row],[Index Rows per Block]],1),0)</f>
        <v>15949824</v>
      </c>
      <c r="H27" s="111">
        <f>INDEX(TABLE_SIZES[[#This Row],[TBL_ORACLE]:[TBL_POSTGRESQL]],,CODE_CURRENT)</f>
        <v>6361</v>
      </c>
      <c r="I27" s="119">
        <f>DBMS_Data_Block_Free_Size/TABLE_SIZES[[#This Row],[Data Row Size]]</f>
        <v>1.1471466750510926</v>
      </c>
      <c r="J27" s="120">
        <f>DBMS_Data_Block_Free_Size/TABLE_SIZES[[#This Row],[Index Row Size]]</f>
        <v>51.387323943661968</v>
      </c>
      <c r="K27" s="68">
        <f>INDEX(TABLE_SIZES[[#This Row],[IDX_ORACLE]:[IDX_POSTGRESQL]],,CODE_CURRENT)</f>
        <v>142</v>
      </c>
      <c r="L27" s="2"/>
      <c r="M27" s="53">
        <f>SUMIF(COL_SIZES[table_name],TABLE_SIZES[[#This Row],[Table]],COL_SIZES[Oracle]) + INDEX(DBMS_Data_Block_Header,,CODE_ORACLE)</f>
        <v>6361</v>
      </c>
      <c r="N27" s="53">
        <f>SUMIF(COL_SIZES[table_name],TABLE_SIZES[[#This Row],[Table]],COL_SIZES[MSSQL]) + INDEX(DBMS_Data_Block_Header,,CODE_MSSQL)</f>
        <v>5981</v>
      </c>
      <c r="O27" s="53">
        <f>SUMIF(COL_SIZES[table_name],TABLE_SIZES[[#This Row],[Table]],COL_SIZES[PostgreSQL]) + INDEX(DBMS_Data_Block_Header,,CODE_POSTGRESQL)</f>
        <v>6034</v>
      </c>
      <c r="P27" s="53">
        <f>SUMIF(IDX_SIZES[table_name],$A27,IDX_SIZES[INDEX_COUNT])</f>
        <v>5</v>
      </c>
      <c r="Q27" s="53">
        <f>SUMIF(IDX_SIZES[table_name],$A27,IDX_SIZES[NULLABLE_COUNT])</f>
        <v>2</v>
      </c>
      <c r="R27" s="67">
        <f>SUMIF(IDX_SIZES[table_name],TABLE_SIZES[[#This Row],[Table]],IDX_SIZES[Oracle]) + TABLE_SIZES[[#This Row],[INDEX_COUNT]]*INDEX(DBMS_Index_Row_Header,,CODE_ORACLE) + TABLE_SIZES[[#This Row],[NULLABLE_COUNT]]</f>
        <v>142</v>
      </c>
      <c r="S27" s="67">
        <f>SUMIF(IDX_SIZES[table_name],TABLE_SIZES[[#This Row],[Table]],IDX_SIZES[MSSQL]) + TABLE_SIZES[[#This Row],[INDEX_COUNT]]*INDEX(DBMS_Index_Row_Header,,CODE_MSSQL) + TABLE_SIZES[[#This Row],[NULLABLE_COUNT]]</f>
        <v>172</v>
      </c>
      <c r="T27" s="67">
        <f>SUMIF(IDX_SIZES[table_name],TABLE_SIZES[[#This Row],[Table]],IDX_SIZES[PostgreSQL]) + TABLE_SIZES[[#This Row],[INDEX_COUNT]]*INDEX(DBMS_Index_Row_Header,,CODE_POSTGRESQL) + TABLE_SIZES[[#This Row],[NULLABLE_COUNT]]</f>
        <v>208</v>
      </c>
      <c r="U27" s="65"/>
      <c r="V27"/>
      <c r="Z27"/>
    </row>
    <row r="28" spans="1:26">
      <c r="A28" s="6" t="s">
        <v>273</v>
      </c>
      <c r="B28" s="6"/>
      <c r="C28" s="74">
        <f>MIN(POWER(Number_of_Values_per_Calling_List_Record_Custom_Field, MAX(Number_of_Custom_Fields_per_Calling_List_Record,1)), (Number_of_Outbound_Calls_per_Day * 2))/2</f>
        <v>50000</v>
      </c>
      <c r="D28" s="70">
        <f>TABLE_SIZES[[#This Row],[Data Bytes per Day]]*Days_to_Keep_Info_Mart_Facts</f>
        <v>4404019200</v>
      </c>
      <c r="E28" s="70">
        <f>TABLE_SIZES[[#This Row],[Index Bytes per Day]]*Days_to_Keep_Info_Mart_Facts</f>
        <v>383385600</v>
      </c>
      <c r="F28" s="70">
        <f>DBMS_Block_Size*CEILING(TABLE_SIZES[[#This Row],[Rows per Day]]/TABLE_SIZES[[#This Row],[Data Rows per Block]],1)</f>
        <v>11010048</v>
      </c>
      <c r="G28" s="70">
        <f>IFERROR(DBMS_Block_Size*CEILING(TABLE_SIZES[[#This Row],[Rows per Day]]/TABLE_SIZES[[#This Row],[Index Rows per Block]],1),0)</f>
        <v>958464</v>
      </c>
      <c r="H28" s="111">
        <f>INDEX(TABLE_SIZES[[#This Row],[TBL_ORACLE]:[TBL_POSTGRESQL]],,CODE_CURRENT)</f>
        <v>196</v>
      </c>
      <c r="I28" s="119">
        <f>DBMS_Data_Block_Free_Size/TABLE_SIZES[[#This Row],[Data Row Size]]</f>
        <v>37.229591836734691</v>
      </c>
      <c r="J28" s="120">
        <f>DBMS_Data_Block_Free_Size/TABLE_SIZES[[#This Row],[Index Row Size]]</f>
        <v>429.23529411764707</v>
      </c>
      <c r="K28" s="68">
        <f>INDEX(TABLE_SIZES[[#This Row],[IDX_ORACLE]:[IDX_POSTGRESQL]],,CODE_CURRENT)</f>
        <v>17</v>
      </c>
      <c r="L28" s="2"/>
      <c r="M28" s="53">
        <f>SUMIF(COL_SIZES[table_name],TABLE_SIZES[[#This Row],[Table]],COL_SIZES[Oracle]) + INDEX(DBMS_Data_Block_Header,,CODE_ORACLE)</f>
        <v>196</v>
      </c>
      <c r="N28" s="53">
        <f>SUMIF(COL_SIZES[table_name],TABLE_SIZES[[#This Row],[Table]],COL_SIZES[MSSQL]) + INDEX(DBMS_Data_Block_Header,,CODE_MSSQL)</f>
        <v>102</v>
      </c>
      <c r="O28" s="53">
        <f>SUMIF(COL_SIZES[table_name],TABLE_SIZES[[#This Row],[Table]],COL_SIZES[PostgreSQL]) + INDEX(DBMS_Data_Block_Header,,CODE_POSTGRESQL)</f>
        <v>132</v>
      </c>
      <c r="P28" s="53">
        <f>SUMIF(IDX_SIZES[table_name],$A28,IDX_SIZES[INDEX_COUNT])</f>
        <v>1</v>
      </c>
      <c r="Q28" s="53">
        <f>SUMIF(IDX_SIZES[table_name],$A28,IDX_SIZES[NULLABLE_COUNT])</f>
        <v>0</v>
      </c>
      <c r="R28" s="67">
        <f>SUMIF(IDX_SIZES[table_name],TABLE_SIZES[[#This Row],[Table]],IDX_SIZES[Oracle]) + TABLE_SIZES[[#This Row],[INDEX_COUNT]]*INDEX(DBMS_Index_Row_Header,,CODE_ORACLE) + TABLE_SIZES[[#This Row],[NULLABLE_COUNT]]</f>
        <v>17</v>
      </c>
      <c r="S28" s="67">
        <f>SUMIF(IDX_SIZES[table_name],TABLE_SIZES[[#This Row],[Table]],IDX_SIZES[MSSQL]) + TABLE_SIZES[[#This Row],[INDEX_COUNT]]*INDEX(DBMS_Index_Row_Header,,CODE_MSSQL) + TABLE_SIZES[[#This Row],[NULLABLE_COUNT]]</f>
        <v>20</v>
      </c>
      <c r="T28" s="67">
        <f>SUMIF(IDX_SIZES[table_name],TABLE_SIZES[[#This Row],[Table]],IDX_SIZES[PostgreSQL]) + TABLE_SIZES[[#This Row],[INDEX_COUNT]]*INDEX(DBMS_Index_Row_Header,,CODE_POSTGRESQL) + TABLE_SIZES[[#This Row],[NULLABLE_COUNT]]</f>
        <v>27</v>
      </c>
      <c r="U28" s="65"/>
      <c r="V28"/>
      <c r="Z28"/>
    </row>
    <row r="29" spans="1:26">
      <c r="A29" s="6" t="s">
        <v>275</v>
      </c>
      <c r="B29" s="6"/>
      <c r="C29" s="74">
        <f>MIN(POWER(Number_of_Values_per_Calling_List_Record_Custom_Field, MAX(Number_of_Custom_Fields_per_Calling_List_Record,1)), (Number_of_Outbound_Calls_per_Day * 2))/2</f>
        <v>50000</v>
      </c>
      <c r="D29" s="70">
        <f>TABLE_SIZES[[#This Row],[Data Bytes per Day]]*Days_to_Keep_Info_Mart_Facts</f>
        <v>4404019200</v>
      </c>
      <c r="E29" s="70">
        <f>TABLE_SIZES[[#This Row],[Index Bytes per Day]]*Days_to_Keep_Info_Mart_Facts</f>
        <v>383385600</v>
      </c>
      <c r="F29" s="70">
        <f>DBMS_Block_Size*CEILING(TABLE_SIZES[[#This Row],[Rows per Day]]/TABLE_SIZES[[#This Row],[Data Rows per Block]],1)</f>
        <v>11010048</v>
      </c>
      <c r="G29" s="70">
        <f>IFERROR(DBMS_Block_Size*CEILING(TABLE_SIZES[[#This Row],[Rows per Day]]/TABLE_SIZES[[#This Row],[Index Rows per Block]],1),0)</f>
        <v>958464</v>
      </c>
      <c r="H29" s="111">
        <f>INDEX(TABLE_SIZES[[#This Row],[TBL_ORACLE]:[TBL_POSTGRESQL]],,CODE_CURRENT)</f>
        <v>196</v>
      </c>
      <c r="I29" s="119">
        <f>DBMS_Data_Block_Free_Size/TABLE_SIZES[[#This Row],[Data Row Size]]</f>
        <v>37.229591836734691</v>
      </c>
      <c r="J29" s="120">
        <f>DBMS_Data_Block_Free_Size/TABLE_SIZES[[#This Row],[Index Row Size]]</f>
        <v>429.23529411764707</v>
      </c>
      <c r="K29" s="68">
        <f>INDEX(TABLE_SIZES[[#This Row],[IDX_ORACLE]:[IDX_POSTGRESQL]],,CODE_CURRENT)</f>
        <v>17</v>
      </c>
      <c r="L29" s="2"/>
      <c r="M29" s="53">
        <f>SUMIF(COL_SIZES[table_name],TABLE_SIZES[[#This Row],[Table]],COL_SIZES[Oracle]) + INDEX(DBMS_Data_Block_Header,,CODE_ORACLE)</f>
        <v>196</v>
      </c>
      <c r="N29" s="53">
        <f>SUMIF(COL_SIZES[table_name],TABLE_SIZES[[#This Row],[Table]],COL_SIZES[MSSQL]) + INDEX(DBMS_Data_Block_Header,,CODE_MSSQL)</f>
        <v>102</v>
      </c>
      <c r="O29" s="53">
        <f>SUMIF(COL_SIZES[table_name],TABLE_SIZES[[#This Row],[Table]],COL_SIZES[PostgreSQL]) + INDEX(DBMS_Data_Block_Header,,CODE_POSTGRESQL)</f>
        <v>132</v>
      </c>
      <c r="P29" s="53">
        <f>SUMIF(IDX_SIZES[table_name],$A29,IDX_SIZES[INDEX_COUNT])</f>
        <v>1</v>
      </c>
      <c r="Q29" s="53">
        <f>SUMIF(IDX_SIZES[table_name],$A29,IDX_SIZES[NULLABLE_COUNT])</f>
        <v>0</v>
      </c>
      <c r="R29" s="67">
        <f>SUMIF(IDX_SIZES[table_name],TABLE_SIZES[[#This Row],[Table]],IDX_SIZES[Oracle]) + TABLE_SIZES[[#This Row],[INDEX_COUNT]]*INDEX(DBMS_Index_Row_Header,,CODE_ORACLE) + TABLE_SIZES[[#This Row],[NULLABLE_COUNT]]</f>
        <v>17</v>
      </c>
      <c r="S29" s="67">
        <f>SUMIF(IDX_SIZES[table_name],TABLE_SIZES[[#This Row],[Table]],IDX_SIZES[MSSQL]) + TABLE_SIZES[[#This Row],[INDEX_COUNT]]*INDEX(DBMS_Index_Row_Header,,CODE_MSSQL) + TABLE_SIZES[[#This Row],[NULLABLE_COUNT]]</f>
        <v>20</v>
      </c>
      <c r="T29" s="67">
        <f>SUMIF(IDX_SIZES[table_name],TABLE_SIZES[[#This Row],[Table]],IDX_SIZES[PostgreSQL]) + TABLE_SIZES[[#This Row],[INDEX_COUNT]]*INDEX(DBMS_Index_Row_Header,,CODE_POSTGRESQL) + TABLE_SIZES[[#This Row],[NULLABLE_COUNT]]</f>
        <v>27</v>
      </c>
      <c r="U29" s="65"/>
      <c r="V29"/>
      <c r="Z29"/>
    </row>
    <row r="30" spans="1:26">
      <c r="A30" s="75"/>
      <c r="B30" s="75"/>
      <c r="C30" s="73"/>
      <c r="D30" s="70"/>
      <c r="E30" s="70"/>
      <c r="F30" s="73"/>
      <c r="G30" s="73"/>
      <c r="H30" s="73"/>
      <c r="I30" s="75"/>
      <c r="J30" s="75"/>
      <c r="K30" s="75"/>
      <c r="L30" s="75"/>
      <c r="M30" s="75"/>
      <c r="N30" s="75"/>
      <c r="O30" s="75"/>
      <c r="P30" s="75"/>
      <c r="Q30" s="76"/>
      <c r="R30" s="75"/>
      <c r="S30" s="75"/>
      <c r="T30" s="67"/>
      <c r="U30" s="65"/>
      <c r="V30"/>
      <c r="Z30"/>
    </row>
    <row r="31" spans="1:26">
      <c r="A31" s="68" t="s">
        <v>271</v>
      </c>
      <c r="B31" s="75"/>
      <c r="C31" s="73">
        <f>Number_or_Changes_per_Place_Group_Per_Day*Number_of_Place_Groups</f>
        <v>2000</v>
      </c>
      <c r="D31" s="70">
        <f>TABLE_SIZES[[#This Row],[Data Bytes per Day]]*Days_to_Keep_Info_Mart_Facts</f>
        <v>173670400</v>
      </c>
      <c r="E31" s="70">
        <f>TABLE_SIZES[[#This Row],[Index Bytes per Day]]*Days_to_Keep_Info_Mart_Facts</f>
        <v>95027200</v>
      </c>
      <c r="F31" s="73">
        <f>DBMS_Block_Size*CEILING(TABLE_SIZES[[#This Row],[Rows per Day]]/TABLE_SIZES[[#This Row],[Data Rows per Block]],1)</f>
        <v>434176</v>
      </c>
      <c r="G31" s="70">
        <f>IFERROR(DBMS_Block_Size*CEILING(TABLE_SIZES[[#This Row],[Rows per Day]]/TABLE_SIZES[[#This Row],[Index Rows per Block]],1),0)</f>
        <v>237568</v>
      </c>
      <c r="H31" s="73">
        <f>INDEX(TABLE_SIZES[[#This Row],[TBL_ORACLE]:[TBL_POSTGRESQL]],,CODE_CURRENT)</f>
        <v>193</v>
      </c>
      <c r="I31" s="119">
        <f>DBMS_Data_Block_Free_Size/TABLE_SIZES[[#This Row],[Data Row Size]]</f>
        <v>37.808290155440417</v>
      </c>
      <c r="J31" s="120">
        <f>DBMS_Data_Block_Free_Size/TABLE_SIZES[[#This Row],[Index Row Size]]</f>
        <v>69.495238095238093</v>
      </c>
      <c r="K31" s="75">
        <f>INDEX(TABLE_SIZES[[#This Row],[IDX_ORACLE]:[IDX_POSTGRESQL]],,CODE_CURRENT)</f>
        <v>105</v>
      </c>
      <c r="L31" s="75"/>
      <c r="M31" s="75">
        <f>SUMIF(COL_SIZES[table_name],TABLE_SIZES[[#This Row],[Table]],COL_SIZES[Oracle]) + INDEX(DBMS_Data_Block_Header,,CODE_ORACLE)</f>
        <v>193</v>
      </c>
      <c r="N31" s="75">
        <f>SUMIF(COL_SIZES[table_name],TABLE_SIZES[[#This Row],[Table]],COL_SIZES[MSSQL]) + INDEX(DBMS_Data_Block_Header,,CODE_MSSQL)</f>
        <v>74</v>
      </c>
      <c r="O31" s="75">
        <f>SUMIF(COL_SIZES[table_name],TABLE_SIZES[[#This Row],[Table]],COL_SIZES[PostgreSQL]) + INDEX(DBMS_Data_Block_Header,,CODE_POSTGRESQL)</f>
        <v>94</v>
      </c>
      <c r="P31" s="75">
        <f>SUMIF(IDX_SIZES[table_name],$A31,IDX_SIZES[INDEX_COUNT])</f>
        <v>5</v>
      </c>
      <c r="Q31" s="76">
        <f>SUMIF(IDX_SIZES[table_name],$A31,IDX_SIZES[NULLABLE_COUNT])</f>
        <v>2</v>
      </c>
      <c r="R31" s="75">
        <f>SUMIF(IDX_SIZES[table_name],TABLE_SIZES[[#This Row],[Table]],IDX_SIZES[Oracle]) + TABLE_SIZES[[#This Row],[INDEX_COUNT]]*INDEX(DBMS_Index_Row_Header,,CODE_ORACLE) + TABLE_SIZES[[#This Row],[NULLABLE_COUNT]]</f>
        <v>105</v>
      </c>
      <c r="S31" s="75">
        <f>SUMIF(IDX_SIZES[table_name],TABLE_SIZES[[#This Row],[Table]],IDX_SIZES[MSSQL]) + TABLE_SIZES[[#This Row],[INDEX_COUNT]]*INDEX(DBMS_Index_Row_Header,,CODE_MSSQL) + TABLE_SIZES[[#This Row],[NULLABLE_COUNT]]</f>
        <v>115</v>
      </c>
      <c r="T31" s="67">
        <f>SUMIF(IDX_SIZES[table_name],TABLE_SIZES[[#This Row],[Table]],IDX_SIZES[PostgreSQL]) + TABLE_SIZES[[#This Row],[INDEX_COUNT]]*INDEX(DBMS_Index_Row_Header,,CODE_POSTGRESQL) + TABLE_SIZES[[#This Row],[NULLABLE_COUNT]]</f>
        <v>150</v>
      </c>
      <c r="U31" s="65"/>
      <c r="V31"/>
      <c r="Z31"/>
    </row>
    <row r="32" spans="1:26">
      <c r="A32" s="6" t="s">
        <v>287</v>
      </c>
      <c r="B32" s="70"/>
      <c r="C32" s="4">
        <f>Number_of_Changes_per_Agent_Group_Per_Day*Number_of_Agent_Groups</f>
        <v>2000</v>
      </c>
      <c r="D32" s="70">
        <f>TABLE_SIZES[[#This Row],[Data Bytes per Day]]*Days_to_Keep_Info_Mart_Facts</f>
        <v>183500800</v>
      </c>
      <c r="E32" s="70">
        <f>TABLE_SIZES[[#This Row],[Index Bytes per Day]]*Days_to_Keep_Info_Mart_Facts</f>
        <v>144179200</v>
      </c>
      <c r="F32" s="73">
        <f>DBMS_Block_Size*CEILING(TABLE_SIZES[[#This Row],[Rows per Day]]/TABLE_SIZES[[#This Row],[Data Rows per Block]],1)</f>
        <v>458752</v>
      </c>
      <c r="G32" s="70">
        <f>IFERROR(DBMS_Block_Size*CEILING(TABLE_SIZES[[#This Row],[Rows per Day]]/TABLE_SIZES[[#This Row],[Index Rows per Block]],1),0)</f>
        <v>360448</v>
      </c>
      <c r="H32" s="4">
        <f>INDEX(TABLE_SIZES[[#This Row],[TBL_ORACLE]:[TBL_POSTGRESQL]],,CODE_CURRENT)</f>
        <v>202</v>
      </c>
      <c r="I32" s="119">
        <f>DBMS_Data_Block_Free_Size/TABLE_SIZES[[#This Row],[Data Row Size]]</f>
        <v>36.123762376237622</v>
      </c>
      <c r="J32" s="120">
        <f>DBMS_Data_Block_Free_Size/TABLE_SIZES[[#This Row],[Index Row Size]]</f>
        <v>46.477707006369428</v>
      </c>
      <c r="K32" s="68">
        <f>INDEX(TABLE_SIZES[[#This Row],[IDX_ORACLE]:[IDX_POSTGRESQL]],,CODE_CURRENT)</f>
        <v>157</v>
      </c>
      <c r="L32" s="2"/>
      <c r="M32" s="53">
        <f>SUMIF(COL_SIZES[table_name],TABLE_SIZES[[#This Row],[Table]],COL_SIZES[Oracle]) + INDEX(DBMS_Data_Block_Header,,CODE_ORACLE)</f>
        <v>202</v>
      </c>
      <c r="N32" s="53">
        <f>SUMIF(COL_SIZES[table_name],TABLE_SIZES[[#This Row],[Table]],COL_SIZES[MSSQL]) + INDEX(DBMS_Data_Block_Header,,CODE_MSSQL)</f>
        <v>78</v>
      </c>
      <c r="O32" s="53">
        <f>SUMIF(COL_SIZES[table_name],TABLE_SIZES[[#This Row],[Table]],COL_SIZES[PostgreSQL]) + INDEX(DBMS_Data_Block_Header,,CODE_POSTGRESQL)</f>
        <v>98</v>
      </c>
      <c r="P32" s="53">
        <f>SUMIF(IDX_SIZES[table_name],$A32,IDX_SIZES[INDEX_COUNT])</f>
        <v>8</v>
      </c>
      <c r="Q32" s="53">
        <f>SUMIF(IDX_SIZES[table_name],$A32,IDX_SIZES[NULLABLE_COUNT])</f>
        <v>3</v>
      </c>
      <c r="R32" s="67">
        <f>SUMIF(IDX_SIZES[table_name],TABLE_SIZES[[#This Row],[Table]],IDX_SIZES[Oracle]) + TABLE_SIZES[[#This Row],[INDEX_COUNT]]*INDEX(DBMS_Index_Row_Header,,CODE_ORACLE) + TABLE_SIZES[[#This Row],[NULLABLE_COUNT]]</f>
        <v>157</v>
      </c>
      <c r="S32" s="67">
        <f>SUMIF(IDX_SIZES[table_name],TABLE_SIZES[[#This Row],[Table]],IDX_SIZES[MSSQL]) + TABLE_SIZES[[#This Row],[INDEX_COUNT]]*INDEX(DBMS_Index_Row_Header,,CODE_MSSQL) + TABLE_SIZES[[#This Row],[NULLABLE_COUNT]]</f>
        <v>176</v>
      </c>
      <c r="T32" s="67">
        <f>SUMIF(IDX_SIZES[table_name],TABLE_SIZES[[#This Row],[Table]],IDX_SIZES[PostgreSQL]) + TABLE_SIZES[[#This Row],[INDEX_COUNT]]*INDEX(DBMS_Index_Row_Header,,CODE_POSTGRESQL) + TABLE_SIZES[[#This Row],[NULLABLE_COUNT]]</f>
        <v>232</v>
      </c>
      <c r="U32" s="65"/>
      <c r="V32"/>
      <c r="Z32"/>
    </row>
    <row r="33" spans="1:26">
      <c r="A33" s="6" t="s">
        <v>292</v>
      </c>
      <c r="B33" s="70"/>
      <c r="C33" s="4">
        <f>Number_of_Skill_Changes_per_Agent_per_Day*Number_of_Agents</f>
        <v>6000</v>
      </c>
      <c r="D33" s="70">
        <f>TABLE_SIZES[[#This Row],[Data Bytes per Day]]*Days_to_Keep_Info_Mart_Facts</f>
        <v>547225600</v>
      </c>
      <c r="E33" s="70">
        <f>TABLE_SIZES[[#This Row],[Index Bytes per Day]]*Days_to_Keep_Info_Mart_Facts</f>
        <v>285081600</v>
      </c>
      <c r="F33" s="73">
        <f>DBMS_Block_Size*CEILING(TABLE_SIZES[[#This Row],[Rows per Day]]/TABLE_SIZES[[#This Row],[Data Rows per Block]],1)</f>
        <v>1368064</v>
      </c>
      <c r="G33" s="70">
        <f>IFERROR(DBMS_Block_Size*CEILING(TABLE_SIZES[[#This Row],[Rows per Day]]/TABLE_SIZES[[#This Row],[Index Rows per Block]],1),0)</f>
        <v>712704</v>
      </c>
      <c r="H33" s="4">
        <f>INDEX(TABLE_SIZES[[#This Row],[TBL_ORACLE]:[TBL_POSTGRESQL]],,CODE_CURRENT)</f>
        <v>202</v>
      </c>
      <c r="I33" s="119">
        <f>DBMS_Data_Block_Free_Size/TABLE_SIZES[[#This Row],[Data Row Size]]</f>
        <v>36.123762376237622</v>
      </c>
      <c r="J33" s="120">
        <f>DBMS_Data_Block_Free_Size/TABLE_SIZES[[#This Row],[Index Row Size]]</f>
        <v>69.495238095238093</v>
      </c>
      <c r="K33" s="68">
        <f>INDEX(TABLE_SIZES[[#This Row],[IDX_ORACLE]:[IDX_POSTGRESQL]],,CODE_CURRENT)</f>
        <v>105</v>
      </c>
      <c r="L33" s="2"/>
      <c r="M33" s="53">
        <f>SUMIF(COL_SIZES[table_name],TABLE_SIZES[[#This Row],[Table]],COL_SIZES[Oracle]) + INDEX(DBMS_Data_Block_Header,,CODE_ORACLE)</f>
        <v>202</v>
      </c>
      <c r="N33" s="53">
        <f>SUMIF(COL_SIZES[table_name],TABLE_SIZES[[#This Row],[Table]],COL_SIZES[MSSQL]) + INDEX(DBMS_Data_Block_Header,,CODE_MSSQL)</f>
        <v>78</v>
      </c>
      <c r="O33" s="53">
        <f>SUMIF(COL_SIZES[table_name],TABLE_SIZES[[#This Row],[Table]],COL_SIZES[PostgreSQL]) + INDEX(DBMS_Data_Block_Header,,CODE_POSTGRESQL)</f>
        <v>98</v>
      </c>
      <c r="P33" s="53">
        <f>SUMIF(IDX_SIZES[table_name],$A33,IDX_SIZES[INDEX_COUNT])</f>
        <v>5</v>
      </c>
      <c r="Q33" s="53">
        <f>SUMIF(IDX_SIZES[table_name],$A33,IDX_SIZES[NULLABLE_COUNT])</f>
        <v>2</v>
      </c>
      <c r="R33" s="67">
        <f>SUMIF(IDX_SIZES[table_name],TABLE_SIZES[[#This Row],[Table]],IDX_SIZES[Oracle]) + TABLE_SIZES[[#This Row],[INDEX_COUNT]]*INDEX(DBMS_Index_Row_Header,,CODE_ORACLE) + TABLE_SIZES[[#This Row],[NULLABLE_COUNT]]</f>
        <v>105</v>
      </c>
      <c r="S33" s="67">
        <f>SUMIF(IDX_SIZES[table_name],TABLE_SIZES[[#This Row],[Table]],IDX_SIZES[MSSQL]) + TABLE_SIZES[[#This Row],[INDEX_COUNT]]*INDEX(DBMS_Index_Row_Header,,CODE_MSSQL) + TABLE_SIZES[[#This Row],[NULLABLE_COUNT]]</f>
        <v>115</v>
      </c>
      <c r="T33" s="67">
        <f>SUMIF(IDX_SIZES[table_name],TABLE_SIZES[[#This Row],[Table]],IDX_SIZES[PostgreSQL]) + TABLE_SIZES[[#This Row],[INDEX_COUNT]]*INDEX(DBMS_Index_Row_Header,,CODE_POSTGRESQL) + TABLE_SIZES[[#This Row],[NULLABLE_COUNT]]</f>
        <v>150</v>
      </c>
      <c r="U33" s="65"/>
      <c r="V33"/>
      <c r="Z33"/>
    </row>
    <row r="34" spans="1:26">
      <c r="A34" s="6"/>
      <c r="B34" s="6"/>
      <c r="C34" s="74"/>
      <c r="D34" s="70"/>
      <c r="E34" s="70"/>
      <c r="F34" s="70"/>
      <c r="G34" s="70"/>
      <c r="H34" s="4"/>
      <c r="I34" s="70"/>
      <c r="J34" s="70"/>
      <c r="K34" s="68"/>
      <c r="L34" s="2"/>
      <c r="M34" s="53"/>
      <c r="N34" s="53"/>
      <c r="O34" s="53"/>
      <c r="P34" s="53"/>
      <c r="Q34" s="53"/>
      <c r="R34" s="67"/>
      <c r="S34" s="67"/>
      <c r="T34" s="67"/>
      <c r="U34" s="65"/>
      <c r="V34"/>
      <c r="Z34"/>
    </row>
    <row r="35" spans="1:26">
      <c r="A35" s="6" t="s">
        <v>1656</v>
      </c>
      <c r="B35" s="6"/>
      <c r="C35" s="70">
        <f>Number_of_MM_Interactions_per_Day</f>
        <v>30000</v>
      </c>
      <c r="D35" s="70">
        <f>TABLE_SIZES[[#This Row],[Data Bytes per Day]]*Maximum_MM_Interaction_Duration__in_days</f>
        <v>852787200</v>
      </c>
      <c r="E35" s="70">
        <f>TABLE_SIZES[[#This Row],[Index Bytes per Day]]*Maximum_MM_Interaction_Duration__in_days</f>
        <v>116736000</v>
      </c>
      <c r="F35" s="70">
        <f>DBMS_Block_Size*CEILING(TABLE_SIZES[[#This Row],[Rows per Day]]/TABLE_SIZES[[#This Row],[Data Rows per Block]],1)</f>
        <v>56852480</v>
      </c>
      <c r="G35" s="70">
        <f>IFERROR(DBMS_Block_Size*CEILING(TABLE_SIZES[[#This Row],[Rows per Day]]/TABLE_SIZES[[#This Row],[Index Rows per Block]],1),0)</f>
        <v>7782400</v>
      </c>
      <c r="H35" s="4">
        <f>INDEX(TABLE_SIZES[[#This Row],[TBL_ORACLE]:[TBL_POSTGRESQL]],,CODE_CURRENT)</f>
        <v>1688</v>
      </c>
      <c r="I35" s="119">
        <f>DBMS_Data_Block_Free_Size/TABLE_SIZES[[#This Row],[Data Row Size]]</f>
        <v>4.3228672985781991</v>
      </c>
      <c r="J35" s="120">
        <f>DBMS_Data_Block_Free_Size/TABLE_SIZES[[#This Row],[Index Row Size]]</f>
        <v>31.588744588744589</v>
      </c>
      <c r="K35" s="68">
        <f>INDEX(TABLE_SIZES[[#This Row],[IDX_ORACLE]:[IDX_POSTGRESQL]],,CODE_CURRENT)</f>
        <v>231</v>
      </c>
      <c r="L35" s="2"/>
      <c r="M35" s="53">
        <f>SUMIF(COL_SIZES[table_name],TABLE_SIZES[[#This Row],[Table]],COL_SIZES[Oracle]) + INDEX(DBMS_Data_Block_Header,,CODE_ORACLE)</f>
        <v>1688</v>
      </c>
      <c r="N35" s="53">
        <f>SUMIF(COL_SIZES[table_name],TABLE_SIZES[[#This Row],[Table]],COL_SIZES[MSSQL]) + INDEX(DBMS_Data_Block_Header,,CODE_MSSQL)</f>
        <v>1369</v>
      </c>
      <c r="O35" s="53">
        <f>SUMIF(COL_SIZES[table_name],TABLE_SIZES[[#This Row],[Table]],COL_SIZES[PostgreSQL]) + INDEX(DBMS_Data_Block_Header,,CODE_POSTGRESQL)</f>
        <v>1401</v>
      </c>
      <c r="P35" s="53">
        <f>SUMIF(IDX_SIZES[table_name],$A35,IDX_SIZES[INDEX_COUNT])</f>
        <v>5</v>
      </c>
      <c r="Q35" s="53">
        <f>SUMIF(IDX_SIZES[table_name],$A35,IDX_SIZES[NULLABLE_COUNT])</f>
        <v>5</v>
      </c>
      <c r="R35" s="67">
        <f>SUMIF(IDX_SIZES[table_name],TABLE_SIZES[[#This Row],[Table]],IDX_SIZES[Oracle]) + TABLE_SIZES[[#This Row],[INDEX_COUNT]]*INDEX(DBMS_Index_Row_Header,,CODE_ORACLE) + TABLE_SIZES[[#This Row],[NULLABLE_COUNT]]</f>
        <v>231</v>
      </c>
      <c r="S35" s="67">
        <f>SUMIF(IDX_SIZES[table_name],TABLE_SIZES[[#This Row],[Table]],IDX_SIZES[MSSQL]) + TABLE_SIZES[[#This Row],[INDEX_COUNT]]*INDEX(DBMS_Index_Row_Header,,CODE_MSSQL) + TABLE_SIZES[[#This Row],[NULLABLE_COUNT]]</f>
        <v>266</v>
      </c>
      <c r="T35" s="67">
        <f>SUMIF(IDX_SIZES[table_name],TABLE_SIZES[[#This Row],[Table]],IDX_SIZES[PostgreSQL]) + TABLE_SIZES[[#This Row],[INDEX_COUNT]]*INDEX(DBMS_Index_Row_Header,,CODE_POSTGRESQL) + TABLE_SIZES[[#This Row],[NULLABLE_COUNT]]</f>
        <v>304</v>
      </c>
      <c r="U35" s="65"/>
      <c r="V35"/>
      <c r="Z35"/>
    </row>
    <row r="36" spans="1:26">
      <c r="A36" s="6" t="s">
        <v>309</v>
      </c>
      <c r="B36" s="6"/>
      <c r="C36" s="70">
        <f>Number_of_MM_Interactions_per_Day*Number_of_Mediation_Resources_per_MM_Interaction</f>
        <v>60000</v>
      </c>
      <c r="D36" s="70">
        <f>TABLE_SIZES[[#This Row],[Data Bytes per Day]]*Maximum_MM_Interaction_Duration__in_days</f>
        <v>327475200</v>
      </c>
      <c r="E36" s="70">
        <f>TABLE_SIZES[[#This Row],[Index Bytes per Day]]*Maximum_MM_Interaction_Duration__in_days</f>
        <v>34406400</v>
      </c>
      <c r="F36" s="70">
        <f>DBMS_Block_Size*CEILING(TABLE_SIZES[[#This Row],[Rows per Day]]/TABLE_SIZES[[#This Row],[Data Rows per Block]],1)</f>
        <v>21831680</v>
      </c>
      <c r="G36" s="70">
        <f>IFERROR(DBMS_Block_Size*CEILING(TABLE_SIZES[[#This Row],[Rows per Day]]/TABLE_SIZES[[#This Row],[Index Rows per Block]],1),0)</f>
        <v>2293760</v>
      </c>
      <c r="H36" s="4">
        <f>INDEX(TABLE_SIZES[[#This Row],[TBL_ORACLE]:[TBL_POSTGRESQL]],,CODE_CURRENT)</f>
        <v>324</v>
      </c>
      <c r="I36" s="119">
        <f>DBMS_Data_Block_Free_Size/TABLE_SIZES[[#This Row],[Data Row Size]]</f>
        <v>22.521604938271604</v>
      </c>
      <c r="J36" s="120">
        <f>DBMS_Data_Block_Free_Size/TABLE_SIZES[[#This Row],[Index Row Size]]</f>
        <v>214.61764705882354</v>
      </c>
      <c r="K36" s="68">
        <f>INDEX(TABLE_SIZES[[#This Row],[IDX_ORACLE]:[IDX_POSTGRESQL]],,CODE_CURRENT)</f>
        <v>34</v>
      </c>
      <c r="L36" s="2"/>
      <c r="M36" s="53">
        <f>SUMIF(COL_SIZES[table_name],TABLE_SIZES[[#This Row],[Table]],COL_SIZES[Oracle]) + INDEX(DBMS_Data_Block_Header,,CODE_ORACLE)</f>
        <v>324</v>
      </c>
      <c r="N36" s="53">
        <f>SUMIF(COL_SIZES[table_name],TABLE_SIZES[[#This Row],[Table]],COL_SIZES[MSSQL]) + INDEX(DBMS_Data_Block_Header,,CODE_MSSQL)</f>
        <v>200</v>
      </c>
      <c r="O36" s="53">
        <f>SUMIF(COL_SIZES[table_name],TABLE_SIZES[[#This Row],[Table]],COL_SIZES[PostgreSQL]) + INDEX(DBMS_Data_Block_Header,,CODE_POSTGRESQL)</f>
        <v>223</v>
      </c>
      <c r="P36" s="53">
        <f>SUMIF(IDX_SIZES[table_name],$A36,IDX_SIZES[INDEX_COUNT])</f>
        <v>2</v>
      </c>
      <c r="Q36" s="53">
        <f>SUMIF(IDX_SIZES[table_name],$A36,IDX_SIZES[NULLABLE_COUNT])</f>
        <v>0</v>
      </c>
      <c r="R36" s="67">
        <f>SUMIF(IDX_SIZES[table_name],TABLE_SIZES[[#This Row],[Table]],IDX_SIZES[Oracle]) + TABLE_SIZES[[#This Row],[INDEX_COUNT]]*INDEX(DBMS_Index_Row_Header,,CODE_ORACLE) + TABLE_SIZES[[#This Row],[NULLABLE_COUNT]]</f>
        <v>34</v>
      </c>
      <c r="S36" s="67">
        <f>SUMIF(IDX_SIZES[table_name],TABLE_SIZES[[#This Row],[Table]],IDX_SIZES[MSSQL]) + TABLE_SIZES[[#This Row],[INDEX_COUNT]]*INDEX(DBMS_Index_Row_Header,,CODE_MSSQL) + TABLE_SIZES[[#This Row],[NULLABLE_COUNT]]</f>
        <v>50</v>
      </c>
      <c r="T36" s="67">
        <f>SUMIF(IDX_SIZES[table_name],TABLE_SIZES[[#This Row],[Table]],IDX_SIZES[PostgreSQL]) + TABLE_SIZES[[#This Row],[INDEX_COUNT]]*INDEX(DBMS_Index_Row_Header,,CODE_POSTGRESQL) + TABLE_SIZES[[#This Row],[NULLABLE_COUNT]]</f>
        <v>64</v>
      </c>
      <c r="V36"/>
      <c r="X36" s="65"/>
      <c r="Z36"/>
    </row>
    <row r="37" spans="1:26">
      <c r="C37" s="70"/>
      <c r="D37" s="70"/>
      <c r="E37" s="70"/>
      <c r="F37" s="70"/>
      <c r="G37" s="70"/>
      <c r="H37" s="4"/>
      <c r="I37" s="70"/>
      <c r="J37" s="70"/>
      <c r="K37" s="68"/>
      <c r="L37" s="2"/>
      <c r="M37" s="53"/>
      <c r="N37" s="53"/>
      <c r="O37" s="53"/>
      <c r="P37" s="53"/>
      <c r="Q37" s="53"/>
      <c r="R37" s="67"/>
      <c r="S37" s="67"/>
      <c r="T37" s="67"/>
      <c r="V37"/>
      <c r="X37" s="65"/>
      <c r="Z37"/>
    </row>
    <row r="38" spans="1:26">
      <c r="A38" s="6" t="s">
        <v>152</v>
      </c>
      <c r="B38" s="6"/>
      <c r="C38" s="70">
        <f>Number_of_Voice_Interactions_per_Day</f>
        <v>100000</v>
      </c>
      <c r="D38" s="70">
        <f>TABLE_SIZES[[#This Row],[Data Bytes per Day]]*Days_to_Keep_GIDB_Data</f>
        <v>1453899776</v>
      </c>
      <c r="E38" s="70">
        <f>TABLE_SIZES[[#This Row],[Index Bytes per Day]]*Days_to_Keep_GIDB_Data</f>
        <v>146227200</v>
      </c>
      <c r="F38" s="70">
        <f>DBMS_Block_Size*CEILING(TABLE_SIZES[[#This Row],[Rows per Day]]/TABLE_SIZES[[#This Row],[Data Rows per Block]],1)</f>
        <v>103849984</v>
      </c>
      <c r="G38" s="70">
        <f>IFERROR(DBMS_Block_Size*CEILING(TABLE_SIZES[[#This Row],[Rows per Day]]/TABLE_SIZES[[#This Row],[Index Rows per Block]],1),0)</f>
        <v>10444800</v>
      </c>
      <c r="H38" s="4">
        <f>INDEX(TABLE_SIZES[[#This Row],[TBL_ORACLE]:[TBL_POSTGRESQL]],,CODE_CURRENT)</f>
        <v>925</v>
      </c>
      <c r="I38" s="119">
        <f>DBMS_Data_Block_Free_Size/TABLE_SIZES[[#This Row],[Data Row Size]]</f>
        <v>7.8886486486486485</v>
      </c>
      <c r="J38" s="120">
        <f>DBMS_Data_Block_Free_Size/TABLE_SIZES[[#This Row],[Index Row Size]]</f>
        <v>78.462365591397855</v>
      </c>
      <c r="K38" s="68">
        <f>INDEX(TABLE_SIZES[[#This Row],[IDX_ORACLE]:[IDX_POSTGRESQL]],,CODE_CURRENT)</f>
        <v>93</v>
      </c>
      <c r="L38" s="2"/>
      <c r="M38" s="53">
        <f>SUMIF(COL_SIZES[table_name],TABLE_SIZES[[#This Row],[Table]],COL_SIZES[Oracle]) + INDEX(DBMS_Data_Block_Header,,CODE_ORACLE)</f>
        <v>925</v>
      </c>
      <c r="N38" s="53">
        <f>SUMIF(COL_SIZES[table_name],TABLE_SIZES[[#This Row],[Table]],COL_SIZES[MSSQL]) + INDEX(DBMS_Data_Block_Header,,CODE_MSSQL)</f>
        <v>798</v>
      </c>
      <c r="O38" s="53">
        <f>SUMIF(COL_SIZES[table_name],TABLE_SIZES[[#This Row],[Table]],COL_SIZES[PostgreSQL]) + INDEX(DBMS_Data_Block_Header,,CODE_POSTGRESQL)</f>
        <v>824</v>
      </c>
      <c r="P38" s="53">
        <f>SUMIF(IDX_SIZES[table_name],$A38,IDX_SIZES[INDEX_COUNT])</f>
        <v>3</v>
      </c>
      <c r="Q38" s="53">
        <f>SUMIF(IDX_SIZES[table_name],$A38,IDX_SIZES[NULLABLE_COUNT])</f>
        <v>1</v>
      </c>
      <c r="R38" s="67">
        <f>SUMIF(IDX_SIZES[table_name],TABLE_SIZES[[#This Row],[Table]],IDX_SIZES[Oracle]) + TABLE_SIZES[[#This Row],[INDEX_COUNT]]*INDEX(DBMS_Index_Row_Header,,CODE_ORACLE) + TABLE_SIZES[[#This Row],[NULLABLE_COUNT]]</f>
        <v>93</v>
      </c>
      <c r="S38" s="67">
        <f>SUMIF(IDX_SIZES[table_name],TABLE_SIZES[[#This Row],[Table]],IDX_SIZES[MSSQL]) + TABLE_SIZES[[#This Row],[INDEX_COUNT]]*INDEX(DBMS_Index_Row_Header,,CODE_MSSQL) + TABLE_SIZES[[#This Row],[NULLABLE_COUNT]]</f>
        <v>112</v>
      </c>
      <c r="T38" s="67">
        <f>SUMIF(IDX_SIZES[table_name],TABLE_SIZES[[#This Row],[Table]],IDX_SIZES[PostgreSQL]) + TABLE_SIZES[[#This Row],[INDEX_COUNT]]*INDEX(DBMS_Index_Row_Header,,CODE_POSTGRESQL) + TABLE_SIZES[[#This Row],[NULLABLE_COUNT]]</f>
        <v>134</v>
      </c>
      <c r="V38"/>
      <c r="X38" s="65"/>
      <c r="Z38"/>
    </row>
    <row r="39" spans="1:26">
      <c r="A39" s="6" t="s">
        <v>149</v>
      </c>
      <c r="B39" s="6"/>
      <c r="C39" s="70">
        <f>Number_of_MM_Interactions_per_Day</f>
        <v>30000</v>
      </c>
      <c r="D39" s="70">
        <f>TABLE_SIZES[[#This Row],[Data Bytes per Day]]*Days_to_Keep_GIDB_MM_Ixn</f>
        <v>467312640</v>
      </c>
      <c r="E39" s="70">
        <f>TABLE_SIZES[[#This Row],[Index Bytes per Day]]*Days_to_Keep_GIDB_MM_Ixn</f>
        <v>67706880</v>
      </c>
      <c r="F39" s="70">
        <f>DBMS_Block_Size*CEILING(TABLE_SIZES[[#This Row],[Rows per Day]]/TABLE_SIZES[[#This Row],[Data Rows per Block]],1)</f>
        <v>31154176</v>
      </c>
      <c r="G39" s="70">
        <f>IFERROR(DBMS_Block_Size*CEILING(TABLE_SIZES[[#This Row],[Rows per Day]]/TABLE_SIZES[[#This Row],[Index Rows per Block]],1),0)</f>
        <v>4513792</v>
      </c>
      <c r="H39" s="4">
        <f>INDEX(TABLE_SIZES[[#This Row],[TBL_ORACLE]:[TBL_POSTGRESQL]],,CODE_CURRENT)</f>
        <v>925</v>
      </c>
      <c r="I39" s="119">
        <f>DBMS_Data_Block_Free_Size/TABLE_SIZES[[#This Row],[Data Row Size]]</f>
        <v>7.8886486486486485</v>
      </c>
      <c r="J39" s="120">
        <f>DBMS_Data_Block_Free_Size/TABLE_SIZES[[#This Row],[Index Row Size]]</f>
        <v>54.455223880597018</v>
      </c>
      <c r="K39" s="68">
        <f>INDEX(TABLE_SIZES[[#This Row],[IDX_ORACLE]:[IDX_POSTGRESQL]],,CODE_CURRENT)</f>
        <v>134</v>
      </c>
      <c r="L39" s="2"/>
      <c r="M39" s="53">
        <f>SUMIF(COL_SIZES[table_name],TABLE_SIZES[[#This Row],[Table]],COL_SIZES[Oracle]) + INDEX(DBMS_Data_Block_Header,,CODE_ORACLE)</f>
        <v>925</v>
      </c>
      <c r="N39" s="53">
        <f>SUMIF(COL_SIZES[table_name],TABLE_SIZES[[#This Row],[Table]],COL_SIZES[MSSQL]) + INDEX(DBMS_Data_Block_Header,,CODE_MSSQL)</f>
        <v>793</v>
      </c>
      <c r="O39" s="53">
        <f>SUMIF(COL_SIZES[table_name],TABLE_SIZES[[#This Row],[Table]],COL_SIZES[PostgreSQL]) + INDEX(DBMS_Data_Block_Header,,CODE_POSTGRESQL)</f>
        <v>819</v>
      </c>
      <c r="P39" s="53">
        <f>SUMIF(IDX_SIZES[table_name],$A39,IDX_SIZES[INDEX_COUNT])</f>
        <v>3</v>
      </c>
      <c r="Q39" s="53">
        <f>SUMIF(IDX_SIZES[table_name],$A39,IDX_SIZES[NULLABLE_COUNT])</f>
        <v>1</v>
      </c>
      <c r="R39" s="67">
        <f>SUMIF(IDX_SIZES[table_name],TABLE_SIZES[[#This Row],[Table]],IDX_SIZES[Oracle]) + TABLE_SIZES[[#This Row],[INDEX_COUNT]]*INDEX(DBMS_Index_Row_Header,,CODE_ORACLE) + TABLE_SIZES[[#This Row],[NULLABLE_COUNT]]</f>
        <v>134</v>
      </c>
      <c r="S39" s="67">
        <f>SUMIF(IDX_SIZES[table_name],TABLE_SIZES[[#This Row],[Table]],IDX_SIZES[MSSQL]) + TABLE_SIZES[[#This Row],[INDEX_COUNT]]*INDEX(DBMS_Index_Row_Header,,CODE_MSSQL) + TABLE_SIZES[[#This Row],[NULLABLE_COUNT]]</f>
        <v>153</v>
      </c>
      <c r="T39" s="67">
        <f>SUMIF(IDX_SIZES[table_name],TABLE_SIZES[[#This Row],[Table]],IDX_SIZES[PostgreSQL]) + TABLE_SIZES[[#This Row],[INDEX_COUNT]]*INDEX(DBMS_Index_Row_Header,,CODE_POSTGRESQL) + TABLE_SIZES[[#This Row],[NULLABLE_COUNT]]</f>
        <v>176</v>
      </c>
      <c r="U39" s="65"/>
      <c r="V39"/>
      <c r="Z39"/>
    </row>
    <row r="40" spans="1:26">
      <c r="A40" s="6" t="s">
        <v>140</v>
      </c>
      <c r="B40" s="6"/>
      <c r="C40" s="74">
        <f>Number_of_Voice_Interactions_per_Day*Number_of_Handling_Resources_per_Voice_Interaction</f>
        <v>100000</v>
      </c>
      <c r="D40" s="70">
        <f>TABLE_SIZES[[#This Row],[Data Bytes per Day]]*Days_to_Keep_GIDB_Data</f>
        <v>1834205184</v>
      </c>
      <c r="E40" s="70">
        <f>TABLE_SIZES[[#This Row],[Index Bytes per Day]]*Days_to_Keep_GIDB_Data</f>
        <v>210681856</v>
      </c>
      <c r="F40" s="70">
        <f>DBMS_Block_Size*CEILING(TABLE_SIZES[[#This Row],[Rows per Day]]/TABLE_SIZES[[#This Row],[Data Rows per Block]],1)</f>
        <v>131014656</v>
      </c>
      <c r="G40" s="70">
        <f>IFERROR(DBMS_Block_Size*CEILING(TABLE_SIZES[[#This Row],[Rows per Day]]/TABLE_SIZES[[#This Row],[Index Rows per Block]],1),0)</f>
        <v>15048704</v>
      </c>
      <c r="H40" s="4">
        <f>INDEX(TABLE_SIZES[[#This Row],[TBL_ORACLE]:[TBL_POSTGRESQL]],,CODE_CURRENT)</f>
        <v>1167</v>
      </c>
      <c r="I40" s="119">
        <f>DBMS_Data_Block_Free_Size/TABLE_SIZES[[#This Row],[Data Row Size]]</f>
        <v>6.2527849185946875</v>
      </c>
      <c r="J40" s="120">
        <f>DBMS_Data_Block_Free_Size/TABLE_SIZES[[#This Row],[Index Row Size]]</f>
        <v>54.455223880597018</v>
      </c>
      <c r="K40" s="68">
        <f>INDEX(TABLE_SIZES[[#This Row],[IDX_ORACLE]:[IDX_POSTGRESQL]],,CODE_CURRENT)</f>
        <v>134</v>
      </c>
      <c r="L40" s="2"/>
      <c r="M40" s="53">
        <f>SUMIF(COL_SIZES[table_name],TABLE_SIZES[[#This Row],[Table]],COL_SIZES[Oracle]) + INDEX(DBMS_Data_Block_Header,,CODE_ORACLE)</f>
        <v>1167</v>
      </c>
      <c r="N40" s="53">
        <f>SUMIF(COL_SIZES[table_name],TABLE_SIZES[[#This Row],[Table]],COL_SIZES[MSSQL]) + INDEX(DBMS_Data_Block_Header,,CODE_MSSQL)</f>
        <v>1018</v>
      </c>
      <c r="O40" s="53">
        <f>SUMIF(COL_SIZES[table_name],TABLE_SIZES[[#This Row],[Table]],COL_SIZES[PostgreSQL]) + INDEX(DBMS_Data_Block_Header,,CODE_POSTGRESQL)</f>
        <v>1050</v>
      </c>
      <c r="P40" s="53">
        <f>SUMIF(IDX_SIZES[table_name],$A40,IDX_SIZES[INDEX_COUNT])</f>
        <v>3</v>
      </c>
      <c r="Q40" s="53">
        <f>SUMIF(IDX_SIZES[table_name],$A40,IDX_SIZES[NULLABLE_COUNT])</f>
        <v>1</v>
      </c>
      <c r="R40" s="67">
        <f>SUMIF(IDX_SIZES[table_name],TABLE_SIZES[[#This Row],[Table]],IDX_SIZES[Oracle]) + TABLE_SIZES[[#This Row],[INDEX_COUNT]]*INDEX(DBMS_Index_Row_Header,,CODE_ORACLE) + TABLE_SIZES[[#This Row],[NULLABLE_COUNT]]</f>
        <v>134</v>
      </c>
      <c r="S40" s="67">
        <f>SUMIF(IDX_SIZES[table_name],TABLE_SIZES[[#This Row],[Table]],IDX_SIZES[MSSQL]) + TABLE_SIZES[[#This Row],[INDEX_COUNT]]*INDEX(DBMS_Index_Row_Header,,CODE_MSSQL) + TABLE_SIZES[[#This Row],[NULLABLE_COUNT]]</f>
        <v>153</v>
      </c>
      <c r="T40" s="67">
        <f>SUMIF(IDX_SIZES[table_name],TABLE_SIZES[[#This Row],[Table]],IDX_SIZES[PostgreSQL]) + TABLE_SIZES[[#This Row],[INDEX_COUNT]]*INDEX(DBMS_Index_Row_Header,,CODE_POSTGRESQL) + TABLE_SIZES[[#This Row],[NULLABLE_COUNT]]</f>
        <v>176</v>
      </c>
      <c r="U40" s="65"/>
      <c r="V40"/>
      <c r="Z40"/>
    </row>
    <row r="41" spans="1:26">
      <c r="A41" s="6" t="s">
        <v>137</v>
      </c>
      <c r="B41" s="6"/>
      <c r="C41" s="70">
        <f>Number_of_MM_Interactions_per_Day</f>
        <v>30000</v>
      </c>
      <c r="D41" s="70">
        <f>TABLE_SIZES[[#This Row],[Data Bytes per Day]]*Days_to_Keep_GIDB_MM_Ixn</f>
        <v>589578240</v>
      </c>
      <c r="E41" s="70">
        <f>TABLE_SIZES[[#This Row],[Index Bytes per Day]]*Days_to_Keep_GIDB_MM_Ixn</f>
        <v>67706880</v>
      </c>
      <c r="F41" s="70">
        <f>DBMS_Block_Size*CEILING(TABLE_SIZES[[#This Row],[Rows per Day]]/TABLE_SIZES[[#This Row],[Data Rows per Block]],1)</f>
        <v>39305216</v>
      </c>
      <c r="G41" s="70">
        <f>IFERROR(DBMS_Block_Size*CEILING(TABLE_SIZES[[#This Row],[Rows per Day]]/TABLE_SIZES[[#This Row],[Index Rows per Block]],1),0)</f>
        <v>4513792</v>
      </c>
      <c r="H41" s="4">
        <f>INDEX(TABLE_SIZES[[#This Row],[TBL_ORACLE]:[TBL_POSTGRESQL]],,CODE_CURRENT)</f>
        <v>1167</v>
      </c>
      <c r="I41" s="119">
        <f>DBMS_Data_Block_Free_Size/TABLE_SIZES[[#This Row],[Data Row Size]]</f>
        <v>6.2527849185946875</v>
      </c>
      <c r="J41" s="120">
        <f>DBMS_Data_Block_Free_Size/TABLE_SIZES[[#This Row],[Index Row Size]]</f>
        <v>54.455223880597018</v>
      </c>
      <c r="K41" s="68">
        <f>INDEX(TABLE_SIZES[[#This Row],[IDX_ORACLE]:[IDX_POSTGRESQL]],,CODE_CURRENT)</f>
        <v>134</v>
      </c>
      <c r="L41" s="2"/>
      <c r="M41" s="53">
        <f>SUMIF(COL_SIZES[table_name],TABLE_SIZES[[#This Row],[Table]],COL_SIZES[Oracle]) + INDEX(DBMS_Data_Block_Header,,CODE_ORACLE)</f>
        <v>1167</v>
      </c>
      <c r="N41" s="53">
        <f>SUMIF(COL_SIZES[table_name],TABLE_SIZES[[#This Row],[Table]],COL_SIZES[MSSQL]) + INDEX(DBMS_Data_Block_Header,,CODE_MSSQL)</f>
        <v>1013</v>
      </c>
      <c r="O41" s="53">
        <f>SUMIF(COL_SIZES[table_name],TABLE_SIZES[[#This Row],[Table]],COL_SIZES[PostgreSQL]) + INDEX(DBMS_Data_Block_Header,,CODE_POSTGRESQL)</f>
        <v>1045</v>
      </c>
      <c r="P41" s="53">
        <f>SUMIF(IDX_SIZES[table_name],$A41,IDX_SIZES[INDEX_COUNT])</f>
        <v>3</v>
      </c>
      <c r="Q41" s="53">
        <f>SUMIF(IDX_SIZES[table_name],$A41,IDX_SIZES[NULLABLE_COUNT])</f>
        <v>1</v>
      </c>
      <c r="R41" s="67">
        <f>SUMIF(IDX_SIZES[table_name],TABLE_SIZES[[#This Row],[Table]],IDX_SIZES[Oracle]) + TABLE_SIZES[[#This Row],[INDEX_COUNT]]*INDEX(DBMS_Index_Row_Header,,CODE_ORACLE) + TABLE_SIZES[[#This Row],[NULLABLE_COUNT]]</f>
        <v>134</v>
      </c>
      <c r="S41" s="67">
        <f>SUMIF(IDX_SIZES[table_name],TABLE_SIZES[[#This Row],[Table]],IDX_SIZES[MSSQL]) + TABLE_SIZES[[#This Row],[INDEX_COUNT]]*INDEX(DBMS_Index_Row_Header,,CODE_MSSQL) + TABLE_SIZES[[#This Row],[NULLABLE_COUNT]]</f>
        <v>153</v>
      </c>
      <c r="T41" s="67">
        <f>SUMIF(IDX_SIZES[table_name],TABLE_SIZES[[#This Row],[Table]],IDX_SIZES[PostgreSQL]) + TABLE_SIZES[[#This Row],[INDEX_COUNT]]*INDEX(DBMS_Index_Row_Header,,CODE_POSTGRESQL) + TABLE_SIZES[[#This Row],[NULLABLE_COUNT]]</f>
        <v>176</v>
      </c>
      <c r="U41" s="65"/>
      <c r="V41"/>
      <c r="Z41"/>
    </row>
    <row r="42" spans="1:26">
      <c r="A42" s="6" t="s">
        <v>165</v>
      </c>
      <c r="B42" s="6"/>
      <c r="C42" s="70">
        <f>Number_of_Voice_Interactions_per_Day*(Number_of_Handling_Resources_per_Voice_Interaction + Number_of_Mediation_Resources_per_Voice_Interaction)</f>
        <v>200000</v>
      </c>
      <c r="D42" s="70">
        <f>TABLE_SIZES[[#This Row],[Data Bytes per Day]]*Days_to_Keep_GIDB_Data</f>
        <v>4086562816</v>
      </c>
      <c r="E42" s="70">
        <f>TABLE_SIZES[[#This Row],[Index Bytes per Day]]*Days_to_Keep_GIDB_Data</f>
        <v>653836288</v>
      </c>
      <c r="F42" s="70">
        <f>DBMS_Block_Size*CEILING(TABLE_SIZES[[#This Row],[Rows per Day]]/TABLE_SIZES[[#This Row],[Data Rows per Block]],1)</f>
        <v>291897344</v>
      </c>
      <c r="G42" s="70">
        <f>IFERROR(DBMS_Block_Size*CEILING(TABLE_SIZES[[#This Row],[Rows per Day]]/TABLE_SIZES[[#This Row],[Index Rows per Block]],1),0)</f>
        <v>46702592</v>
      </c>
      <c r="H42" s="4">
        <f>INDEX(TABLE_SIZES[[#This Row],[TBL_ORACLE]:[TBL_POSTGRESQL]],,CODE_CURRENT)</f>
        <v>1300</v>
      </c>
      <c r="I42" s="119">
        <f>DBMS_Data_Block_Free_Size/TABLE_SIZES[[#This Row],[Data Row Size]]</f>
        <v>5.6130769230769229</v>
      </c>
      <c r="J42" s="120">
        <f>DBMS_Data_Block_Free_Size/TABLE_SIZES[[#This Row],[Index Row Size]]</f>
        <v>35.081730769230766</v>
      </c>
      <c r="K42" s="68">
        <f>INDEX(TABLE_SIZES[[#This Row],[IDX_ORACLE]:[IDX_POSTGRESQL]],,CODE_CURRENT)</f>
        <v>208</v>
      </c>
      <c r="L42" s="2"/>
      <c r="M42" s="53">
        <f>SUMIF(COL_SIZES[table_name],TABLE_SIZES[[#This Row],[Table]],COL_SIZES[Oracle]) + INDEX(DBMS_Data_Block_Header,,CODE_ORACLE)</f>
        <v>1300</v>
      </c>
      <c r="N42" s="53">
        <f>SUMIF(COL_SIZES[table_name],TABLE_SIZES[[#This Row],[Table]],COL_SIZES[MSSQL]) + INDEX(DBMS_Data_Block_Header,,CODE_MSSQL)</f>
        <v>1134</v>
      </c>
      <c r="O42" s="53">
        <f>SUMIF(COL_SIZES[table_name],TABLE_SIZES[[#This Row],[Table]],COL_SIZES[PostgreSQL]) + INDEX(DBMS_Data_Block_Header,,CODE_POSTGRESQL)</f>
        <v>1162</v>
      </c>
      <c r="P42" s="53">
        <f>SUMIF(IDX_SIZES[table_name],$A42,IDX_SIZES[INDEX_COUNT])</f>
        <v>5</v>
      </c>
      <c r="Q42" s="53">
        <f>SUMIF(IDX_SIZES[table_name],$A42,IDX_SIZES[NULLABLE_COUNT])</f>
        <v>0</v>
      </c>
      <c r="R42" s="67">
        <f>SUMIF(IDX_SIZES[table_name],TABLE_SIZES[[#This Row],[Table]],IDX_SIZES[Oracle]) + TABLE_SIZES[[#This Row],[INDEX_COUNT]]*INDEX(DBMS_Index_Row_Header,,CODE_ORACLE) + TABLE_SIZES[[#This Row],[NULLABLE_COUNT]]</f>
        <v>208</v>
      </c>
      <c r="S42" s="67">
        <f>SUMIF(IDX_SIZES[table_name],TABLE_SIZES[[#This Row],[Table]],IDX_SIZES[MSSQL]) + TABLE_SIZES[[#This Row],[INDEX_COUNT]]*INDEX(DBMS_Index_Row_Header,,CODE_MSSQL) + TABLE_SIZES[[#This Row],[NULLABLE_COUNT]]</f>
        <v>243</v>
      </c>
      <c r="T42" s="67">
        <f>SUMIF(IDX_SIZES[table_name],TABLE_SIZES[[#This Row],[Table]],IDX_SIZES[PostgreSQL]) + TABLE_SIZES[[#This Row],[INDEX_COUNT]]*INDEX(DBMS_Index_Row_Header,,CODE_POSTGRESQL) + TABLE_SIZES[[#This Row],[NULLABLE_COUNT]]</f>
        <v>281</v>
      </c>
      <c r="V42"/>
      <c r="X42" s="65"/>
      <c r="Z42"/>
    </row>
    <row r="43" spans="1:26">
      <c r="A43" s="6" t="s">
        <v>162</v>
      </c>
      <c r="B43" s="6"/>
      <c r="C43" s="70">
        <f>Number_of_MM_Interactions_per_Day*(Number_of_Handling_Resources_per_MM_Interaction + Number_of_Mediation_Resources_per_MM_Interaction)</f>
        <v>120000</v>
      </c>
      <c r="D43" s="70">
        <f>TABLE_SIZES[[#This Row],[Data Bytes per Day]]*Days_to_Keep_GIDB_MM_Ixn</f>
        <v>2627051520</v>
      </c>
      <c r="E43" s="70">
        <f>TABLE_SIZES[[#This Row],[Index Bytes per Day]]*Days_to_Keep_GIDB_MM_Ixn</f>
        <v>185917440</v>
      </c>
      <c r="F43" s="70">
        <f>DBMS_Block_Size*CEILING(TABLE_SIZES[[#This Row],[Rows per Day]]/TABLE_SIZES[[#This Row],[Data Rows per Block]],1)</f>
        <v>175136768</v>
      </c>
      <c r="G43" s="70">
        <f>IFERROR(DBMS_Block_Size*CEILING(TABLE_SIZES[[#This Row],[Rows per Day]]/TABLE_SIZES[[#This Row],[Index Rows per Block]],1),0)</f>
        <v>12394496</v>
      </c>
      <c r="H43" s="4">
        <f>INDEX(TABLE_SIZES[[#This Row],[TBL_ORACLE]:[TBL_POSTGRESQL]],,CODE_CURRENT)</f>
        <v>1300</v>
      </c>
      <c r="I43" s="119">
        <f>DBMS_Data_Block_Free_Size/TABLE_SIZES[[#This Row],[Data Row Size]]</f>
        <v>5.6130769230769229</v>
      </c>
      <c r="J43" s="120">
        <f>DBMS_Data_Block_Free_Size/TABLE_SIZES[[#This Row],[Index Row Size]]</f>
        <v>79.315217391304344</v>
      </c>
      <c r="K43" s="68">
        <f>INDEX(TABLE_SIZES[[#This Row],[IDX_ORACLE]:[IDX_POSTGRESQL]],,CODE_CURRENT)</f>
        <v>92</v>
      </c>
      <c r="L43" s="2"/>
      <c r="M43" s="53">
        <f>SUMIF(COL_SIZES[table_name],TABLE_SIZES[[#This Row],[Table]],COL_SIZES[Oracle]) + INDEX(DBMS_Data_Block_Header,,CODE_ORACLE)</f>
        <v>1300</v>
      </c>
      <c r="N43" s="53">
        <f>SUMIF(COL_SIZES[table_name],TABLE_SIZES[[#This Row],[Table]],COL_SIZES[MSSQL]) + INDEX(DBMS_Data_Block_Header,,CODE_MSSQL)</f>
        <v>1134</v>
      </c>
      <c r="O43" s="53">
        <f>SUMIF(COL_SIZES[table_name],TABLE_SIZES[[#This Row],[Table]],COL_SIZES[PostgreSQL]) + INDEX(DBMS_Data_Block_Header,,CODE_POSTGRESQL)</f>
        <v>1162</v>
      </c>
      <c r="P43" s="53">
        <f>SUMIF(IDX_SIZES[table_name],$A43,IDX_SIZES[INDEX_COUNT])</f>
        <v>3</v>
      </c>
      <c r="Q43" s="53">
        <f>SUMIF(IDX_SIZES[table_name],$A43,IDX_SIZES[NULLABLE_COUNT])</f>
        <v>0</v>
      </c>
      <c r="R43" s="67">
        <f>SUMIF(IDX_SIZES[table_name],TABLE_SIZES[[#This Row],[Table]],IDX_SIZES[Oracle]) + TABLE_SIZES[[#This Row],[INDEX_COUNT]]*INDEX(DBMS_Index_Row_Header,,CODE_ORACLE) + TABLE_SIZES[[#This Row],[NULLABLE_COUNT]]</f>
        <v>92</v>
      </c>
      <c r="S43" s="67">
        <f>SUMIF(IDX_SIZES[table_name],TABLE_SIZES[[#This Row],[Table]],IDX_SIZES[MSSQL]) + TABLE_SIZES[[#This Row],[INDEX_COUNT]]*INDEX(DBMS_Index_Row_Header,,CODE_MSSQL) + TABLE_SIZES[[#This Row],[NULLABLE_COUNT]]</f>
        <v>111</v>
      </c>
      <c r="T43" s="67">
        <f>SUMIF(IDX_SIZES[table_name],TABLE_SIZES[[#This Row],[Table]],IDX_SIZES[PostgreSQL]) + TABLE_SIZES[[#This Row],[INDEX_COUNT]]*INDEX(DBMS_Index_Row_Header,,CODE_POSTGRESQL) + TABLE_SIZES[[#This Row],[NULLABLE_COUNT]]</f>
        <v>133</v>
      </c>
      <c r="V43"/>
      <c r="X43" s="65"/>
      <c r="Z43"/>
    </row>
    <row r="44" spans="1:26">
      <c r="A44" s="6" t="s">
        <v>161</v>
      </c>
      <c r="B44" s="6"/>
      <c r="C44" s="70">
        <f>GIDB_G_PARTY_V*(Percentage_of_Handling_Resource_per_Voice_Interaction*Number_of_Handling_Resource_State_Changes_per_Voice_Interaction+Percentage_of_Mediation_Resource_per_Voice_Interaction*Number_of_Mediation_Resources_per_Voice_Interaction)</f>
        <v>200000</v>
      </c>
      <c r="D44" s="70">
        <f>TABLE_SIZES[[#This Row],[Data Bytes per Day]]*Days_to_Keep_GIDB_Data</f>
        <v>2734850048</v>
      </c>
      <c r="E44" s="70">
        <f>TABLE_SIZES[[#This Row],[Index Bytes per Day]]*Days_to_Keep_GIDB_Data</f>
        <v>239009792</v>
      </c>
      <c r="F44" s="70">
        <f>DBMS_Block_Size*CEILING(TABLE_SIZES[[#This Row],[Rows per Day]]/TABLE_SIZES[[#This Row],[Data Rows per Block]],1)</f>
        <v>195346432</v>
      </c>
      <c r="G44" s="70">
        <f>IFERROR(DBMS_Block_Size*CEILING(TABLE_SIZES[[#This Row],[Rows per Day]]/TABLE_SIZES[[#This Row],[Index Rows per Block]],1),0)</f>
        <v>17072128</v>
      </c>
      <c r="H44" s="4">
        <f>INDEX(TABLE_SIZES[[#This Row],[TBL_ORACLE]:[TBL_POSTGRESQL]],,CODE_CURRENT)</f>
        <v>870</v>
      </c>
      <c r="I44" s="119">
        <f>DBMS_Data_Block_Free_Size/TABLE_SIZES[[#This Row],[Data Row Size]]</f>
        <v>8.3873563218390803</v>
      </c>
      <c r="J44" s="120">
        <f>DBMS_Data_Block_Free_Size/TABLE_SIZES[[#This Row],[Index Row Size]]</f>
        <v>96.013157894736835</v>
      </c>
      <c r="K44" s="68">
        <f>INDEX(TABLE_SIZES[[#This Row],[IDX_ORACLE]:[IDX_POSTGRESQL]],,CODE_CURRENT)</f>
        <v>76</v>
      </c>
      <c r="L44" s="2"/>
      <c r="M44" s="53">
        <f>SUMIF(COL_SIZES[table_name],TABLE_SIZES[[#This Row],[Table]],COL_SIZES[Oracle]) + INDEX(DBMS_Data_Block_Header,,CODE_ORACLE)</f>
        <v>870</v>
      </c>
      <c r="N44" s="53">
        <f>SUMIF(COL_SIZES[table_name],TABLE_SIZES[[#This Row],[Table]],COL_SIZES[MSSQL]) + INDEX(DBMS_Data_Block_Header,,CODE_MSSQL)</f>
        <v>708</v>
      </c>
      <c r="O44" s="53">
        <f>SUMIF(COL_SIZES[table_name],TABLE_SIZES[[#This Row],[Table]],COL_SIZES[PostgreSQL]) + INDEX(DBMS_Data_Block_Header,,CODE_POSTGRESQL)</f>
        <v>732</v>
      </c>
      <c r="P44" s="53">
        <f>SUMIF(IDX_SIZES[table_name],$A44,IDX_SIZES[INDEX_COUNT])</f>
        <v>2</v>
      </c>
      <c r="Q44" s="53">
        <f>SUMIF(IDX_SIZES[table_name],$A44,IDX_SIZES[NULLABLE_COUNT])</f>
        <v>1</v>
      </c>
      <c r="R44" s="67">
        <f>SUMIF(IDX_SIZES[table_name],TABLE_SIZES[[#This Row],[Table]],IDX_SIZES[Oracle]) + TABLE_SIZES[[#This Row],[INDEX_COUNT]]*INDEX(DBMS_Index_Row_Header,,CODE_ORACLE) + TABLE_SIZES[[#This Row],[NULLABLE_COUNT]]</f>
        <v>76</v>
      </c>
      <c r="S44" s="67">
        <f>SUMIF(IDX_SIZES[table_name],TABLE_SIZES[[#This Row],[Table]],IDX_SIZES[MSSQL]) + TABLE_SIZES[[#This Row],[INDEX_COUNT]]*INDEX(DBMS_Index_Row_Header,,CODE_MSSQL) + TABLE_SIZES[[#This Row],[NULLABLE_COUNT]]</f>
        <v>87</v>
      </c>
      <c r="T44" s="67">
        <f>SUMIF(IDX_SIZES[table_name],TABLE_SIZES[[#This Row],[Table]],IDX_SIZES[PostgreSQL]) + TABLE_SIZES[[#This Row],[INDEX_COUNT]]*INDEX(DBMS_Index_Row_Header,,CODE_POSTGRESQL) + TABLE_SIZES[[#This Row],[NULLABLE_COUNT]]</f>
        <v>102</v>
      </c>
      <c r="V44"/>
      <c r="X44" s="65"/>
      <c r="Z44"/>
    </row>
    <row r="45" spans="1:26">
      <c r="A45" s="6" t="s">
        <v>160</v>
      </c>
      <c r="B45" s="6"/>
      <c r="C45" s="70">
        <f>GIDB_G_PARTY_MM*(Percentage_of_Handling_Resource_per_MM_Interaction*Number_of_Handling_Resource_State_Changes_per_MM_Interaction+Percentage_of_Mediation_Resource_per_MM_Interaction*Number_of_Mediation_Resources_per_MM_Interaction)</f>
        <v>180000</v>
      </c>
      <c r="D45" s="70">
        <f>TABLE_SIZES[[#This Row],[Data Bytes per Day]]*Days_to_Keep_GIDB_MM_Ixn</f>
        <v>2637127680</v>
      </c>
      <c r="E45" s="70">
        <f>TABLE_SIZES[[#This Row],[Index Bytes per Day]]*Days_to_Keep_GIDB_MM_Ixn</f>
        <v>230400000</v>
      </c>
      <c r="F45" s="70">
        <f>DBMS_Block_Size*CEILING(TABLE_SIZES[[#This Row],[Rows per Day]]/TABLE_SIZES[[#This Row],[Data Rows per Block]],1)</f>
        <v>175808512</v>
      </c>
      <c r="G45" s="70">
        <f>IFERROR(DBMS_Block_Size*CEILING(TABLE_SIZES[[#This Row],[Rows per Day]]/TABLE_SIZES[[#This Row],[Index Rows per Block]],1),0)</f>
        <v>15360000</v>
      </c>
      <c r="H45" s="4">
        <f>INDEX(TABLE_SIZES[[#This Row],[TBL_ORACLE]:[TBL_POSTGRESQL]],,CODE_CURRENT)</f>
        <v>870</v>
      </c>
      <c r="I45" s="119">
        <f>DBMS_Data_Block_Free_Size/TABLE_SIZES[[#This Row],[Data Row Size]]</f>
        <v>8.3873563218390803</v>
      </c>
      <c r="J45" s="120">
        <f>DBMS_Data_Block_Free_Size/TABLE_SIZES[[#This Row],[Index Row Size]]</f>
        <v>96.013157894736835</v>
      </c>
      <c r="K45" s="68">
        <f>INDEX(TABLE_SIZES[[#This Row],[IDX_ORACLE]:[IDX_POSTGRESQL]],,CODE_CURRENT)</f>
        <v>76</v>
      </c>
      <c r="L45" s="2"/>
      <c r="M45" s="53">
        <f>SUMIF(COL_SIZES[table_name],TABLE_SIZES[[#This Row],[Table]],COL_SIZES[Oracle]) + INDEX(DBMS_Data_Block_Header,,CODE_ORACLE)</f>
        <v>870</v>
      </c>
      <c r="N45" s="53">
        <f>SUMIF(COL_SIZES[table_name],TABLE_SIZES[[#This Row],[Table]],COL_SIZES[MSSQL]) + INDEX(DBMS_Data_Block_Header,,CODE_MSSQL)</f>
        <v>708</v>
      </c>
      <c r="O45" s="53">
        <f>SUMIF(COL_SIZES[table_name],TABLE_SIZES[[#This Row],[Table]],COL_SIZES[PostgreSQL]) + INDEX(DBMS_Data_Block_Header,,CODE_POSTGRESQL)</f>
        <v>732</v>
      </c>
      <c r="P45" s="53">
        <f>SUMIF(IDX_SIZES[table_name],$A45,IDX_SIZES[INDEX_COUNT])</f>
        <v>2</v>
      </c>
      <c r="Q45" s="53">
        <f>SUMIF(IDX_SIZES[table_name],$A45,IDX_SIZES[NULLABLE_COUNT])</f>
        <v>1</v>
      </c>
      <c r="R45" s="67">
        <f>SUMIF(IDX_SIZES[table_name],TABLE_SIZES[[#This Row],[Table]],IDX_SIZES[Oracle]) + TABLE_SIZES[[#This Row],[INDEX_COUNT]]*INDEX(DBMS_Index_Row_Header,,CODE_ORACLE) + TABLE_SIZES[[#This Row],[NULLABLE_COUNT]]</f>
        <v>76</v>
      </c>
      <c r="S45" s="67">
        <f>SUMIF(IDX_SIZES[table_name],TABLE_SIZES[[#This Row],[Table]],IDX_SIZES[MSSQL]) + TABLE_SIZES[[#This Row],[INDEX_COUNT]]*INDEX(DBMS_Index_Row_Header,,CODE_MSSQL) + TABLE_SIZES[[#This Row],[NULLABLE_COUNT]]</f>
        <v>87</v>
      </c>
      <c r="T45" s="67">
        <f>SUMIF(IDX_SIZES[table_name],TABLE_SIZES[[#This Row],[Table]],IDX_SIZES[PostgreSQL]) + TABLE_SIZES[[#This Row],[INDEX_COUNT]]*INDEX(DBMS_Index_Row_Header,,CODE_POSTGRESQL) + TABLE_SIZES[[#This Row],[NULLABLE_COUNT]]</f>
        <v>102</v>
      </c>
      <c r="V45"/>
      <c r="X45" s="65"/>
      <c r="Z45"/>
    </row>
    <row r="46" spans="1:26">
      <c r="A46" s="6" t="s">
        <v>171</v>
      </c>
      <c r="B46" s="6"/>
      <c r="C46" s="70">
        <f>Number_of_Voice_Interactions_per_Day*Number_of_UD_changes_per_Voice_Ixn</f>
        <v>450000</v>
      </c>
      <c r="D46" s="70">
        <f>TABLE_SIZES[[#This Row],[Data Bytes per Day]]*Days_to_Keep_GIDB_Data</f>
        <v>4427530240</v>
      </c>
      <c r="E46" s="70">
        <f>TABLE_SIZES[[#This Row],[Index Bytes per Day]]*Days_to_Keep_GIDB_Data</f>
        <v>127418368</v>
      </c>
      <c r="F46" s="70">
        <f>DBMS_Block_Size*CEILING(TABLE_SIZES[[#This Row],[Rows per Day]]/TABLE_SIZES[[#This Row],[Data Rows per Block]],1)</f>
        <v>316252160</v>
      </c>
      <c r="G46" s="70">
        <f>IFERROR(DBMS_Block_Size*CEILING(TABLE_SIZES[[#This Row],[Rows per Day]]/TABLE_SIZES[[#This Row],[Index Rows per Block]],1),0)</f>
        <v>9101312</v>
      </c>
      <c r="H46" s="4">
        <f>INDEX(TABLE_SIZES[[#This Row],[TBL_ORACLE]:[TBL_POSTGRESQL]],,CODE_CURRENT)</f>
        <v>626</v>
      </c>
      <c r="I46" s="119">
        <f>DBMS_Data_Block_Free_Size/TABLE_SIZES[[#This Row],[Data Row Size]]</f>
        <v>11.656549520766774</v>
      </c>
      <c r="J46" s="120">
        <f>DBMS_Data_Block_Free_Size/TABLE_SIZES[[#This Row],[Index Row Size]]</f>
        <v>405.38888888888891</v>
      </c>
      <c r="K46" s="68">
        <f>INDEX(TABLE_SIZES[[#This Row],[IDX_ORACLE]:[IDX_POSTGRESQL]],,CODE_CURRENT)</f>
        <v>18</v>
      </c>
      <c r="L46" s="2"/>
      <c r="M46" s="53">
        <f>SUMIF(COL_SIZES[table_name],TABLE_SIZES[[#This Row],[Table]],COL_SIZES[Oracle]) + INDEX(DBMS_Data_Block_Header,,CODE_ORACLE)</f>
        <v>626</v>
      </c>
      <c r="N46" s="53">
        <f>SUMIF(COL_SIZES[table_name],TABLE_SIZES[[#This Row],[Table]],COL_SIZES[MSSQL]) + INDEX(DBMS_Data_Block_Header,,CODE_MSSQL)</f>
        <v>493</v>
      </c>
      <c r="O46" s="53">
        <f>SUMIF(COL_SIZES[table_name],TABLE_SIZES[[#This Row],[Table]],COL_SIZES[PostgreSQL]) + INDEX(DBMS_Data_Block_Header,,CODE_POSTGRESQL)</f>
        <v>518</v>
      </c>
      <c r="P46" s="53">
        <f>SUMIF(IDX_SIZES[table_name],$A46,IDX_SIZES[INDEX_COUNT])</f>
        <v>1</v>
      </c>
      <c r="Q46" s="53">
        <f>SUMIF(IDX_SIZES[table_name],$A46,IDX_SIZES[NULLABLE_COUNT])</f>
        <v>1</v>
      </c>
      <c r="R46" s="67">
        <f>SUMIF(IDX_SIZES[table_name],TABLE_SIZES[[#This Row],[Table]],IDX_SIZES[Oracle]) + TABLE_SIZES[[#This Row],[INDEX_COUNT]]*INDEX(DBMS_Index_Row_Header,,CODE_ORACLE) + TABLE_SIZES[[#This Row],[NULLABLE_COUNT]]</f>
        <v>18</v>
      </c>
      <c r="S46" s="67">
        <f>SUMIF(IDX_SIZES[table_name],TABLE_SIZES[[#This Row],[Table]],IDX_SIZES[MSSQL]) + TABLE_SIZES[[#This Row],[INDEX_COUNT]]*INDEX(DBMS_Index_Row_Header,,CODE_MSSQL) + TABLE_SIZES[[#This Row],[NULLABLE_COUNT]]</f>
        <v>21</v>
      </c>
      <c r="T46" s="67">
        <f>SUMIF(IDX_SIZES[table_name],TABLE_SIZES[[#This Row],[Table]],IDX_SIZES[PostgreSQL]) + TABLE_SIZES[[#This Row],[INDEX_COUNT]]*INDEX(DBMS_Index_Row_Header,,CODE_POSTGRESQL) + TABLE_SIZES[[#This Row],[NULLABLE_COUNT]]</f>
        <v>28</v>
      </c>
      <c r="V46"/>
      <c r="X46" s="65"/>
      <c r="Z46"/>
    </row>
    <row r="47" spans="1:26">
      <c r="A47" s="6" t="s">
        <v>170</v>
      </c>
      <c r="B47" s="6"/>
      <c r="C47" s="70">
        <f>Number_of_MM_Interactions_per_Day*Number_of_UD_changes_per_MM_Ixn</f>
        <v>270000</v>
      </c>
      <c r="D47" s="70">
        <f>TABLE_SIZES[[#This Row],[Data Bytes per Day]]*Days_to_Keep_GIDB_MM_Ixn</f>
        <v>2846269440</v>
      </c>
      <c r="E47" s="70">
        <f>TABLE_SIZES[[#This Row],[Index Bytes per Day]]*Days_to_Keep_GIDB_MM_Ixn</f>
        <v>463872000</v>
      </c>
      <c r="F47" s="70">
        <f>DBMS_Block_Size*CEILING(TABLE_SIZES[[#This Row],[Rows per Day]]/TABLE_SIZES[[#This Row],[Data Rows per Block]],1)</f>
        <v>189751296</v>
      </c>
      <c r="G47" s="70">
        <f>IFERROR(DBMS_Block_Size*CEILING(TABLE_SIZES[[#This Row],[Rows per Day]]/TABLE_SIZES[[#This Row],[Index Rows per Block]],1),0)</f>
        <v>30924800</v>
      </c>
      <c r="H47" s="4">
        <f>INDEX(TABLE_SIZES[[#This Row],[TBL_ORACLE]:[TBL_POSTGRESQL]],,CODE_CURRENT)</f>
        <v>626</v>
      </c>
      <c r="I47" s="119">
        <f>DBMS_Data_Block_Free_Size/TABLE_SIZES[[#This Row],[Data Row Size]]</f>
        <v>11.656549520766774</v>
      </c>
      <c r="J47" s="120">
        <f>DBMS_Data_Block_Free_Size/TABLE_SIZES[[#This Row],[Index Row Size]]</f>
        <v>71.539215686274517</v>
      </c>
      <c r="K47" s="68">
        <f>INDEX(TABLE_SIZES[[#This Row],[IDX_ORACLE]:[IDX_POSTGRESQL]],,CODE_CURRENT)</f>
        <v>102</v>
      </c>
      <c r="L47" s="2"/>
      <c r="M47" s="53">
        <f>SUMIF(COL_SIZES[table_name],TABLE_SIZES[[#This Row],[Table]],COL_SIZES[Oracle]) + INDEX(DBMS_Data_Block_Header,,CODE_ORACLE)</f>
        <v>626</v>
      </c>
      <c r="N47" s="53">
        <f>SUMIF(COL_SIZES[table_name],TABLE_SIZES[[#This Row],[Table]],COL_SIZES[MSSQL]) + INDEX(DBMS_Data_Block_Header,,CODE_MSSQL)</f>
        <v>493</v>
      </c>
      <c r="O47" s="53">
        <f>SUMIF(COL_SIZES[table_name],TABLE_SIZES[[#This Row],[Table]],COL_SIZES[PostgreSQL]) + INDEX(DBMS_Data_Block_Header,,CODE_POSTGRESQL)</f>
        <v>518</v>
      </c>
      <c r="P47" s="53">
        <f>SUMIF(IDX_SIZES[table_name],$A47,IDX_SIZES[INDEX_COUNT])</f>
        <v>2</v>
      </c>
      <c r="Q47" s="53">
        <f>SUMIF(IDX_SIZES[table_name],$A47,IDX_SIZES[NULLABLE_COUNT])</f>
        <v>0</v>
      </c>
      <c r="R47" s="67">
        <f>SUMIF(IDX_SIZES[table_name],TABLE_SIZES[[#This Row],[Table]],IDX_SIZES[Oracle]) + TABLE_SIZES[[#This Row],[INDEX_COUNT]]*INDEX(DBMS_Index_Row_Header,,CODE_ORACLE) + TABLE_SIZES[[#This Row],[NULLABLE_COUNT]]</f>
        <v>102</v>
      </c>
      <c r="S47" s="67">
        <f>SUMIF(IDX_SIZES[table_name],TABLE_SIZES[[#This Row],[Table]],IDX_SIZES[MSSQL]) + TABLE_SIZES[[#This Row],[INDEX_COUNT]]*INDEX(DBMS_Index_Row_Header,,CODE_MSSQL) + TABLE_SIZES[[#This Row],[NULLABLE_COUNT]]</f>
        <v>108</v>
      </c>
      <c r="T47" s="67">
        <f>SUMIF(IDX_SIZES[table_name],TABLE_SIZES[[#This Row],[Table]],IDX_SIZES[PostgreSQL]) + TABLE_SIZES[[#This Row],[INDEX_COUNT]]*INDEX(DBMS_Index_Row_Header,,CODE_POSTGRESQL) + TABLE_SIZES[[#This Row],[NULLABLE_COUNT]]</f>
        <v>123</v>
      </c>
      <c r="V47"/>
      <c r="X47" s="65"/>
      <c r="Z47"/>
    </row>
    <row r="48" spans="1:26">
      <c r="A48" s="6" t="s">
        <v>229</v>
      </c>
      <c r="B48" s="6"/>
      <c r="C48" s="70">
        <f>Number_of_MM_Interactions_per_Day</f>
        <v>30000</v>
      </c>
      <c r="D48" s="70">
        <f>TABLE_SIZES[[#This Row],[Data Bytes per Day]]*Days_to_Keep_GIDB_MM_Ixn</f>
        <v>461783040</v>
      </c>
      <c r="E48" s="70">
        <f>TABLE_SIZES[[#This Row],[Index Bytes per Day]]*Days_to_Keep_GIDB_MM_Ixn</f>
        <v>38461440</v>
      </c>
      <c r="F48" s="70">
        <f>DBMS_Block_Size*CEILING(TABLE_SIZES[[#This Row],[Rows per Day]]/TABLE_SIZES[[#This Row],[Data Rows per Block]],1)</f>
        <v>30785536</v>
      </c>
      <c r="G48" s="70">
        <f>IFERROR(DBMS_Block_Size*CEILING(TABLE_SIZES[[#This Row],[Rows per Day]]/TABLE_SIZES[[#This Row],[Index Rows per Block]],1),0)</f>
        <v>2564096</v>
      </c>
      <c r="H48" s="4">
        <f>INDEX(TABLE_SIZES[[#This Row],[TBL_ORACLE]:[TBL_POSTGRESQL]],,CODE_CURRENT)</f>
        <v>914</v>
      </c>
      <c r="I48" s="119">
        <f>DBMS_Data_Block_Free_Size/TABLE_SIZES[[#This Row],[Data Row Size]]</f>
        <v>7.9835886214442011</v>
      </c>
      <c r="J48" s="120">
        <f>DBMS_Data_Block_Free_Size/TABLE_SIZES[[#This Row],[Index Row Size]]</f>
        <v>96.013157894736835</v>
      </c>
      <c r="K48" s="68">
        <f>INDEX(TABLE_SIZES[[#This Row],[IDX_ORACLE]:[IDX_POSTGRESQL]],,CODE_CURRENT)</f>
        <v>76</v>
      </c>
      <c r="L48" s="2"/>
      <c r="M48" s="53">
        <f>SUMIF(COL_SIZES[table_name],TABLE_SIZES[[#This Row],[Table]],COL_SIZES[Oracle]) + INDEX(DBMS_Data_Block_Header,,CODE_ORACLE)</f>
        <v>914</v>
      </c>
      <c r="N48" s="53">
        <f>SUMIF(COL_SIZES[table_name],TABLE_SIZES[[#This Row],[Table]],COL_SIZES[MSSQL]) + INDEX(DBMS_Data_Block_Header,,CODE_MSSQL)</f>
        <v>806</v>
      </c>
      <c r="O48" s="53">
        <f>SUMIF(COL_SIZES[table_name],TABLE_SIZES[[#This Row],[Table]],COL_SIZES[PostgreSQL]) + INDEX(DBMS_Data_Block_Header,,CODE_POSTGRESQL)</f>
        <v>839</v>
      </c>
      <c r="P48" s="53">
        <f>SUMIF(IDX_SIZES[table_name],$A48,IDX_SIZES[INDEX_COUNT])</f>
        <v>2</v>
      </c>
      <c r="Q48" s="53">
        <f>SUMIF(IDX_SIZES[table_name],$A48,IDX_SIZES[NULLABLE_COUNT])</f>
        <v>1</v>
      </c>
      <c r="R48" s="67">
        <f>SUMIF(IDX_SIZES[table_name],TABLE_SIZES[[#This Row],[Table]],IDX_SIZES[Oracle]) + TABLE_SIZES[[#This Row],[INDEX_COUNT]]*INDEX(DBMS_Index_Row_Header,,CODE_ORACLE) + TABLE_SIZES[[#This Row],[NULLABLE_COUNT]]</f>
        <v>76</v>
      </c>
      <c r="S48" s="67">
        <f>SUMIF(IDX_SIZES[table_name],TABLE_SIZES[[#This Row],[Table]],IDX_SIZES[MSSQL]) + TABLE_SIZES[[#This Row],[INDEX_COUNT]]*INDEX(DBMS_Index_Row_Header,,CODE_MSSQL) + TABLE_SIZES[[#This Row],[NULLABLE_COUNT]]</f>
        <v>87</v>
      </c>
      <c r="T48" s="67">
        <f>SUMIF(IDX_SIZES[table_name],TABLE_SIZES[[#This Row],[Table]],IDX_SIZES[PostgreSQL]) + TABLE_SIZES[[#This Row],[INDEX_COUNT]]*INDEX(DBMS_Index_Row_Header,,CODE_POSTGRESQL) + TABLE_SIZES[[#This Row],[NULLABLE_COUNT]]</f>
        <v>102</v>
      </c>
      <c r="V48"/>
      <c r="X48" s="65"/>
      <c r="Z48"/>
    </row>
    <row r="49" spans="1:26">
      <c r="A49" s="6" t="s">
        <v>230</v>
      </c>
      <c r="B49" s="6"/>
      <c r="C49" s="70">
        <f>Number_of_MM_Interactions_per_Day</f>
        <v>30000</v>
      </c>
      <c r="D49" s="70">
        <f>TABLE_SIZES[[#This Row],[Data Bytes per Day]]*Days_to_Keep_GIDB_MM_Ixn</f>
        <v>446177280</v>
      </c>
      <c r="E49" s="70">
        <f>TABLE_SIZES[[#This Row],[Index Bytes per Day]]*Days_to_Keep_GIDB_MM_Ixn</f>
        <v>38461440</v>
      </c>
      <c r="F49" s="70">
        <f>DBMS_Block_Size*CEILING(TABLE_SIZES[[#This Row],[Rows per Day]]/TABLE_SIZES[[#This Row],[Data Rows per Block]],1)</f>
        <v>29745152</v>
      </c>
      <c r="G49" s="70">
        <f>IFERROR(DBMS_Block_Size*CEILING(TABLE_SIZES[[#This Row],[Rows per Day]]/TABLE_SIZES[[#This Row],[Index Rows per Block]],1),0)</f>
        <v>2564096</v>
      </c>
      <c r="H49" s="4">
        <f>INDEX(TABLE_SIZES[[#This Row],[TBL_ORACLE]:[TBL_POSTGRESQL]],,CODE_CURRENT)</f>
        <v>883</v>
      </c>
      <c r="I49" s="119">
        <f>DBMS_Data_Block_Free_Size/TABLE_SIZES[[#This Row],[Data Row Size]]</f>
        <v>8.2638731596829</v>
      </c>
      <c r="J49" s="120">
        <f>DBMS_Data_Block_Free_Size/TABLE_SIZES[[#This Row],[Index Row Size]]</f>
        <v>96.013157894736835</v>
      </c>
      <c r="K49" s="68">
        <f>INDEX(TABLE_SIZES[[#This Row],[IDX_ORACLE]:[IDX_POSTGRESQL]],,CODE_CURRENT)</f>
        <v>76</v>
      </c>
      <c r="L49" s="2"/>
      <c r="M49" s="53">
        <f>SUMIF(COL_SIZES[table_name],TABLE_SIZES[[#This Row],[Table]],COL_SIZES[Oracle]) + INDEX(DBMS_Data_Block_Header,,CODE_ORACLE)</f>
        <v>883</v>
      </c>
      <c r="N49" s="53">
        <f>SUMIF(COL_SIZES[table_name],TABLE_SIZES[[#This Row],[Table]],COL_SIZES[MSSQL]) + INDEX(DBMS_Data_Block_Header,,CODE_MSSQL)</f>
        <v>779</v>
      </c>
      <c r="O49" s="53">
        <f>SUMIF(COL_SIZES[table_name],TABLE_SIZES[[#This Row],[Table]],COL_SIZES[PostgreSQL]) + INDEX(DBMS_Data_Block_Header,,CODE_POSTGRESQL)</f>
        <v>809</v>
      </c>
      <c r="P49" s="53">
        <f>SUMIF(IDX_SIZES[table_name],$A49,IDX_SIZES[INDEX_COUNT])</f>
        <v>2</v>
      </c>
      <c r="Q49" s="53">
        <f>SUMIF(IDX_SIZES[table_name],$A49,IDX_SIZES[NULLABLE_COUNT])</f>
        <v>1</v>
      </c>
      <c r="R49" s="67">
        <f>SUMIF(IDX_SIZES[table_name],TABLE_SIZES[[#This Row],[Table]],IDX_SIZES[Oracle]) + TABLE_SIZES[[#This Row],[INDEX_COUNT]]*INDEX(DBMS_Index_Row_Header,,CODE_ORACLE) + TABLE_SIZES[[#This Row],[NULLABLE_COUNT]]</f>
        <v>76</v>
      </c>
      <c r="S49" s="67">
        <f>SUMIF(IDX_SIZES[table_name],TABLE_SIZES[[#This Row],[Table]],IDX_SIZES[MSSQL]) + TABLE_SIZES[[#This Row],[INDEX_COUNT]]*INDEX(DBMS_Index_Row_Header,,CODE_MSSQL) + TABLE_SIZES[[#This Row],[NULLABLE_COUNT]]</f>
        <v>87</v>
      </c>
      <c r="T49" s="67">
        <f>SUMIF(IDX_SIZES[table_name],TABLE_SIZES[[#This Row],[Table]],IDX_SIZES[PostgreSQL]) + TABLE_SIZES[[#This Row],[INDEX_COUNT]]*INDEX(DBMS_Index_Row_Header,,CODE_POSTGRESQL) + TABLE_SIZES[[#This Row],[NULLABLE_COUNT]]</f>
        <v>102</v>
      </c>
      <c r="V49"/>
      <c r="X49" s="65"/>
      <c r="Z49"/>
    </row>
    <row r="50" spans="1:26">
      <c r="A50" s="6" t="s">
        <v>176</v>
      </c>
      <c r="B50" s="6"/>
      <c r="C50" s="72">
        <f>Number_of_Voice_Interactions_per_Day*Number_of_Mediation_Resources_per_Voice_Interaction/2</f>
        <v>50000</v>
      </c>
      <c r="D50" s="70">
        <f>TABLE_SIZES[[#This Row],[Data Bytes per Day]]*Days_to_Keep_GIDB_Data</f>
        <v>1691992064</v>
      </c>
      <c r="E50" s="70">
        <f>TABLE_SIZES[[#This Row],[Index Bytes per Day]]*Days_to_Keep_GIDB_Data</f>
        <v>58949632</v>
      </c>
      <c r="F50" s="70">
        <f>DBMS_Block_Size*CEILING(TABLE_SIZES[[#This Row],[Rows per Day]]/TABLE_SIZES[[#This Row],[Data Rows per Block]],1)</f>
        <v>120856576</v>
      </c>
      <c r="G50" s="70">
        <f>IFERROR(DBMS_Block_Size*CEILING(TABLE_SIZES[[#This Row],[Rows per Day]]/TABLE_SIZES[[#This Row],[Index Rows per Block]],1),0)</f>
        <v>4210688</v>
      </c>
      <c r="H50" s="4">
        <f>INDEX(TABLE_SIZES[[#This Row],[TBL_ORACLE]:[TBL_POSTGRESQL]],,CODE_CURRENT)</f>
        <v>2153</v>
      </c>
      <c r="I50" s="119">
        <f>DBMS_Data_Block_Free_Size/TABLE_SIZES[[#This Row],[Data Row Size]]</f>
        <v>3.3892243381328377</v>
      </c>
      <c r="J50" s="120">
        <f>DBMS_Data_Block_Free_Size/TABLE_SIZES[[#This Row],[Index Row Size]]</f>
        <v>97.293333333333337</v>
      </c>
      <c r="K50" s="68">
        <f>INDEX(TABLE_SIZES[[#This Row],[IDX_ORACLE]:[IDX_POSTGRESQL]],,CODE_CURRENT)</f>
        <v>75</v>
      </c>
      <c r="L50" s="2"/>
      <c r="M50" s="53">
        <f>SUMIF(COL_SIZES[table_name],TABLE_SIZES[[#This Row],[Table]],COL_SIZES[Oracle]) + INDEX(DBMS_Data_Block_Header,,CODE_ORACLE)</f>
        <v>2153</v>
      </c>
      <c r="N50" s="53">
        <f>SUMIF(COL_SIZES[table_name],TABLE_SIZES[[#This Row],[Table]],COL_SIZES[MSSQL]) + INDEX(DBMS_Data_Block_Header,,CODE_MSSQL)</f>
        <v>1961</v>
      </c>
      <c r="O50" s="53">
        <f>SUMIF(COL_SIZES[table_name],TABLE_SIZES[[#This Row],[Table]],COL_SIZES[PostgreSQL]) + INDEX(DBMS_Data_Block_Header,,CODE_POSTGRESQL)</f>
        <v>1993</v>
      </c>
      <c r="P50" s="53">
        <f>SUMIF(IDX_SIZES[table_name],$A50,IDX_SIZES[INDEX_COUNT])</f>
        <v>2</v>
      </c>
      <c r="Q50" s="53">
        <f>SUMIF(IDX_SIZES[table_name],$A50,IDX_SIZES[NULLABLE_COUNT])</f>
        <v>0</v>
      </c>
      <c r="R50" s="67">
        <f>SUMIF(IDX_SIZES[table_name],TABLE_SIZES[[#This Row],[Table]],IDX_SIZES[Oracle]) + TABLE_SIZES[[#This Row],[INDEX_COUNT]]*INDEX(DBMS_Index_Row_Header,,CODE_ORACLE) + TABLE_SIZES[[#This Row],[NULLABLE_COUNT]]</f>
        <v>75</v>
      </c>
      <c r="S50" s="67">
        <f>SUMIF(IDX_SIZES[table_name],TABLE_SIZES[[#This Row],[Table]],IDX_SIZES[MSSQL]) + TABLE_SIZES[[#This Row],[INDEX_COUNT]]*INDEX(DBMS_Index_Row_Header,,CODE_MSSQL) + TABLE_SIZES[[#This Row],[NULLABLE_COUNT]]</f>
        <v>86</v>
      </c>
      <c r="T50" s="67">
        <f>SUMIF(IDX_SIZES[table_name],TABLE_SIZES[[#This Row],[Table]],IDX_SIZES[PostgreSQL]) + TABLE_SIZES[[#This Row],[INDEX_COUNT]]*INDEX(DBMS_Index_Row_Header,,CODE_POSTGRESQL) + TABLE_SIZES[[#This Row],[NULLABLE_COUNT]]</f>
        <v>101</v>
      </c>
      <c r="V50"/>
      <c r="X50" s="65"/>
      <c r="Z50"/>
    </row>
    <row r="51" spans="1:26">
      <c r="A51" s="6" t="s">
        <v>172</v>
      </c>
      <c r="B51" s="6"/>
      <c r="C51" s="72">
        <f>Number_of_MM_Interactions_per_Day*Number_of_Mediation_Resources_per_MM_Interaction</f>
        <v>60000</v>
      </c>
      <c r="D51" s="70">
        <f>TABLE_SIZES[[#This Row],[Data Bytes per Day]]*Days_to_Keep_GIDB_MM_Ixn</f>
        <v>2184560640</v>
      </c>
      <c r="E51" s="70">
        <f>TABLE_SIZES[[#This Row],[Index Bytes per Day]]*Days_to_Keep_GIDB_MM_Ixn</f>
        <v>75816960</v>
      </c>
      <c r="F51" s="70">
        <f>DBMS_Block_Size*CEILING(TABLE_SIZES[[#This Row],[Rows per Day]]/TABLE_SIZES[[#This Row],[Data Rows per Block]],1)</f>
        <v>145637376</v>
      </c>
      <c r="G51" s="70">
        <f>IFERROR(DBMS_Block_Size*CEILING(TABLE_SIZES[[#This Row],[Rows per Day]]/TABLE_SIZES[[#This Row],[Index Rows per Block]],1),0)</f>
        <v>5054464</v>
      </c>
      <c r="H51" s="4">
        <f>INDEX(TABLE_SIZES[[#This Row],[TBL_ORACLE]:[TBL_POSTGRESQL]],,CODE_CURRENT)</f>
        <v>2162</v>
      </c>
      <c r="I51" s="119">
        <f>DBMS_Data_Block_Free_Size/TABLE_SIZES[[#This Row],[Data Row Size]]</f>
        <v>3.3751156336725257</v>
      </c>
      <c r="J51" s="120">
        <f>DBMS_Data_Block_Free_Size/TABLE_SIZES[[#This Row],[Index Row Size]]</f>
        <v>97.293333333333337</v>
      </c>
      <c r="K51" s="68">
        <f>INDEX(TABLE_SIZES[[#This Row],[IDX_ORACLE]:[IDX_POSTGRESQL]],,CODE_CURRENT)</f>
        <v>75</v>
      </c>
      <c r="L51" s="2"/>
      <c r="M51" s="53">
        <f>SUMIF(COL_SIZES[table_name],TABLE_SIZES[[#This Row],[Table]],COL_SIZES[Oracle]) + INDEX(DBMS_Data_Block_Header,,CODE_ORACLE)</f>
        <v>2162</v>
      </c>
      <c r="N51" s="53">
        <f>SUMIF(COL_SIZES[table_name],TABLE_SIZES[[#This Row],[Table]],COL_SIZES[MSSQL]) + INDEX(DBMS_Data_Block_Header,,CODE_MSSQL)</f>
        <v>1965</v>
      </c>
      <c r="O51" s="53">
        <f>SUMIF(COL_SIZES[table_name],TABLE_SIZES[[#This Row],[Table]],COL_SIZES[PostgreSQL]) + INDEX(DBMS_Data_Block_Header,,CODE_POSTGRESQL)</f>
        <v>1997</v>
      </c>
      <c r="P51" s="53">
        <f>SUMIF(IDX_SIZES[table_name],$A51,IDX_SIZES[INDEX_COUNT])</f>
        <v>2</v>
      </c>
      <c r="Q51" s="53">
        <f>SUMIF(IDX_SIZES[table_name],$A51,IDX_SIZES[NULLABLE_COUNT])</f>
        <v>0</v>
      </c>
      <c r="R51" s="67">
        <f>SUMIF(IDX_SIZES[table_name],TABLE_SIZES[[#This Row],[Table]],IDX_SIZES[Oracle]) + TABLE_SIZES[[#This Row],[INDEX_COUNT]]*INDEX(DBMS_Index_Row_Header,,CODE_ORACLE) + TABLE_SIZES[[#This Row],[NULLABLE_COUNT]]</f>
        <v>75</v>
      </c>
      <c r="S51" s="67">
        <f>SUMIF(IDX_SIZES[table_name],TABLE_SIZES[[#This Row],[Table]],IDX_SIZES[MSSQL]) + TABLE_SIZES[[#This Row],[INDEX_COUNT]]*INDEX(DBMS_Index_Row_Header,,CODE_MSSQL) + TABLE_SIZES[[#This Row],[NULLABLE_COUNT]]</f>
        <v>86</v>
      </c>
      <c r="T51" s="67">
        <f>SUMIF(IDX_SIZES[table_name],TABLE_SIZES[[#This Row],[Table]],IDX_SIZES[PostgreSQL]) + TABLE_SIZES[[#This Row],[INDEX_COUNT]]*INDEX(DBMS_Index_Row_Header,,CODE_POSTGRESQL) + TABLE_SIZES[[#This Row],[NULLABLE_COUNT]]</f>
        <v>101</v>
      </c>
      <c r="V51"/>
      <c r="X51" s="65"/>
      <c r="Z51"/>
    </row>
    <row r="52" spans="1:26">
      <c r="A52" s="6" t="s">
        <v>167</v>
      </c>
      <c r="B52" s="6"/>
      <c r="C52" s="72">
        <f>GIDB_G_VIRTUAL_QUEUE_V</f>
        <v>50000</v>
      </c>
      <c r="D52" s="70">
        <f>TABLE_SIZES[[#This Row],[Data Bytes per Day]]*Days_to_Keep_GIDB_Data</f>
        <v>2337226752</v>
      </c>
      <c r="E52" s="70">
        <f>TABLE_SIZES[[#This Row],[Index Bytes per Day]]*Days_to_Keep_GIDB_Data</f>
        <v>59752448</v>
      </c>
      <c r="F52" s="70">
        <f>DBMS_Block_Size*CEILING(TABLE_SIZES[[#This Row],[Rows per Day]]/TABLE_SIZES[[#This Row],[Data Rows per Block]],1)</f>
        <v>166944768</v>
      </c>
      <c r="G52" s="70">
        <f>IFERROR(DBMS_Block_Size*CEILING(TABLE_SIZES[[#This Row],[Rows per Day]]/TABLE_SIZES[[#This Row],[Index Rows per Block]],1),0)</f>
        <v>4268032</v>
      </c>
      <c r="H52" s="4">
        <f>INDEX(TABLE_SIZES[[#This Row],[TBL_ORACLE]:[TBL_POSTGRESQL]],,CODE_CURRENT)</f>
        <v>2974</v>
      </c>
      <c r="I52" s="119">
        <f>DBMS_Data_Block_Free_Size/TABLE_SIZES[[#This Row],[Data Row Size]]</f>
        <v>2.4535978480161398</v>
      </c>
      <c r="J52" s="120">
        <f>DBMS_Data_Block_Free_Size/TABLE_SIZES[[#This Row],[Index Row Size]]</f>
        <v>96.013157894736835</v>
      </c>
      <c r="K52" s="68">
        <f>INDEX(TABLE_SIZES[[#This Row],[IDX_ORACLE]:[IDX_POSTGRESQL]],,CODE_CURRENT)</f>
        <v>76</v>
      </c>
      <c r="L52" s="2"/>
      <c r="M52" s="53">
        <f>SUMIF(COL_SIZES[table_name],TABLE_SIZES[[#This Row],[Table]],COL_SIZES[Oracle]) + INDEX(DBMS_Data_Block_Header,,CODE_ORACLE)</f>
        <v>2974</v>
      </c>
      <c r="N52" s="53">
        <f>SUMIF(COL_SIZES[table_name],TABLE_SIZES[[#This Row],[Table]],COL_SIZES[MSSQL]) + INDEX(DBMS_Data_Block_Header,,CODE_MSSQL)</f>
        <v>2832</v>
      </c>
      <c r="O52" s="53">
        <f>SUMIF(COL_SIZES[table_name],TABLE_SIZES[[#This Row],[Table]],COL_SIZES[PostgreSQL]) + INDEX(DBMS_Data_Block_Header,,CODE_POSTGRESQL)</f>
        <v>2866</v>
      </c>
      <c r="P52" s="53">
        <f>SUMIF(IDX_SIZES[table_name],$A52,IDX_SIZES[INDEX_COUNT])</f>
        <v>2</v>
      </c>
      <c r="Q52" s="53">
        <f>SUMIF(IDX_SIZES[table_name],$A52,IDX_SIZES[NULLABLE_COUNT])</f>
        <v>1</v>
      </c>
      <c r="R52" s="67">
        <f>SUMIF(IDX_SIZES[table_name],TABLE_SIZES[[#This Row],[Table]],IDX_SIZES[Oracle]) + TABLE_SIZES[[#This Row],[INDEX_COUNT]]*INDEX(DBMS_Index_Row_Header,,CODE_ORACLE) + TABLE_SIZES[[#This Row],[NULLABLE_COUNT]]</f>
        <v>76</v>
      </c>
      <c r="S52" s="67">
        <f>SUMIF(IDX_SIZES[table_name],TABLE_SIZES[[#This Row],[Table]],IDX_SIZES[MSSQL]) + TABLE_SIZES[[#This Row],[INDEX_COUNT]]*INDEX(DBMS_Index_Row_Header,,CODE_MSSQL) + TABLE_SIZES[[#This Row],[NULLABLE_COUNT]]</f>
        <v>87</v>
      </c>
      <c r="T52" s="67">
        <f>SUMIF(IDX_SIZES[table_name],TABLE_SIZES[[#This Row],[Table]],IDX_SIZES[PostgreSQL]) + TABLE_SIZES[[#This Row],[INDEX_COUNT]]*INDEX(DBMS_Index_Row_Header,,CODE_POSTGRESQL) + TABLE_SIZES[[#This Row],[NULLABLE_COUNT]]</f>
        <v>102</v>
      </c>
      <c r="V52"/>
      <c r="X52" s="65"/>
      <c r="Z52"/>
    </row>
    <row r="53" spans="1:26">
      <c r="A53" s="6" t="s">
        <v>166</v>
      </c>
      <c r="B53" s="6"/>
      <c r="C53" s="72">
        <f>GIDB_G_VIRTUAL_QUEUE_MM</f>
        <v>60000</v>
      </c>
      <c r="D53" s="70">
        <f>TABLE_SIZES[[#This Row],[Data Bytes per Day]]*Days_to_Keep_GIDB_MM_Ixn</f>
        <v>3004907520</v>
      </c>
      <c r="E53" s="70">
        <f>TABLE_SIZES[[#This Row],[Index Bytes per Day]]*Days_to_Keep_GIDB_MM_Ixn</f>
        <v>75816960</v>
      </c>
      <c r="F53" s="70">
        <f>DBMS_Block_Size*CEILING(TABLE_SIZES[[#This Row],[Rows per Day]]/TABLE_SIZES[[#This Row],[Data Rows per Block]],1)</f>
        <v>200327168</v>
      </c>
      <c r="G53" s="70">
        <f>IFERROR(DBMS_Block_Size*CEILING(TABLE_SIZES[[#This Row],[Rows per Day]]/TABLE_SIZES[[#This Row],[Index Rows per Block]],1),0)</f>
        <v>5054464</v>
      </c>
      <c r="H53" s="4">
        <f>INDEX(TABLE_SIZES[[#This Row],[TBL_ORACLE]:[TBL_POSTGRESQL]],,CODE_CURRENT)</f>
        <v>2974</v>
      </c>
      <c r="I53" s="119">
        <f>DBMS_Data_Block_Free_Size/TABLE_SIZES[[#This Row],[Data Row Size]]</f>
        <v>2.4535978480161398</v>
      </c>
      <c r="J53" s="120">
        <f>DBMS_Data_Block_Free_Size/TABLE_SIZES[[#This Row],[Index Row Size]]</f>
        <v>97.293333333333337</v>
      </c>
      <c r="K53" s="68">
        <f>INDEX(TABLE_SIZES[[#This Row],[IDX_ORACLE]:[IDX_POSTGRESQL]],,CODE_CURRENT)</f>
        <v>75</v>
      </c>
      <c r="L53" s="2"/>
      <c r="M53" s="53">
        <f>SUMIF(COL_SIZES[table_name],TABLE_SIZES[[#This Row],[Table]],COL_SIZES[Oracle]) + INDEX(DBMS_Data_Block_Header,,CODE_ORACLE)</f>
        <v>2974</v>
      </c>
      <c r="N53" s="53">
        <f>SUMIF(COL_SIZES[table_name],TABLE_SIZES[[#This Row],[Table]],COL_SIZES[MSSQL]) + INDEX(DBMS_Data_Block_Header,,CODE_MSSQL)</f>
        <v>2832</v>
      </c>
      <c r="O53" s="53">
        <f>SUMIF(COL_SIZES[table_name],TABLE_SIZES[[#This Row],[Table]],COL_SIZES[PostgreSQL]) + INDEX(DBMS_Data_Block_Header,,CODE_POSTGRESQL)</f>
        <v>2866</v>
      </c>
      <c r="P53" s="53">
        <f>SUMIF(IDX_SIZES[table_name],$A53,IDX_SIZES[INDEX_COUNT])</f>
        <v>2</v>
      </c>
      <c r="Q53" s="53">
        <f>SUMIF(IDX_SIZES[table_name],$A53,IDX_SIZES[NULLABLE_COUNT])</f>
        <v>0</v>
      </c>
      <c r="R53" s="67">
        <f>SUMIF(IDX_SIZES[table_name],TABLE_SIZES[[#This Row],[Table]],IDX_SIZES[Oracle]) + TABLE_SIZES[[#This Row],[INDEX_COUNT]]*INDEX(DBMS_Index_Row_Header,,CODE_ORACLE) + TABLE_SIZES[[#This Row],[NULLABLE_COUNT]]</f>
        <v>75</v>
      </c>
      <c r="S53" s="67">
        <f>SUMIF(IDX_SIZES[table_name],TABLE_SIZES[[#This Row],[Table]],IDX_SIZES[MSSQL]) + TABLE_SIZES[[#This Row],[INDEX_COUNT]]*INDEX(DBMS_Index_Row_Header,,CODE_MSSQL) + TABLE_SIZES[[#This Row],[NULLABLE_COUNT]]</f>
        <v>86</v>
      </c>
      <c r="T53" s="67">
        <f>SUMIF(IDX_SIZES[table_name],TABLE_SIZES[[#This Row],[Table]],IDX_SIZES[PostgreSQL]) + TABLE_SIZES[[#This Row],[INDEX_COUNT]]*INDEX(DBMS_Index_Row_Header,,CODE_POSTGRESQL) + TABLE_SIZES[[#This Row],[NULLABLE_COUNT]]</f>
        <v>101</v>
      </c>
      <c r="V53"/>
      <c r="X53" s="65"/>
      <c r="Z53"/>
    </row>
    <row r="54" spans="1:26">
      <c r="A54" t="s">
        <v>1359</v>
      </c>
      <c r="B54" s="6"/>
      <c r="C54" s="72">
        <f>GIDB_G_VIRTUAL_QUEUE_V</f>
        <v>50000</v>
      </c>
      <c r="D54" s="70">
        <f>TABLE_SIZES[[#This Row],[Data Bytes per Day]]*Days_to_Keep_GIDB_Data</f>
        <v>231899136</v>
      </c>
      <c r="E54" s="70">
        <f>TABLE_SIZES[[#This Row],[Index Bytes per Day]]*Days_to_Keep_GIDB_MM_Ixn</f>
        <v>63160320</v>
      </c>
      <c r="F54" s="70">
        <f>DBMS_Block_Size*CEILING(TABLE_SIZES[[#This Row],[Rows per Day]]/TABLE_SIZES[[#This Row],[Data Rows per Block]],1)</f>
        <v>16564224</v>
      </c>
      <c r="G54" s="70">
        <f>IFERROR(DBMS_Block_Size*CEILING(TABLE_SIZES[[#This Row],[Rows per Day]]/TABLE_SIZES[[#This Row],[Index Rows per Block]],1),0)</f>
        <v>4210688</v>
      </c>
      <c r="H54" s="4">
        <f>INDEX(TABLE_SIZES[[#This Row],[TBL_ORACLE]:[TBL_POSTGRESQL]],,CODE_CURRENT)</f>
        <v>295</v>
      </c>
      <c r="I54" s="119">
        <f>DBMS_Data_Block_Free_Size/TABLE_SIZES[[#This Row],[Data Row Size]]</f>
        <v>24.735593220338984</v>
      </c>
      <c r="J54" s="120">
        <f>DBMS_Data_Block_Free_Size/TABLE_SIZES[[#This Row],[Index Row Size]]</f>
        <v>97.293333333333337</v>
      </c>
      <c r="K54" s="68">
        <f>INDEX(TABLE_SIZES[[#This Row],[IDX_ORACLE]:[IDX_POSTGRESQL]],,CODE_CURRENT)</f>
        <v>75</v>
      </c>
      <c r="L54" s="2"/>
      <c r="M54" s="53">
        <f>SUMIF(COL_SIZES[table_name],TABLE_SIZES[[#This Row],[Table]],COL_SIZES[Oracle]) + INDEX(DBMS_Data_Block_Header,,CODE_ORACLE)</f>
        <v>295</v>
      </c>
      <c r="N54" s="53">
        <f>SUMIF(COL_SIZES[table_name],TABLE_SIZES[[#This Row],[Table]],COL_SIZES[MSSQL]) + INDEX(DBMS_Data_Block_Header,,CODE_MSSQL)</f>
        <v>192</v>
      </c>
      <c r="O54" s="53">
        <f>SUMIF(COL_SIZES[table_name],TABLE_SIZES[[#This Row],[Table]],COL_SIZES[PostgreSQL]) + INDEX(DBMS_Data_Block_Header,,CODE_POSTGRESQL)</f>
        <v>215</v>
      </c>
      <c r="P54" s="53">
        <f>SUMIF(IDX_SIZES[table_name],$A54,IDX_SIZES[INDEX_COUNT])</f>
        <v>2</v>
      </c>
      <c r="Q54" s="53">
        <f>SUMIF(IDX_SIZES[table_name],$A54,IDX_SIZES[NULLABLE_COUNT])</f>
        <v>0</v>
      </c>
      <c r="R54" s="67">
        <f>SUMIF(IDX_SIZES[table_name],TABLE_SIZES[[#This Row],[Table]],IDX_SIZES[Oracle]) + TABLE_SIZES[[#This Row],[INDEX_COUNT]]*INDEX(DBMS_Index_Row_Header,,CODE_ORACLE) + TABLE_SIZES[[#This Row],[NULLABLE_COUNT]]</f>
        <v>75</v>
      </c>
      <c r="S54" s="67">
        <f>SUMIF(IDX_SIZES[table_name],TABLE_SIZES[[#This Row],[Table]],IDX_SIZES[MSSQL]) + TABLE_SIZES[[#This Row],[INDEX_COUNT]]*INDEX(DBMS_Index_Row_Header,,CODE_MSSQL) + TABLE_SIZES[[#This Row],[NULLABLE_COUNT]]</f>
        <v>86</v>
      </c>
      <c r="T54" s="67">
        <f>SUMIF(IDX_SIZES[table_name],TABLE_SIZES[[#This Row],[Table]],IDX_SIZES[PostgreSQL]) + TABLE_SIZES[[#This Row],[INDEX_COUNT]]*INDEX(DBMS_Index_Row_Header,,CODE_POSTGRESQL) + TABLE_SIZES[[#This Row],[NULLABLE_COUNT]]</f>
        <v>101</v>
      </c>
    </row>
    <row r="55" spans="1:26">
      <c r="A55" t="s">
        <v>1357</v>
      </c>
      <c r="B55" s="6"/>
      <c r="C55" s="72">
        <f>GIDB_G_VIRTUAL_QUEUE_MM</f>
        <v>60000</v>
      </c>
      <c r="D55" s="70">
        <f>TABLE_SIZES[[#This Row],[Data Bytes per Day]]*Days_to_Keep_GIDB_MM_Ixn</f>
        <v>298106880</v>
      </c>
      <c r="E55" s="70">
        <f>TABLE_SIZES[[#This Row],[Index Bytes per Day]]*Days_to_Keep_GIDB_MM_Ixn</f>
        <v>75816960</v>
      </c>
      <c r="F55" s="70">
        <f>DBMS_Block_Size*CEILING(TABLE_SIZES[[#This Row],[Rows per Day]]/TABLE_SIZES[[#This Row],[Data Rows per Block]],1)</f>
        <v>19873792</v>
      </c>
      <c r="G55" s="70">
        <f>IFERROR(DBMS_Block_Size*CEILING(TABLE_SIZES[[#This Row],[Rows per Day]]/TABLE_SIZES[[#This Row],[Index Rows per Block]],1),0)</f>
        <v>5054464</v>
      </c>
      <c r="H55" s="4">
        <f>INDEX(TABLE_SIZES[[#This Row],[TBL_ORACLE]:[TBL_POSTGRESQL]],,CODE_CURRENT)</f>
        <v>295</v>
      </c>
      <c r="I55" s="119">
        <f>DBMS_Data_Block_Free_Size/TABLE_SIZES[[#This Row],[Data Row Size]]</f>
        <v>24.735593220338984</v>
      </c>
      <c r="J55" s="120">
        <f>DBMS_Data_Block_Free_Size/TABLE_SIZES[[#This Row],[Index Row Size]]</f>
        <v>97.293333333333337</v>
      </c>
      <c r="K55" s="68">
        <f>INDEX(TABLE_SIZES[[#This Row],[IDX_ORACLE]:[IDX_POSTGRESQL]],,CODE_CURRENT)</f>
        <v>75</v>
      </c>
      <c r="L55" s="2"/>
      <c r="M55" s="53">
        <f>SUMIF(COL_SIZES[table_name],TABLE_SIZES[[#This Row],[Table]],COL_SIZES[Oracle]) + INDEX(DBMS_Data_Block_Header,,CODE_ORACLE)</f>
        <v>295</v>
      </c>
      <c r="N55" s="53">
        <f>SUMIF(COL_SIZES[table_name],TABLE_SIZES[[#This Row],[Table]],COL_SIZES[MSSQL]) + INDEX(DBMS_Data_Block_Header,,CODE_MSSQL)</f>
        <v>192</v>
      </c>
      <c r="O55" s="53">
        <f>SUMIF(COL_SIZES[table_name],TABLE_SIZES[[#This Row],[Table]],COL_SIZES[PostgreSQL]) + INDEX(DBMS_Data_Block_Header,,CODE_POSTGRESQL)</f>
        <v>215</v>
      </c>
      <c r="P55" s="53">
        <f>SUMIF(IDX_SIZES[table_name],$A55,IDX_SIZES[INDEX_COUNT])</f>
        <v>2</v>
      </c>
      <c r="Q55" s="53">
        <f>SUMIF(IDX_SIZES[table_name],$A55,IDX_SIZES[NULLABLE_COUNT])</f>
        <v>0</v>
      </c>
      <c r="R55" s="67">
        <f>SUMIF(IDX_SIZES[table_name],TABLE_SIZES[[#This Row],[Table]],IDX_SIZES[Oracle]) + TABLE_SIZES[[#This Row],[INDEX_COUNT]]*INDEX(DBMS_Index_Row_Header,,CODE_ORACLE) + TABLE_SIZES[[#This Row],[NULLABLE_COUNT]]</f>
        <v>75</v>
      </c>
      <c r="S55" s="67">
        <f>SUMIF(IDX_SIZES[table_name],TABLE_SIZES[[#This Row],[Table]],IDX_SIZES[MSSQL]) + TABLE_SIZES[[#This Row],[INDEX_COUNT]]*INDEX(DBMS_Index_Row_Header,,CODE_MSSQL) + TABLE_SIZES[[#This Row],[NULLABLE_COUNT]]</f>
        <v>86</v>
      </c>
      <c r="T55" s="67">
        <f>SUMIF(IDX_SIZES[table_name],TABLE_SIZES[[#This Row],[Table]],IDX_SIZES[PostgreSQL]) + TABLE_SIZES[[#This Row],[INDEX_COUNT]]*INDEX(DBMS_Index_Row_Header,,CODE_POSTGRESQL) + TABLE_SIZES[[#This Row],[NULLABLE_COUNT]]</f>
        <v>101</v>
      </c>
    </row>
    <row r="56" spans="1:26">
      <c r="A56" s="6"/>
      <c r="B56" s="6"/>
      <c r="C56" s="70"/>
      <c r="D56" s="70"/>
      <c r="E56" s="70"/>
      <c r="F56" s="70"/>
      <c r="G56" s="70"/>
      <c r="H56" s="4"/>
      <c r="I56" s="70"/>
      <c r="J56" s="70"/>
      <c r="K56" s="68"/>
      <c r="L56" s="2"/>
      <c r="M56" s="53"/>
      <c r="N56" s="53"/>
      <c r="O56" s="53"/>
      <c r="P56" s="53"/>
      <c r="Q56" s="53"/>
      <c r="R56" s="67"/>
      <c r="S56" s="67"/>
      <c r="T56" s="67"/>
    </row>
    <row r="57" spans="1:26">
      <c r="A57" s="75" t="s">
        <v>216</v>
      </c>
      <c r="B57" s="75"/>
      <c r="C57" s="73">
        <f>Number_of_Changes_per_Agent_Group_Per_Day*Number_of_Agent_Groups</f>
        <v>2000</v>
      </c>
      <c r="D57" s="70">
        <f>TABLE_SIZES[[#This Row],[Data Bytes per Day]]*Days_to_Keep_GIDB_Data</f>
        <v>22593536</v>
      </c>
      <c r="E57" s="70">
        <f>TABLE_SIZES[[#This Row],[Index Bytes per Day]]*Days_to_Keep_GIDB_Data</f>
        <v>2867200</v>
      </c>
      <c r="F57" s="73">
        <f>DBMS_Block_Size*CEILING(TABLE_SIZES[[#This Row],[Rows per Day]]/TABLE_SIZES[[#This Row],[Data Rows per Block]],1)</f>
        <v>1613824</v>
      </c>
      <c r="G57" s="70">
        <f>IFERROR(DBMS_Block_Size*CEILING(TABLE_SIZES[[#This Row],[Rows per Day]]/TABLE_SIZES[[#This Row],[Index Rows per Block]],1),0)</f>
        <v>204800</v>
      </c>
      <c r="H57" s="73">
        <f>INDEX(TABLE_SIZES[[#This Row],[TBL_ORACLE]:[TBL_POSTGRESQL]],,CODE_CURRENT)</f>
        <v>716</v>
      </c>
      <c r="I57" s="119">
        <f>DBMS_Data_Block_Free_Size/TABLE_SIZES[[#This Row],[Data Row Size]]</f>
        <v>10.191340782122905</v>
      </c>
      <c r="J57" s="120">
        <f>DBMS_Data_Block_Free_Size/TABLE_SIZES[[#This Row],[Index Row Size]]</f>
        <v>82.920454545454547</v>
      </c>
      <c r="K57" s="75">
        <f>INDEX(TABLE_SIZES[[#This Row],[IDX_ORACLE]:[IDX_POSTGRESQL]],,CODE_CURRENT)</f>
        <v>88</v>
      </c>
      <c r="L57" s="75"/>
      <c r="M57" s="75">
        <f>SUMIF(COL_SIZES[table_name],TABLE_SIZES[[#This Row],[Table]],COL_SIZES[Oracle]) + INDEX(DBMS_Data_Block_Header,,CODE_ORACLE)</f>
        <v>716</v>
      </c>
      <c r="N57" s="75">
        <f>SUMIF(COL_SIZES[table_name],TABLE_SIZES[[#This Row],[Table]],COL_SIZES[MSSQL]) + INDEX(DBMS_Data_Block_Header,,CODE_MSSQL)</f>
        <v>589</v>
      </c>
      <c r="O57" s="75">
        <f>SUMIF(COL_SIZES[table_name],TABLE_SIZES[[#This Row],[Table]],COL_SIZES[PostgreSQL]) + INDEX(DBMS_Data_Block_Header,,CODE_POSTGRESQL)</f>
        <v>611</v>
      </c>
      <c r="P57" s="75">
        <f>SUMIF(IDX_SIZES[table_name],$A57,IDX_SIZES[INDEX_COUNT])</f>
        <v>3</v>
      </c>
      <c r="Q57" s="76">
        <f>SUMIF(IDX_SIZES[table_name],$A57,IDX_SIZES[NULLABLE_COUNT])</f>
        <v>1</v>
      </c>
      <c r="R57" s="75">
        <f>SUMIF(IDX_SIZES[table_name],TABLE_SIZES[[#This Row],[Table]],IDX_SIZES[Oracle]) + TABLE_SIZES[[#This Row],[INDEX_COUNT]]*INDEX(DBMS_Index_Row_Header,,CODE_ORACLE) + TABLE_SIZES[[#This Row],[NULLABLE_COUNT]]</f>
        <v>88</v>
      </c>
      <c r="S57" s="75">
        <f>SUMIF(IDX_SIZES[table_name],TABLE_SIZES[[#This Row],[Table]],IDX_SIZES[MSSQL]) + TABLE_SIZES[[#This Row],[INDEX_COUNT]]*INDEX(DBMS_Index_Row_Header,,CODE_MSSQL) + TABLE_SIZES[[#This Row],[NULLABLE_COUNT]]</f>
        <v>77</v>
      </c>
      <c r="T57" s="67">
        <f>SUMIF(IDX_SIZES[table_name],TABLE_SIZES[[#This Row],[Table]],IDX_SIZES[PostgreSQL]) + TABLE_SIZES[[#This Row],[INDEX_COUNT]]*INDEX(DBMS_Index_Row_Header,,CODE_POSTGRESQL) + TABLE_SIZES[[#This Row],[NULLABLE_COUNT]]</f>
        <v>98</v>
      </c>
    </row>
    <row r="58" spans="1:26">
      <c r="A58" s="75" t="s">
        <v>218</v>
      </c>
      <c r="B58" s="75"/>
      <c r="C58" s="73">
        <f>Number_or_Changes_per_Place_Group_Per_Day*Number_of_Place_Groups</f>
        <v>2000</v>
      </c>
      <c r="D58" s="70">
        <f>TABLE_SIZES[[#This Row],[Data Bytes per Day]]*Days_to_Keep_GIDB_Data</f>
        <v>22593536</v>
      </c>
      <c r="E58" s="70">
        <f>TABLE_SIZES[[#This Row],[Index Bytes per Day]]*Days_to_Keep_GIDB_Data</f>
        <v>2867200</v>
      </c>
      <c r="F58" s="73">
        <f>DBMS_Block_Size*CEILING(TABLE_SIZES[[#This Row],[Rows per Day]]/TABLE_SIZES[[#This Row],[Data Rows per Block]],1)</f>
        <v>1613824</v>
      </c>
      <c r="G58" s="70">
        <f>IFERROR(DBMS_Block_Size*CEILING(TABLE_SIZES[[#This Row],[Rows per Day]]/TABLE_SIZES[[#This Row],[Index Rows per Block]],1),0)</f>
        <v>204800</v>
      </c>
      <c r="H58" s="73">
        <f>INDEX(TABLE_SIZES[[#This Row],[TBL_ORACLE]:[TBL_POSTGRESQL]],,CODE_CURRENT)</f>
        <v>716</v>
      </c>
      <c r="I58" s="119">
        <f>DBMS_Data_Block_Free_Size/TABLE_SIZES[[#This Row],[Data Row Size]]</f>
        <v>10.191340782122905</v>
      </c>
      <c r="J58" s="120">
        <f>DBMS_Data_Block_Free_Size/TABLE_SIZES[[#This Row],[Index Row Size]]</f>
        <v>82.920454545454547</v>
      </c>
      <c r="K58" s="75">
        <f>INDEX(TABLE_SIZES[[#This Row],[IDX_ORACLE]:[IDX_POSTGRESQL]],,CODE_CURRENT)</f>
        <v>88</v>
      </c>
      <c r="L58" s="75"/>
      <c r="M58" s="75">
        <f>SUMIF(COL_SIZES[table_name],TABLE_SIZES[[#This Row],[Table]],COL_SIZES[Oracle]) + INDEX(DBMS_Data_Block_Header,,CODE_ORACLE)</f>
        <v>716</v>
      </c>
      <c r="N58" s="75">
        <f>SUMIF(COL_SIZES[table_name],TABLE_SIZES[[#This Row],[Table]],COL_SIZES[MSSQL]) + INDEX(DBMS_Data_Block_Header,,CODE_MSSQL)</f>
        <v>589</v>
      </c>
      <c r="O58" s="75">
        <f>SUMIF(COL_SIZES[table_name],TABLE_SIZES[[#This Row],[Table]],COL_SIZES[PostgreSQL]) + INDEX(DBMS_Data_Block_Header,,CODE_POSTGRESQL)</f>
        <v>611</v>
      </c>
      <c r="P58" s="75">
        <f>SUMIF(IDX_SIZES[table_name],$A58,IDX_SIZES[INDEX_COUNT])</f>
        <v>3</v>
      </c>
      <c r="Q58" s="76">
        <f>SUMIF(IDX_SIZES[table_name],$A58,IDX_SIZES[NULLABLE_COUNT])</f>
        <v>1</v>
      </c>
      <c r="R58" s="75">
        <f>SUMIF(IDX_SIZES[table_name],TABLE_SIZES[[#This Row],[Table]],IDX_SIZES[Oracle]) + TABLE_SIZES[[#This Row],[INDEX_COUNT]]*INDEX(DBMS_Index_Row_Header,,CODE_ORACLE) + TABLE_SIZES[[#This Row],[NULLABLE_COUNT]]</f>
        <v>88</v>
      </c>
      <c r="S58" s="75">
        <f>SUMIF(IDX_SIZES[table_name],TABLE_SIZES[[#This Row],[Table]],IDX_SIZES[MSSQL]) + TABLE_SIZES[[#This Row],[INDEX_COUNT]]*INDEX(DBMS_Index_Row_Header,,CODE_MSSQL) + TABLE_SIZES[[#This Row],[NULLABLE_COUNT]]</f>
        <v>77</v>
      </c>
      <c r="T58" s="67">
        <f>SUMIF(IDX_SIZES[table_name],TABLE_SIZES[[#This Row],[Table]],IDX_SIZES[PostgreSQL]) + TABLE_SIZES[[#This Row],[INDEX_COUNT]]*INDEX(DBMS_Index_Row_Header,,CODE_POSTGRESQL) + TABLE_SIZES[[#This Row],[NULLABLE_COUNT]]</f>
        <v>98</v>
      </c>
    </row>
    <row r="59" spans="1:26">
      <c r="A59" s="75" t="s">
        <v>224</v>
      </c>
      <c r="B59" s="75"/>
      <c r="C59" s="4">
        <f>Number_of_Skill_Changes_per_Agent_per_Day*Number_of_Agents</f>
        <v>6000</v>
      </c>
      <c r="D59" s="70">
        <f>TABLE_SIZES[[#This Row],[Data Bytes per Day]]*Days_to_Keep_GIDB_Data</f>
        <v>68468736</v>
      </c>
      <c r="E59" s="70">
        <f>TABLE_SIZES[[#This Row],[Index Bytes per Day]]*Days_to_Keep_GIDB_Data</f>
        <v>8372224</v>
      </c>
      <c r="F59" s="73">
        <f>DBMS_Block_Size*CEILING(TABLE_SIZES[[#This Row],[Rows per Day]]/TABLE_SIZES[[#This Row],[Data Rows per Block]],1)</f>
        <v>4890624</v>
      </c>
      <c r="G59" s="70">
        <f>IFERROR(DBMS_Block_Size*CEILING(TABLE_SIZES[[#This Row],[Rows per Day]]/TABLE_SIZES[[#This Row],[Index Rows per Block]],1),0)</f>
        <v>598016</v>
      </c>
      <c r="H59" s="73">
        <f>INDEX(TABLE_SIZES[[#This Row],[TBL_ORACLE]:[TBL_POSTGRESQL]],,CODE_CURRENT)</f>
        <v>725</v>
      </c>
      <c r="I59" s="119">
        <f>DBMS_Data_Block_Free_Size/TABLE_SIZES[[#This Row],[Data Row Size]]</f>
        <v>10.064827586206897</v>
      </c>
      <c r="J59" s="120">
        <f>DBMS_Data_Block_Free_Size/TABLE_SIZES[[#This Row],[Index Row Size]]</f>
        <v>82.920454545454547</v>
      </c>
      <c r="K59" s="75">
        <f>INDEX(TABLE_SIZES[[#This Row],[IDX_ORACLE]:[IDX_POSTGRESQL]],,CODE_CURRENT)</f>
        <v>88</v>
      </c>
      <c r="L59" s="75"/>
      <c r="M59" s="75">
        <f>SUMIF(COL_SIZES[table_name],TABLE_SIZES[[#This Row],[Table]],COL_SIZES[Oracle]) + INDEX(DBMS_Data_Block_Header,,CODE_ORACLE)</f>
        <v>725</v>
      </c>
      <c r="N59" s="75">
        <f>SUMIF(COL_SIZES[table_name],TABLE_SIZES[[#This Row],[Table]],COL_SIZES[MSSQL]) + INDEX(DBMS_Data_Block_Header,,CODE_MSSQL)</f>
        <v>593</v>
      </c>
      <c r="O59" s="75">
        <f>SUMIF(COL_SIZES[table_name],TABLE_SIZES[[#This Row],[Table]],COL_SIZES[PostgreSQL]) + INDEX(DBMS_Data_Block_Header,,CODE_POSTGRESQL)</f>
        <v>615</v>
      </c>
      <c r="P59" s="75">
        <f>SUMIF(IDX_SIZES[table_name],$A59,IDX_SIZES[INDEX_COUNT])</f>
        <v>3</v>
      </c>
      <c r="Q59" s="76">
        <f>SUMIF(IDX_SIZES[table_name],$A59,IDX_SIZES[NULLABLE_COUNT])</f>
        <v>1</v>
      </c>
      <c r="R59" s="75">
        <f>SUMIF(IDX_SIZES[table_name],TABLE_SIZES[[#This Row],[Table]],IDX_SIZES[Oracle]) + TABLE_SIZES[[#This Row],[INDEX_COUNT]]*INDEX(DBMS_Index_Row_Header,,CODE_ORACLE) + TABLE_SIZES[[#This Row],[NULLABLE_COUNT]]</f>
        <v>88</v>
      </c>
      <c r="S59" s="75">
        <f>SUMIF(IDX_SIZES[table_name],TABLE_SIZES[[#This Row],[Table]],IDX_SIZES[MSSQL]) + TABLE_SIZES[[#This Row],[INDEX_COUNT]]*INDEX(DBMS_Index_Row_Header,,CODE_MSSQL) + TABLE_SIZES[[#This Row],[NULLABLE_COUNT]]</f>
        <v>77</v>
      </c>
      <c r="T59" s="67">
        <f>SUMIF(IDX_SIZES[table_name],TABLE_SIZES[[#This Row],[Table]],IDX_SIZES[PostgreSQL]) + TABLE_SIZES[[#This Row],[INDEX_COUNT]]*INDEX(DBMS_Index_Row_Header,,CODE_POSTGRESQL) + TABLE_SIZES[[#This Row],[NULLABLE_COUNT]]</f>
        <v>98</v>
      </c>
    </row>
    <row r="60" spans="1:26">
      <c r="A60" s="75"/>
      <c r="B60" s="75"/>
      <c r="C60" s="4"/>
      <c r="D60" s="70"/>
      <c r="E60" s="70"/>
      <c r="F60" s="73"/>
      <c r="G60" s="73"/>
      <c r="H60" s="73"/>
      <c r="I60" s="75"/>
      <c r="J60" s="75"/>
      <c r="K60" s="75"/>
      <c r="L60" s="75"/>
      <c r="M60" s="75"/>
      <c r="N60" s="75"/>
      <c r="O60" s="75"/>
      <c r="P60" s="75"/>
      <c r="Q60" s="76"/>
      <c r="R60" s="75"/>
      <c r="S60" s="75"/>
      <c r="T60" s="67"/>
    </row>
    <row r="61" spans="1:26">
      <c r="A61" s="6" t="s">
        <v>146</v>
      </c>
      <c r="B61" s="6"/>
      <c r="C61" s="72">
        <f>Number_of_Agents*Number_of_DND_Changes_per_Agent_per_Day</f>
        <v>10000</v>
      </c>
      <c r="D61" s="70">
        <f>TABLE_SIZES[[#This Row],[Data Bytes per Day]]*Days_to_Keep_GIDB_Data</f>
        <v>121913344</v>
      </c>
      <c r="E61" s="70">
        <f>TABLE_SIZES[[#This Row],[Index Bytes per Day]]*Days_to_Keep_GIDB_Data</f>
        <v>2867200</v>
      </c>
      <c r="F61" s="70">
        <f>DBMS_Block_Size*CEILING(TABLE_SIZES[[#This Row],[Rows per Day]]/TABLE_SIZES[[#This Row],[Data Rows per Block]],1)</f>
        <v>8708096</v>
      </c>
      <c r="G61" s="70">
        <f>IFERROR(DBMS_Block_Size*CEILING(TABLE_SIZES[[#This Row],[Rows per Day]]/TABLE_SIZES[[#This Row],[Index Rows per Block]],1),0)</f>
        <v>204800</v>
      </c>
      <c r="H61" s="4">
        <f>INDEX(TABLE_SIZES[[#This Row],[TBL_ORACLE]:[TBL_POSTGRESQL]],,CODE_CURRENT)</f>
        <v>775</v>
      </c>
      <c r="I61" s="119">
        <f>DBMS_Data_Block_Free_Size/TABLE_SIZES[[#This Row],[Data Row Size]]</f>
        <v>9.4154838709677424</v>
      </c>
      <c r="J61" s="120">
        <f>DBMS_Data_Block_Free_Size/TABLE_SIZES[[#This Row],[Index Row Size]]</f>
        <v>405.38888888888891</v>
      </c>
      <c r="K61" s="68">
        <f>INDEX(TABLE_SIZES[[#This Row],[IDX_ORACLE]:[IDX_POSTGRESQL]],,CODE_CURRENT)</f>
        <v>18</v>
      </c>
      <c r="L61" s="2"/>
      <c r="M61" s="53">
        <f>SUMIF(COL_SIZES[table_name],TABLE_SIZES[[#This Row],[Table]],COL_SIZES[Oracle]) + INDEX(DBMS_Data_Block_Header,,CODE_ORACLE)</f>
        <v>775</v>
      </c>
      <c r="N61" s="53">
        <f>SUMIF(COL_SIZES[table_name],TABLE_SIZES[[#This Row],[Table]],COL_SIZES[MSSQL]) + INDEX(DBMS_Data_Block_Header,,CODE_MSSQL)</f>
        <v>642</v>
      </c>
      <c r="O61" s="53">
        <f>SUMIF(COL_SIZES[table_name],TABLE_SIZES[[#This Row],[Table]],COL_SIZES[PostgreSQL]) + INDEX(DBMS_Data_Block_Header,,CODE_POSTGRESQL)</f>
        <v>665</v>
      </c>
      <c r="P61" s="53">
        <f>SUMIF(IDX_SIZES[table_name],$A61,IDX_SIZES[INDEX_COUNT])</f>
        <v>1</v>
      </c>
      <c r="Q61" s="53">
        <f>SUMIF(IDX_SIZES[table_name],$A61,IDX_SIZES[NULLABLE_COUNT])</f>
        <v>1</v>
      </c>
      <c r="R61" s="67">
        <f>SUMIF(IDX_SIZES[table_name],TABLE_SIZES[[#This Row],[Table]],IDX_SIZES[Oracle]) + TABLE_SIZES[[#This Row],[INDEX_COUNT]]*INDEX(DBMS_Index_Row_Header,,CODE_ORACLE) + TABLE_SIZES[[#This Row],[NULLABLE_COUNT]]</f>
        <v>18</v>
      </c>
      <c r="S61" s="67">
        <f>SUMIF(IDX_SIZES[table_name],TABLE_SIZES[[#This Row],[Table]],IDX_SIZES[MSSQL]) + TABLE_SIZES[[#This Row],[INDEX_COUNT]]*INDEX(DBMS_Index_Row_Header,,CODE_MSSQL) + TABLE_SIZES[[#This Row],[NULLABLE_COUNT]]</f>
        <v>21</v>
      </c>
      <c r="T61" s="67">
        <f>SUMIF(IDX_SIZES[table_name],TABLE_SIZES[[#This Row],[Table]],IDX_SIZES[PostgreSQL]) + TABLE_SIZES[[#This Row],[INDEX_COUNT]]*INDEX(DBMS_Index_Row_Header,,CODE_POSTGRESQL) + TABLE_SIZES[[#This Row],[NULLABLE_COUNT]]</f>
        <v>28</v>
      </c>
    </row>
    <row r="62" spans="1:26">
      <c r="A62" s="6" t="s">
        <v>134</v>
      </c>
      <c r="B62" s="6"/>
      <c r="C62" s="72">
        <f>Number_of_Agents*Number_of_Reason_Code_Changes_per_Agent_per_Day</f>
        <v>10000</v>
      </c>
      <c r="D62" s="70">
        <f>TABLE_SIZES[[#This Row],[Data Bytes per Day]]*Days_to_Keep_GIDB_Data</f>
        <v>205635584</v>
      </c>
      <c r="E62" s="70">
        <f>TABLE_SIZES[[#This Row],[Index Bytes per Day]]*Days_to_Keep_GIDB_Data</f>
        <v>5734400</v>
      </c>
      <c r="F62" s="70">
        <f>DBMS_Block_Size*CEILING(TABLE_SIZES[[#This Row],[Rows per Day]]/TABLE_SIZES[[#This Row],[Data Rows per Block]],1)</f>
        <v>14688256</v>
      </c>
      <c r="G62" s="70">
        <f>IFERROR(DBMS_Block_Size*CEILING(TABLE_SIZES[[#This Row],[Rows per Day]]/TABLE_SIZES[[#This Row],[Index Rows per Block]],1),0)</f>
        <v>409600</v>
      </c>
      <c r="H62" s="4">
        <f>INDEX(TABLE_SIZES[[#This Row],[TBL_ORACLE]:[TBL_POSTGRESQL]],,CODE_CURRENT)</f>
        <v>1308</v>
      </c>
      <c r="I62" s="119">
        <f>DBMS_Data_Block_Free_Size/TABLE_SIZES[[#This Row],[Data Row Size]]</f>
        <v>5.5787461773700304</v>
      </c>
      <c r="J62" s="120">
        <f>DBMS_Data_Block_Free_Size/TABLE_SIZES[[#This Row],[Index Row Size]]</f>
        <v>202.69444444444446</v>
      </c>
      <c r="K62" s="68">
        <f>INDEX(TABLE_SIZES[[#This Row],[IDX_ORACLE]:[IDX_POSTGRESQL]],,CODE_CURRENT)</f>
        <v>36</v>
      </c>
      <c r="L62" s="2"/>
      <c r="M62" s="53">
        <f>SUMIF(COL_SIZES[table_name],TABLE_SIZES[[#This Row],[Table]],COL_SIZES[Oracle]) + INDEX(DBMS_Data_Block_Header,,CODE_ORACLE)</f>
        <v>1308</v>
      </c>
      <c r="N62" s="53">
        <f>SUMIF(COL_SIZES[table_name],TABLE_SIZES[[#This Row],[Table]],COL_SIZES[MSSQL]) + INDEX(DBMS_Data_Block_Header,,CODE_MSSQL)</f>
        <v>1158</v>
      </c>
      <c r="O62" s="53">
        <f>SUMIF(COL_SIZES[table_name],TABLE_SIZES[[#This Row],[Table]],COL_SIZES[PostgreSQL]) + INDEX(DBMS_Data_Block_Header,,CODE_POSTGRESQL)</f>
        <v>1183</v>
      </c>
      <c r="P62" s="53">
        <f>SUMIF(IDX_SIZES[table_name],$A62,IDX_SIZES[INDEX_COUNT])</f>
        <v>2</v>
      </c>
      <c r="Q62" s="53">
        <f>SUMIF(IDX_SIZES[table_name],$A62,IDX_SIZES[NULLABLE_COUNT])</f>
        <v>2</v>
      </c>
      <c r="R62" s="67">
        <f>SUMIF(IDX_SIZES[table_name],TABLE_SIZES[[#This Row],[Table]],IDX_SIZES[Oracle]) + TABLE_SIZES[[#This Row],[INDEX_COUNT]]*INDEX(DBMS_Index_Row_Header,,CODE_ORACLE) + TABLE_SIZES[[#This Row],[NULLABLE_COUNT]]</f>
        <v>36</v>
      </c>
      <c r="S62" s="67">
        <f>SUMIF(IDX_SIZES[table_name],TABLE_SIZES[[#This Row],[Table]],IDX_SIZES[MSSQL]) + TABLE_SIZES[[#This Row],[INDEX_COUNT]]*INDEX(DBMS_Index_Row_Header,,CODE_MSSQL) + TABLE_SIZES[[#This Row],[NULLABLE_COUNT]]</f>
        <v>42</v>
      </c>
      <c r="T62" s="67">
        <f>SUMIF(IDX_SIZES[table_name],TABLE_SIZES[[#This Row],[Table]],IDX_SIZES[PostgreSQL]) + TABLE_SIZES[[#This Row],[INDEX_COUNT]]*INDEX(DBMS_Index_Row_Header,,CODE_POSTGRESQL) + TABLE_SIZES[[#This Row],[NULLABLE_COUNT]]</f>
        <v>56</v>
      </c>
    </row>
    <row r="63" spans="1:26">
      <c r="A63" s="6" t="s">
        <v>131</v>
      </c>
      <c r="B63" s="6"/>
      <c r="C63" s="72">
        <f>Number_of_Agents*Number_of_Logins_per_Agent_per_Day + Number_of_Interactions_per_Day*Number_of_Agent_State_Changes_per_Interaction</f>
        <v>138000</v>
      </c>
      <c r="D63" s="70">
        <f>TABLE_SIZES[[#This Row],[Data Bytes per Day]]*Days_to_Keep_GIDB_Data</f>
        <v>2557313024</v>
      </c>
      <c r="E63" s="70">
        <f>TABLE_SIZES[[#This Row],[Index Bytes per Day]]*Days_to_Keep_GIDB_Data</f>
        <v>39108608</v>
      </c>
      <c r="F63" s="70">
        <f>DBMS_Block_Size*CEILING(TABLE_SIZES[[#This Row],[Rows per Day]]/TABLE_SIZES[[#This Row],[Data Rows per Block]],1)</f>
        <v>182665216</v>
      </c>
      <c r="G63" s="70">
        <f>IFERROR(DBMS_Block_Size*CEILING(TABLE_SIZES[[#This Row],[Rows per Day]]/TABLE_SIZES[[#This Row],[Index Rows per Block]],1),0)</f>
        <v>2793472</v>
      </c>
      <c r="H63" s="4">
        <f>INDEX(TABLE_SIZES[[#This Row],[TBL_ORACLE]:[TBL_POSTGRESQL]],,CODE_CURRENT)</f>
        <v>1179</v>
      </c>
      <c r="I63" s="119">
        <f>DBMS_Data_Block_Free_Size/TABLE_SIZES[[#This Row],[Data Row Size]]</f>
        <v>6.1891433418150976</v>
      </c>
      <c r="J63" s="120">
        <f>DBMS_Data_Block_Free_Size/TABLE_SIZES[[#This Row],[Index Row Size]]</f>
        <v>405.38888888888891</v>
      </c>
      <c r="K63" s="68">
        <f>INDEX(TABLE_SIZES[[#This Row],[IDX_ORACLE]:[IDX_POSTGRESQL]],,CODE_CURRENT)</f>
        <v>18</v>
      </c>
      <c r="L63" s="2"/>
      <c r="M63" s="53">
        <f>SUMIF(COL_SIZES[table_name],TABLE_SIZES[[#This Row],[Table]],COL_SIZES[Oracle]) + INDEX(DBMS_Data_Block_Header,,CODE_ORACLE)</f>
        <v>1179</v>
      </c>
      <c r="N63" s="53">
        <f>SUMIF(COL_SIZES[table_name],TABLE_SIZES[[#This Row],[Table]],COL_SIZES[MSSQL]) + INDEX(DBMS_Data_Block_Header,,CODE_MSSQL)</f>
        <v>987</v>
      </c>
      <c r="O63" s="53">
        <f>SUMIF(COL_SIZES[table_name],TABLE_SIZES[[#This Row],[Table]],COL_SIZES[PostgreSQL]) + INDEX(DBMS_Data_Block_Header,,CODE_POSTGRESQL)</f>
        <v>1012</v>
      </c>
      <c r="P63" s="53">
        <f>SUMIF(IDX_SIZES[table_name],$A63,IDX_SIZES[INDEX_COUNT])</f>
        <v>1</v>
      </c>
      <c r="Q63" s="53">
        <f>SUMIF(IDX_SIZES[table_name],$A63,IDX_SIZES[NULLABLE_COUNT])</f>
        <v>1</v>
      </c>
      <c r="R63" s="67">
        <f>SUMIF(IDX_SIZES[table_name],TABLE_SIZES[[#This Row],[Table]],IDX_SIZES[Oracle]) + TABLE_SIZES[[#This Row],[INDEX_COUNT]]*INDEX(DBMS_Index_Row_Header,,CODE_ORACLE) + TABLE_SIZES[[#This Row],[NULLABLE_COUNT]]</f>
        <v>18</v>
      </c>
      <c r="S63" s="67">
        <f>SUMIF(IDX_SIZES[table_name],TABLE_SIZES[[#This Row],[Table]],IDX_SIZES[MSSQL]) + TABLE_SIZES[[#This Row],[INDEX_COUNT]]*INDEX(DBMS_Index_Row_Header,,CODE_MSSQL) + TABLE_SIZES[[#This Row],[NULLABLE_COUNT]]</f>
        <v>21</v>
      </c>
      <c r="T63" s="67">
        <f>SUMIF(IDX_SIZES[table_name],TABLE_SIZES[[#This Row],[Table]],IDX_SIZES[PostgreSQL]) + TABLE_SIZES[[#This Row],[INDEX_COUNT]]*INDEX(DBMS_Index_Row_Header,,CODE_POSTGRESQL) + TABLE_SIZES[[#This Row],[NULLABLE_COUNT]]</f>
        <v>28</v>
      </c>
    </row>
    <row r="64" spans="1:26">
      <c r="A64" s="68" t="s">
        <v>159</v>
      </c>
      <c r="B64" s="75"/>
      <c r="C64" s="77">
        <f>Number_of_Agents*Number_of_Logins_per_Agent_per_Day</f>
        <v>8000</v>
      </c>
      <c r="D64" s="70">
        <f>TABLE_SIZES[[#This Row],[Data Bytes per Day]]*Days_to_Keep_GIDB_Data</f>
        <v>107233280</v>
      </c>
      <c r="E64" s="70">
        <f>TABLE_SIZES[[#This Row],[Index Bytes per Day]]*Days_to_Keep_GIDB_Data</f>
        <v>11698176</v>
      </c>
      <c r="F64" s="73">
        <f>DBMS_Block_Size*CEILING(TABLE_SIZES[[#This Row],[Rows per Day]]/TABLE_SIZES[[#This Row],[Data Rows per Block]],1)</f>
        <v>7659520</v>
      </c>
      <c r="G64" s="70">
        <f>IFERROR(DBMS_Block_Size*CEILING(TABLE_SIZES[[#This Row],[Rows per Day]]/TABLE_SIZES[[#This Row],[Index Rows per Block]],1),0)</f>
        <v>835584</v>
      </c>
      <c r="H64" s="73">
        <f>INDEX(TABLE_SIZES[[#This Row],[TBL_ORACLE]:[TBL_POSTGRESQL]],,CODE_CURRENT)</f>
        <v>852</v>
      </c>
      <c r="I64" s="119">
        <f>DBMS_Data_Block_Free_Size/TABLE_SIZES[[#This Row],[Data Row Size]]</f>
        <v>8.5645539906103281</v>
      </c>
      <c r="J64" s="120">
        <f>DBMS_Data_Block_Free_Size/TABLE_SIZES[[#This Row],[Index Row Size]]</f>
        <v>78.462365591397855</v>
      </c>
      <c r="K64" s="75">
        <f>INDEX(TABLE_SIZES[[#This Row],[IDX_ORACLE]:[IDX_POSTGRESQL]],,CODE_CURRENT)</f>
        <v>93</v>
      </c>
      <c r="L64" s="75"/>
      <c r="M64" s="75">
        <f>SUMIF(COL_SIZES[table_name],TABLE_SIZES[[#This Row],[Table]],COL_SIZES[Oracle]) + INDEX(DBMS_Data_Block_Header,,CODE_ORACLE)</f>
        <v>852</v>
      </c>
      <c r="N64" s="75">
        <f>SUMIF(COL_SIZES[table_name],TABLE_SIZES[[#This Row],[Table]],COL_SIZES[MSSQL]) + INDEX(DBMS_Data_Block_Header,,CODE_MSSQL)</f>
        <v>705</v>
      </c>
      <c r="O64" s="75">
        <f>SUMIF(COL_SIZES[table_name],TABLE_SIZES[[#This Row],[Table]],COL_SIZES[PostgreSQL]) + INDEX(DBMS_Data_Block_Header,,CODE_POSTGRESQL)</f>
        <v>729</v>
      </c>
      <c r="P64" s="75">
        <f>SUMIF(IDX_SIZES[table_name],$A64,IDX_SIZES[INDEX_COUNT])</f>
        <v>3</v>
      </c>
      <c r="Q64" s="76">
        <f>SUMIF(IDX_SIZES[table_name],$A64,IDX_SIZES[NULLABLE_COUNT])</f>
        <v>1</v>
      </c>
      <c r="R64" s="75">
        <f>SUMIF(IDX_SIZES[table_name],TABLE_SIZES[[#This Row],[Table]],IDX_SIZES[Oracle]) + TABLE_SIZES[[#This Row],[INDEX_COUNT]]*INDEX(DBMS_Index_Row_Header,,CODE_ORACLE) + TABLE_SIZES[[#This Row],[NULLABLE_COUNT]]</f>
        <v>93</v>
      </c>
      <c r="S64" s="75">
        <f>SUMIF(IDX_SIZES[table_name],TABLE_SIZES[[#This Row],[Table]],IDX_SIZES[MSSQL]) + TABLE_SIZES[[#This Row],[INDEX_COUNT]]*INDEX(DBMS_Index_Row_Header,,CODE_MSSQL) + TABLE_SIZES[[#This Row],[NULLABLE_COUNT]]</f>
        <v>107</v>
      </c>
      <c r="T64" s="67">
        <f>SUMIF(IDX_SIZES[table_name],TABLE_SIZES[[#This Row],[Table]],IDX_SIZES[PostgreSQL]) + TABLE_SIZES[[#This Row],[INDEX_COUNT]]*INDEX(DBMS_Index_Row_Header,,CODE_POSTGRESQL) + TABLE_SIZES[[#This Row],[NULLABLE_COUNT]]</f>
        <v>129</v>
      </c>
    </row>
    <row r="65" spans="1:26">
      <c r="A65" s="75" t="s">
        <v>239</v>
      </c>
      <c r="B65" s="75"/>
      <c r="C65" s="77">
        <f>Number_of_Agents*Number_of_Logins_per_Agent_per_Day</f>
        <v>8000</v>
      </c>
      <c r="D65" s="70">
        <f>TABLE_SIZES[[#This Row],[Data Bytes per Day]]*Days_to_Keep_GIDB_Data</f>
        <v>102072320</v>
      </c>
      <c r="E65" s="70">
        <f>TABLE_SIZES[[#This Row],[Index Bytes per Day]]*Days_to_Keep_GIDB_Data</f>
        <v>55738368</v>
      </c>
      <c r="F65" s="73">
        <f>DBMS_Block_Size*CEILING(TABLE_SIZES[[#This Row],[Rows per Day]]/TABLE_SIZES[[#This Row],[Data Rows per Block]],1)</f>
        <v>7290880</v>
      </c>
      <c r="G65" s="70">
        <f>IFERROR(DBMS_Block_Size*CEILING(TABLE_SIZES[[#This Row],[Rows per Day]]/TABLE_SIZES[[#This Row],[Index Rows per Block]],1),0)</f>
        <v>3981312</v>
      </c>
      <c r="H65" s="73">
        <f>INDEX(TABLE_SIZES[[#This Row],[TBL_ORACLE]:[TBL_POSTGRESQL]],,CODE_CURRENT)</f>
        <v>811</v>
      </c>
      <c r="I65" s="119">
        <f>DBMS_Data_Block_Free_Size/TABLE_SIZES[[#This Row],[Data Row Size]]</f>
        <v>8.9975339087546242</v>
      </c>
      <c r="J65" s="120">
        <f>DBMS_Data_Block_Free_Size/TABLE_SIZES[[#This Row],[Index Row Size]]</f>
        <v>16.471783295711059</v>
      </c>
      <c r="K65" s="75">
        <f>INDEX(TABLE_SIZES[[#This Row],[IDX_ORACLE]:[IDX_POSTGRESQL]],,CODE_CURRENT)</f>
        <v>443</v>
      </c>
      <c r="L65" s="75"/>
      <c r="M65" s="75">
        <f>SUMIF(COL_SIZES[table_name],TABLE_SIZES[[#This Row],[Table]],COL_SIZES[Oracle]) + INDEX(DBMS_Data_Block_Header,,CODE_ORACLE)</f>
        <v>811</v>
      </c>
      <c r="N65" s="75">
        <f>SUMIF(COL_SIZES[table_name],TABLE_SIZES[[#This Row],[Table]],COL_SIZES[MSSQL]) + INDEX(DBMS_Data_Block_Header,,CODE_MSSQL)</f>
        <v>659</v>
      </c>
      <c r="O65" s="75">
        <f>SUMIF(COL_SIZES[table_name],TABLE_SIZES[[#This Row],[Table]],COL_SIZES[PostgreSQL]) + INDEX(DBMS_Data_Block_Header,,CODE_POSTGRESQL)</f>
        <v>682</v>
      </c>
      <c r="P65" s="75">
        <f>SUMIF(IDX_SIZES[table_name],$A65,IDX_SIZES[INDEX_COUNT])</f>
        <v>3</v>
      </c>
      <c r="Q65" s="76">
        <f>SUMIF(IDX_SIZES[table_name],$A65,IDX_SIZES[NULLABLE_COUNT])</f>
        <v>1</v>
      </c>
      <c r="R65" s="75">
        <f>SUMIF(IDX_SIZES[table_name],TABLE_SIZES[[#This Row],[Table]],IDX_SIZES[Oracle]) + TABLE_SIZES[[#This Row],[INDEX_COUNT]]*INDEX(DBMS_Index_Row_Header,,CODE_ORACLE) + TABLE_SIZES[[#This Row],[NULLABLE_COUNT]]</f>
        <v>443</v>
      </c>
      <c r="S65" s="75">
        <f>SUMIF(IDX_SIZES[table_name],TABLE_SIZES[[#This Row],[Table]],IDX_SIZES[MSSQL]) + TABLE_SIZES[[#This Row],[INDEX_COUNT]]*INDEX(DBMS_Index_Row_Header,,CODE_MSSQL) + TABLE_SIZES[[#This Row],[NULLABLE_COUNT]]</f>
        <v>432</v>
      </c>
      <c r="T65" s="67">
        <f>SUMIF(IDX_SIZES[table_name],TABLE_SIZES[[#This Row],[Table]],IDX_SIZES[PostgreSQL]) + TABLE_SIZES[[#This Row],[INDEX_COUNT]]*INDEX(DBMS_Index_Row_Header,,CODE_POSTGRESQL) + TABLE_SIZES[[#This Row],[NULLABLE_COUNT]]</f>
        <v>456</v>
      </c>
    </row>
    <row r="66" spans="1:26">
      <c r="A66" s="21" t="s">
        <v>236</v>
      </c>
      <c r="B66" s="75"/>
      <c r="C66" s="77">
        <f>Number_of_Agents*Number_of_Logins_per_Agent_per_Day*Number_of_Media_Types_per_Agent</f>
        <v>16000</v>
      </c>
      <c r="D66" s="70">
        <f>TABLE_SIZES[[#This Row],[Data Bytes per Day]]*Days_to_Keep_GIDB_Data</f>
        <v>204029952</v>
      </c>
      <c r="E66" s="70">
        <f>TABLE_SIZES[[#This Row],[Index Bytes per Day]]*Days_to_Keep_GIDB_Data</f>
        <v>111476736</v>
      </c>
      <c r="F66" s="73">
        <f>DBMS_Block_Size*CEILING(TABLE_SIZES[[#This Row],[Rows per Day]]/TABLE_SIZES[[#This Row],[Data Rows per Block]],1)</f>
        <v>14573568</v>
      </c>
      <c r="G66" s="70">
        <f>IFERROR(DBMS_Block_Size*CEILING(TABLE_SIZES[[#This Row],[Rows per Day]]/TABLE_SIZES[[#This Row],[Index Rows per Block]],1),0)</f>
        <v>7962624</v>
      </c>
      <c r="H66" s="73">
        <f>INDEX(TABLE_SIZES[[#This Row],[TBL_ORACLE]:[TBL_POSTGRESQL]],,CODE_CURRENT)</f>
        <v>811</v>
      </c>
      <c r="I66" s="119">
        <f>DBMS_Data_Block_Free_Size/TABLE_SIZES[[#This Row],[Data Row Size]]</f>
        <v>8.9975339087546242</v>
      </c>
      <c r="J66" s="120">
        <f>DBMS_Data_Block_Free_Size/TABLE_SIZES[[#This Row],[Index Row Size]]</f>
        <v>16.471783295711059</v>
      </c>
      <c r="K66" s="75">
        <f>INDEX(TABLE_SIZES[[#This Row],[IDX_ORACLE]:[IDX_POSTGRESQL]],,CODE_CURRENT)</f>
        <v>443</v>
      </c>
      <c r="L66" s="75"/>
      <c r="M66" s="75">
        <f>SUMIF(COL_SIZES[table_name],TABLE_SIZES[[#This Row],[Table]],COL_SIZES[Oracle]) + INDEX(DBMS_Data_Block_Header,,CODE_ORACLE)</f>
        <v>811</v>
      </c>
      <c r="N66" s="75">
        <f>SUMIF(COL_SIZES[table_name],TABLE_SIZES[[#This Row],[Table]],COL_SIZES[MSSQL]) + INDEX(DBMS_Data_Block_Header,,CODE_MSSQL)</f>
        <v>659</v>
      </c>
      <c r="O66" s="75">
        <f>SUMIF(COL_SIZES[table_name],TABLE_SIZES[[#This Row],[Table]],COL_SIZES[PostgreSQL]) + INDEX(DBMS_Data_Block_Header,,CODE_POSTGRESQL)</f>
        <v>682</v>
      </c>
      <c r="P66" s="75">
        <f>SUMIF(IDX_SIZES[table_name],$A66,IDX_SIZES[INDEX_COUNT])</f>
        <v>3</v>
      </c>
      <c r="Q66" s="76">
        <f>SUMIF(IDX_SIZES[table_name],$A66,IDX_SIZES[NULLABLE_COUNT])</f>
        <v>1</v>
      </c>
      <c r="R66" s="75">
        <f>SUMIF(IDX_SIZES[table_name],TABLE_SIZES[[#This Row],[Table]],IDX_SIZES[Oracle]) + TABLE_SIZES[[#This Row],[INDEX_COUNT]]*INDEX(DBMS_Index_Row_Header,,CODE_ORACLE) + TABLE_SIZES[[#This Row],[NULLABLE_COUNT]]</f>
        <v>443</v>
      </c>
      <c r="S66" s="75">
        <f>SUMIF(IDX_SIZES[table_name],TABLE_SIZES[[#This Row],[Table]],IDX_SIZES[MSSQL]) + TABLE_SIZES[[#This Row],[INDEX_COUNT]]*INDEX(DBMS_Index_Row_Header,,CODE_MSSQL) + TABLE_SIZES[[#This Row],[NULLABLE_COUNT]]</f>
        <v>432</v>
      </c>
      <c r="T66" s="67">
        <f>SUMIF(IDX_SIZES[table_name],TABLE_SIZES[[#This Row],[Table]],IDX_SIZES[PostgreSQL]) + TABLE_SIZES[[#This Row],[INDEX_COUNT]]*INDEX(DBMS_Index_Row_Header,,CODE_POSTGRESQL) + TABLE_SIZES[[#This Row],[NULLABLE_COUNT]]</f>
        <v>456</v>
      </c>
    </row>
    <row r="67" spans="1:26">
      <c r="A67" s="21"/>
      <c r="B67" s="75"/>
      <c r="C67" s="75"/>
      <c r="D67" s="70"/>
      <c r="E67" s="70"/>
      <c r="F67" s="73"/>
      <c r="G67" s="73"/>
      <c r="H67" s="73"/>
      <c r="I67" s="75"/>
      <c r="J67" s="75"/>
      <c r="K67" s="75"/>
      <c r="L67" s="75"/>
      <c r="M67" s="75"/>
      <c r="N67" s="75"/>
      <c r="O67" s="75"/>
      <c r="P67" s="75"/>
      <c r="Q67" s="76"/>
      <c r="R67" s="75"/>
      <c r="S67" s="75"/>
      <c r="T67" s="67"/>
    </row>
    <row r="68" spans="1:26">
      <c r="A68" t="s">
        <v>233</v>
      </c>
      <c r="B68" s="75"/>
      <c r="C68" s="74">
        <f>Number_of_Outbound_Calls_per_Day</f>
        <v>100000</v>
      </c>
      <c r="D68" s="70">
        <f>TABLE_SIZES[[#This Row],[Data Bytes per Day]]*Days_to_Keep_GIDB_Data</f>
        <v>1651965952</v>
      </c>
      <c r="E68" s="70">
        <f>TABLE_SIZES[[#This Row],[Index Bytes per Day]]*Days_to_Keep_GIDB_Data</f>
        <v>139919360</v>
      </c>
      <c r="F68" s="73">
        <f>DBMS_Block_Size*CEILING(TABLE_SIZES[[#This Row],[Rows per Day]]/TABLE_SIZES[[#This Row],[Data Rows per Block]],1)</f>
        <v>117997568</v>
      </c>
      <c r="G68" s="70">
        <f>IFERROR(DBMS_Block_Size*CEILING(TABLE_SIZES[[#This Row],[Rows per Day]]/TABLE_SIZES[[#This Row],[Index Rows per Block]],1),0)</f>
        <v>9994240</v>
      </c>
      <c r="H68" s="73">
        <f>INDEX(TABLE_SIZES[[#This Row],[TBL_ORACLE]:[TBL_POSTGRESQL]],,CODE_CURRENT)</f>
        <v>1051</v>
      </c>
      <c r="I68" s="119">
        <f>DBMS_Data_Block_Free_Size/TABLE_SIZES[[#This Row],[Data Row Size]]</f>
        <v>6.9429115128449093</v>
      </c>
      <c r="J68" s="120">
        <f>DBMS_Data_Block_Free_Size/TABLE_SIZES[[#This Row],[Index Row Size]]</f>
        <v>81.988764044943821</v>
      </c>
      <c r="K68" s="75">
        <f>INDEX(TABLE_SIZES[[#This Row],[IDX_ORACLE]:[IDX_POSTGRESQL]],,CODE_CURRENT)</f>
        <v>89</v>
      </c>
      <c r="L68" s="75"/>
      <c r="M68" s="75">
        <f>SUMIF(COL_SIZES[table_name],TABLE_SIZES[[#This Row],[Table]],COL_SIZES[Oracle]) + INDEX(DBMS_Data_Block_Header,,CODE_ORACLE)</f>
        <v>1051</v>
      </c>
      <c r="N68" s="75">
        <f>SUMIF(COL_SIZES[table_name],TABLE_SIZES[[#This Row],[Table]],COL_SIZES[MSSQL]) + INDEX(DBMS_Data_Block_Header,,CODE_MSSQL)</f>
        <v>880</v>
      </c>
      <c r="O68" s="75">
        <f>SUMIF(COL_SIZES[table_name],TABLE_SIZES[[#This Row],[Table]],COL_SIZES[PostgreSQL]) + INDEX(DBMS_Data_Block_Header,,CODE_POSTGRESQL)</f>
        <v>906</v>
      </c>
      <c r="P68" s="75">
        <f>SUMIF(IDX_SIZES[table_name],$A68,IDX_SIZES[INDEX_COUNT])</f>
        <v>2</v>
      </c>
      <c r="Q68" s="76">
        <f>SUMIF(IDX_SIZES[table_name],$A68,IDX_SIZES[NULLABLE_COUNT])</f>
        <v>0</v>
      </c>
      <c r="R68" s="75">
        <f>SUMIF(IDX_SIZES[table_name],TABLE_SIZES[[#This Row],[Table]],IDX_SIZES[Oracle]) + TABLE_SIZES[[#This Row],[INDEX_COUNT]]*INDEX(DBMS_Index_Row_Header,,CODE_ORACLE) + TABLE_SIZES[[#This Row],[NULLABLE_COUNT]]</f>
        <v>89</v>
      </c>
      <c r="S68" s="75">
        <f>SUMIF(IDX_SIZES[table_name],TABLE_SIZES[[#This Row],[Table]],IDX_SIZES[MSSQL]) + TABLE_SIZES[[#This Row],[INDEX_COUNT]]*INDEX(DBMS_Index_Row_Header,,CODE_MSSQL) + TABLE_SIZES[[#This Row],[NULLABLE_COUNT]]</f>
        <v>100</v>
      </c>
      <c r="T68" s="67">
        <f>SUMIF(IDX_SIZES[table_name],TABLE_SIZES[[#This Row],[Table]],IDX_SIZES[PostgreSQL]) + TABLE_SIZES[[#This Row],[INDEX_COUNT]]*INDEX(DBMS_Index_Row_Header,,CODE_POSTGRESQL) + TABLE_SIZES[[#This Row],[NULLABLE_COUNT]]</f>
        <v>115</v>
      </c>
    </row>
    <row r="69" spans="1:26">
      <c r="A69" t="s">
        <v>914</v>
      </c>
      <c r="B69" s="75"/>
      <c r="C69" s="72">
        <f>Number_of_Outbound_Calls_per_Day * 15</f>
        <v>1500000</v>
      </c>
      <c r="D69" s="70">
        <f>TABLE_SIZES[[#This Row],[Data Bytes per Day]]*Days_to_Keep_GIDB_Data</f>
        <v>22444097536</v>
      </c>
      <c r="E69" s="74">
        <f>IFERROR(TABLE_SIZES[[#This Row],[Index Bytes per Day]]*Days_to_Keep_GIDB_Data,0)</f>
        <v>2522677248</v>
      </c>
      <c r="F69" s="73">
        <f>DBMS_Block_Size*CEILING(TABLE_SIZES[[#This Row],[Rows per Day]]/TABLE_SIZES[[#This Row],[Data Rows per Block]],1)</f>
        <v>1603149824</v>
      </c>
      <c r="G69" s="70">
        <f>IFERROR(DBMS_Block_Size*CEILING(TABLE_SIZES[[#This Row],[Rows per Day]]/TABLE_SIZES[[#This Row],[Index Rows per Block]],1),0)</f>
        <v>180191232</v>
      </c>
      <c r="H69" s="73">
        <f>INDEX(TABLE_SIZES[[#This Row],[TBL_ORACLE]:[TBL_POSTGRESQL]],,CODE_CURRENT)</f>
        <v>952</v>
      </c>
      <c r="I69" s="119">
        <f>DBMS_Data_Block_Free_Size/TABLE_SIZES[[#This Row],[Data Row Size]]</f>
        <v>7.6649159663865545</v>
      </c>
      <c r="J69" s="120">
        <f>DBMS_Data_Block_Free_Size/TABLE_SIZES[[#This Row],[Index Row Size]]</f>
        <v>68.196261682242991</v>
      </c>
      <c r="K69" s="75">
        <f>INDEX(TABLE_SIZES[[#This Row],[IDX_ORACLE]:[IDX_POSTGRESQL]],,CODE_CURRENT)</f>
        <v>107</v>
      </c>
      <c r="L69" s="75"/>
      <c r="M69" s="75">
        <f>SUMIF(COL_SIZES[table_name],TABLE_SIZES[[#This Row],[Table]],COL_SIZES[Oracle]) + INDEX(DBMS_Data_Block_Header,,CODE_ORACLE)</f>
        <v>952</v>
      </c>
      <c r="N69" s="75">
        <f>SUMIF(COL_SIZES[table_name],TABLE_SIZES[[#This Row],[Table]],COL_SIZES[MSSQL]) + INDEX(DBMS_Data_Block_Header,,CODE_MSSQL)</f>
        <v>760</v>
      </c>
      <c r="O69" s="75">
        <f>SUMIF(COL_SIZES[table_name],TABLE_SIZES[[#This Row],[Table]],COL_SIZES[PostgreSQL]) + INDEX(DBMS_Data_Block_Header,,CODE_POSTGRESQL)</f>
        <v>784</v>
      </c>
      <c r="P69" s="75">
        <f>SUMIF(IDX_SIZES[table_name],$A69,IDX_SIZES[INDEX_COUNT])</f>
        <v>3</v>
      </c>
      <c r="Q69" s="76">
        <f>SUMIF(IDX_SIZES[table_name],$A69,IDX_SIZES[NULLABLE_COUNT])</f>
        <v>1</v>
      </c>
      <c r="R69" s="75">
        <f>SUMIF(IDX_SIZES[table_name],TABLE_SIZES[[#This Row],[Table]],IDX_SIZES[Oracle]) + TABLE_SIZES[[#This Row],[INDEX_COUNT]]*INDEX(DBMS_Index_Row_Header,,CODE_ORACLE) + TABLE_SIZES[[#This Row],[NULLABLE_COUNT]]</f>
        <v>107</v>
      </c>
      <c r="S69" s="75">
        <f>SUMIF(IDX_SIZES[table_name],TABLE_SIZES[[#This Row],[Table]],IDX_SIZES[MSSQL]) + TABLE_SIZES[[#This Row],[INDEX_COUNT]]*INDEX(DBMS_Index_Row_Header,,CODE_MSSQL) + TABLE_SIZES[[#This Row],[NULLABLE_COUNT]]</f>
        <v>121</v>
      </c>
      <c r="T69" s="67">
        <f>SUMIF(IDX_SIZES[table_name],TABLE_SIZES[[#This Row],[Table]],IDX_SIZES[PostgreSQL]) + TABLE_SIZES[[#This Row],[INDEX_COUNT]]*INDEX(DBMS_Index_Row_Header,,CODE_POSTGRESQL) + TABLE_SIZES[[#This Row],[NULLABLE_COUNT]]</f>
        <v>143</v>
      </c>
    </row>
    <row r="70" spans="1:26">
      <c r="A70" t="s">
        <v>919</v>
      </c>
      <c r="B70" s="75"/>
      <c r="C70" s="72">
        <f>Number_of_Outbound_Calls_per_Day * 100</f>
        <v>10000000</v>
      </c>
      <c r="D70" s="70">
        <f>TABLE_SIZES[[#This Row],[Data Bytes per Day]]*Days_to_Keep_GIDB_Data</f>
        <v>210609831936</v>
      </c>
      <c r="E70" s="74">
        <f>IFERROR(TABLE_SIZES[[#This Row],[Index Bytes per Day]]*Days_to_Keep_GIDB_Data,0)</f>
        <v>14145503232</v>
      </c>
      <c r="F70" s="73">
        <f>DBMS_Block_Size*CEILING(TABLE_SIZES[[#This Row],[Rows per Day]]/TABLE_SIZES[[#This Row],[Data Rows per Block]],1)</f>
        <v>15043559424</v>
      </c>
      <c r="G70" s="70">
        <f>IFERROR(DBMS_Block_Size*CEILING(TABLE_SIZES[[#This Row],[Rows per Day]]/TABLE_SIZES[[#This Row],[Index Rows per Block]],1),0)</f>
        <v>1010393088</v>
      </c>
      <c r="H70" s="73">
        <f>INDEX(TABLE_SIZES[[#This Row],[TBL_ORACLE]:[TBL_POSTGRESQL]],,CODE_CURRENT)</f>
        <v>1340</v>
      </c>
      <c r="I70" s="119">
        <f>DBMS_Data_Block_Free_Size/TABLE_SIZES[[#This Row],[Data Row Size]]</f>
        <v>5.4455223880597012</v>
      </c>
      <c r="J70" s="120">
        <f>DBMS_Data_Block_Free_Size/TABLE_SIZES[[#This Row],[Index Row Size]]</f>
        <v>81.077777777777783</v>
      </c>
      <c r="K70" s="75">
        <f>INDEX(TABLE_SIZES[[#This Row],[IDX_ORACLE]:[IDX_POSTGRESQL]],,CODE_CURRENT)</f>
        <v>90</v>
      </c>
      <c r="L70" s="75"/>
      <c r="M70" s="75">
        <f>SUMIF(COL_SIZES[table_name],TABLE_SIZES[[#This Row],[Table]],COL_SIZES[Oracle]) + INDEX(DBMS_Data_Block_Header,,CODE_ORACLE)</f>
        <v>1340</v>
      </c>
      <c r="N70" s="75">
        <f>SUMIF(COL_SIZES[table_name],TABLE_SIZES[[#This Row],[Table]],COL_SIZES[MSSQL]) + INDEX(DBMS_Data_Block_Header,,CODE_MSSQL)</f>
        <v>1208</v>
      </c>
      <c r="O70" s="75">
        <f>SUMIF(COL_SIZES[table_name],TABLE_SIZES[[#This Row],[Table]],COL_SIZES[PostgreSQL]) + INDEX(DBMS_Data_Block_Header,,CODE_POSTGRESQL)</f>
        <v>1234</v>
      </c>
      <c r="P70" s="75">
        <f>SUMIF(IDX_SIZES[table_name],$A70,IDX_SIZES[INDEX_COUNT])</f>
        <v>2</v>
      </c>
      <c r="Q70" s="76">
        <f>SUMIF(IDX_SIZES[table_name],$A70,IDX_SIZES[NULLABLE_COUNT])</f>
        <v>1</v>
      </c>
      <c r="R70" s="75">
        <f>SUMIF(IDX_SIZES[table_name],TABLE_SIZES[[#This Row],[Table]],IDX_SIZES[Oracle]) + TABLE_SIZES[[#This Row],[INDEX_COUNT]]*INDEX(DBMS_Index_Row_Header,,CODE_ORACLE) + TABLE_SIZES[[#This Row],[NULLABLE_COUNT]]</f>
        <v>90</v>
      </c>
      <c r="S70" s="75">
        <f>SUMIF(IDX_SIZES[table_name],TABLE_SIZES[[#This Row],[Table]],IDX_SIZES[MSSQL]) + TABLE_SIZES[[#This Row],[INDEX_COUNT]]*INDEX(DBMS_Index_Row_Header,,CODE_MSSQL) + TABLE_SIZES[[#This Row],[NULLABLE_COUNT]]</f>
        <v>101</v>
      </c>
      <c r="T70" s="67">
        <f>SUMIF(IDX_SIZES[table_name],TABLE_SIZES[[#This Row],[Table]],IDX_SIZES[PostgreSQL]) + TABLE_SIZES[[#This Row],[INDEX_COUNT]]*INDEX(DBMS_Index_Row_Header,,CODE_POSTGRESQL) + TABLE_SIZES[[#This Row],[NULLABLE_COUNT]]</f>
        <v>116</v>
      </c>
    </row>
    <row r="71" spans="1:26">
      <c r="A71" t="s">
        <v>925</v>
      </c>
      <c r="B71" s="75"/>
      <c r="C71" s="72">
        <f>Number_of_Outbound_Calls_per_Day*4 + Number_of_Campaign_Group_Sessions_per_Day*144*6 + Number_of_Campaign_Group_Sessions_per_Day*144*4</f>
        <v>404320</v>
      </c>
      <c r="D71" s="70">
        <f>TABLE_SIZES[[#This Row],[Data Bytes per Day]]*Days_to_Keep_GIDB_Data</f>
        <v>6653509632</v>
      </c>
      <c r="E71" s="74">
        <f>IFERROR(TABLE_SIZES[[#This Row],[Index Bytes per Day]]*Days_to_Keep_GIDB_Data,0)</f>
        <v>1226473472</v>
      </c>
      <c r="F71" s="73">
        <f>DBMS_Block_Size*CEILING(TABLE_SIZES[[#This Row],[Rows per Day]]/TABLE_SIZES[[#This Row],[Data Rows per Block]],1)</f>
        <v>475250688</v>
      </c>
      <c r="G71" s="70">
        <f>IFERROR(DBMS_Block_Size*CEILING(TABLE_SIZES[[#This Row],[Rows per Day]]/TABLE_SIZES[[#This Row],[Index Rows per Block]],1),0)</f>
        <v>87605248</v>
      </c>
      <c r="H71" s="73">
        <f>INDEX(TABLE_SIZES[[#This Row],[TBL_ORACLE]:[TBL_POSTGRESQL]],,CODE_CURRENT)</f>
        <v>1047</v>
      </c>
      <c r="I71" s="119">
        <f>DBMS_Data_Block_Free_Size/TABLE_SIZES[[#This Row],[Data Row Size]]</f>
        <v>6.9694364851957973</v>
      </c>
      <c r="J71" s="120">
        <f>DBMS_Data_Block_Free_Size/TABLE_SIZES[[#This Row],[Index Row Size]]</f>
        <v>37.808290155440417</v>
      </c>
      <c r="K71" s="75">
        <f>INDEX(TABLE_SIZES[[#This Row],[IDX_ORACLE]:[IDX_POSTGRESQL]],,CODE_CURRENT)</f>
        <v>193</v>
      </c>
      <c r="L71" s="75"/>
      <c r="M71" s="75">
        <f>SUMIF(COL_SIZES[table_name],TABLE_SIZES[[#This Row],[Table]],COL_SIZES[Oracle]) + INDEX(DBMS_Data_Block_Header,,CODE_ORACLE)</f>
        <v>1047</v>
      </c>
      <c r="N71" s="75">
        <f>SUMIF(COL_SIZES[table_name],TABLE_SIZES[[#This Row],[Table]],COL_SIZES[MSSQL]) + INDEX(DBMS_Data_Block_Header,,CODE_MSSQL)</f>
        <v>904</v>
      </c>
      <c r="O71" s="75">
        <f>SUMIF(COL_SIZES[table_name],TABLE_SIZES[[#This Row],[Table]],COL_SIZES[PostgreSQL]) + INDEX(DBMS_Data_Block_Header,,CODE_POSTGRESQL)</f>
        <v>931</v>
      </c>
      <c r="P71" s="75">
        <f>SUMIF(IDX_SIZES[table_name],$A71,IDX_SIZES[INDEX_COUNT])</f>
        <v>3</v>
      </c>
      <c r="Q71" s="76">
        <f>SUMIF(IDX_SIZES[table_name],$A71,IDX_SIZES[NULLABLE_COUNT])</f>
        <v>5</v>
      </c>
      <c r="R71" s="75">
        <f>SUMIF(IDX_SIZES[table_name],TABLE_SIZES[[#This Row],[Table]],IDX_SIZES[Oracle]) + TABLE_SIZES[[#This Row],[INDEX_COUNT]]*INDEX(DBMS_Index_Row_Header,,CODE_ORACLE) + TABLE_SIZES[[#This Row],[NULLABLE_COUNT]]</f>
        <v>193</v>
      </c>
      <c r="S71" s="75">
        <f>SUMIF(IDX_SIZES[table_name],TABLE_SIZES[[#This Row],[Table]],IDX_SIZES[MSSQL]) + TABLE_SIZES[[#This Row],[INDEX_COUNT]]*INDEX(DBMS_Index_Row_Header,,CODE_MSSQL) + TABLE_SIZES[[#This Row],[NULLABLE_COUNT]]</f>
        <v>197</v>
      </c>
      <c r="T71" s="67">
        <f>SUMIF(IDX_SIZES[table_name],TABLE_SIZES[[#This Row],[Table]],IDX_SIZES[PostgreSQL]) + TABLE_SIZES[[#This Row],[INDEX_COUNT]]*INDEX(DBMS_Index_Row_Header,,CODE_POSTGRESQL) + TABLE_SIZES[[#This Row],[NULLABLE_COUNT]]</f>
        <v>220</v>
      </c>
    </row>
    <row r="72" spans="1:26">
      <c r="A72" t="s">
        <v>930</v>
      </c>
      <c r="B72" s="75"/>
      <c r="C72" s="74">
        <f>Number_of_Outbound_Calls_per_Day</f>
        <v>100000</v>
      </c>
      <c r="D72" s="70">
        <f>TABLE_SIZES[[#This Row],[Data Bytes per Day]]*Days_to_Keep_GIDB_Data</f>
        <v>1323384832</v>
      </c>
      <c r="E72" s="74">
        <f>IFERROR(TABLE_SIZES[[#This Row],[Index Bytes per Day]]*Days_to_Keep_GIDB_Data,0)</f>
        <v>141524992</v>
      </c>
      <c r="F72" s="73">
        <f>DBMS_Block_Size*CEILING(TABLE_SIZES[[#This Row],[Rows per Day]]/TABLE_SIZES[[#This Row],[Data Rows per Block]],1)</f>
        <v>94527488</v>
      </c>
      <c r="G72" s="70">
        <f>IFERROR(DBMS_Block_Size*CEILING(TABLE_SIZES[[#This Row],[Rows per Day]]/TABLE_SIZES[[#This Row],[Index Rows per Block]],1),0)</f>
        <v>10108928</v>
      </c>
      <c r="H72" s="73">
        <f>INDEX(TABLE_SIZES[[#This Row],[TBL_ORACLE]:[TBL_POSTGRESQL]],,CODE_CURRENT)</f>
        <v>842</v>
      </c>
      <c r="I72" s="119">
        <f>DBMS_Data_Block_Free_Size/TABLE_SIZES[[#This Row],[Data Row Size]]</f>
        <v>8.6662707838479811</v>
      </c>
      <c r="J72" s="120">
        <f>DBMS_Data_Block_Free_Size/TABLE_SIZES[[#This Row],[Index Row Size]]</f>
        <v>81.077777777777783</v>
      </c>
      <c r="K72" s="75">
        <f>INDEX(TABLE_SIZES[[#This Row],[IDX_ORACLE]:[IDX_POSTGRESQL]],,CODE_CURRENT)</f>
        <v>90</v>
      </c>
      <c r="L72" s="75"/>
      <c r="M72" s="75">
        <f>SUMIF(COL_SIZES[table_name],TABLE_SIZES[[#This Row],[Table]],COL_SIZES[Oracle]) + INDEX(DBMS_Data_Block_Header,,CODE_ORACLE)</f>
        <v>842</v>
      </c>
      <c r="N72" s="75">
        <f>SUMIF(COL_SIZES[table_name],TABLE_SIZES[[#This Row],[Table]],COL_SIZES[MSSQL]) + INDEX(DBMS_Data_Block_Header,,CODE_MSSQL)</f>
        <v>734</v>
      </c>
      <c r="O72" s="75">
        <f>SUMIF(COL_SIZES[table_name],TABLE_SIZES[[#This Row],[Table]],COL_SIZES[PostgreSQL]) + INDEX(DBMS_Data_Block_Header,,CODE_POSTGRESQL)</f>
        <v>759</v>
      </c>
      <c r="P72" s="75">
        <f>SUMIF(IDX_SIZES[table_name],$A72,IDX_SIZES[INDEX_COUNT])</f>
        <v>2</v>
      </c>
      <c r="Q72" s="76">
        <f>SUMIF(IDX_SIZES[table_name],$A72,IDX_SIZES[NULLABLE_COUNT])</f>
        <v>1</v>
      </c>
      <c r="R72" s="75">
        <f>SUMIF(IDX_SIZES[table_name],TABLE_SIZES[[#This Row],[Table]],IDX_SIZES[Oracle]) + TABLE_SIZES[[#This Row],[INDEX_COUNT]]*INDEX(DBMS_Index_Row_Header,,CODE_ORACLE) + TABLE_SIZES[[#This Row],[NULLABLE_COUNT]]</f>
        <v>90</v>
      </c>
      <c r="S72" s="75">
        <f>SUMIF(IDX_SIZES[table_name],TABLE_SIZES[[#This Row],[Table]],IDX_SIZES[MSSQL]) + TABLE_SIZES[[#This Row],[INDEX_COUNT]]*INDEX(DBMS_Index_Row_Header,,CODE_MSSQL) + TABLE_SIZES[[#This Row],[NULLABLE_COUNT]]</f>
        <v>101</v>
      </c>
      <c r="T72" s="67">
        <f>SUMIF(IDX_SIZES[table_name],TABLE_SIZES[[#This Row],[Table]],IDX_SIZES[PostgreSQL]) + TABLE_SIZES[[#This Row],[INDEX_COUNT]]*INDEX(DBMS_Index_Row_Header,,CODE_POSTGRESQL) + TABLE_SIZES[[#This Row],[NULLABLE_COUNT]]</f>
        <v>116</v>
      </c>
    </row>
    <row r="73" spans="1:26">
      <c r="B73" s="75"/>
      <c r="C73" s="74"/>
      <c r="D73" s="70"/>
      <c r="E73" s="74"/>
      <c r="F73" s="73"/>
      <c r="G73" s="70"/>
      <c r="H73" s="73"/>
      <c r="I73" s="75"/>
      <c r="J73" s="75"/>
      <c r="K73" s="75"/>
      <c r="L73" s="75"/>
      <c r="M73" s="75"/>
      <c r="N73" s="75"/>
      <c r="O73" s="75"/>
      <c r="P73" s="75"/>
      <c r="Q73" s="76"/>
      <c r="R73" s="75"/>
      <c r="S73" s="75"/>
      <c r="T73" s="67"/>
    </row>
    <row r="74" spans="1:26">
      <c r="A74" s="2" t="s">
        <v>1752</v>
      </c>
      <c r="B74" s="6"/>
      <c r="C74" s="74">
        <f>Number_of_SDRs_per_day</f>
        <v>0</v>
      </c>
      <c r="D74" s="70">
        <f>TABLE_SIZES[[#This Row],[Data Bytes per Day]]*Days_to_Keep_Info_Mart_Facts</f>
        <v>0</v>
      </c>
      <c r="E74" s="70">
        <f>TABLE_SIZES[[#This Row],[Index Bytes per Day]]*Days_to_Keep_Info_Mart_Facts</f>
        <v>0</v>
      </c>
      <c r="F74" s="70">
        <f>DBMS_Block_Size*CEILING(TABLE_SIZES[[#This Row],[Rows per Day]]/TABLE_SIZES[[#This Row],[Data Rows per Block]],1)</f>
        <v>0</v>
      </c>
      <c r="G74" s="70">
        <f>IFERROR(DBMS_Block_Size*CEILING(TABLE_SIZES[[#This Row],[Rows per Day]]/TABLE_SIZES[[#This Row],[Index Rows per Block]],1),0)</f>
        <v>0</v>
      </c>
      <c r="H74" s="111">
        <f>INDEX(TABLE_SIZES[[#This Row],[TBL_ORACLE]:[TBL_POSTGRESQL]],,CODE_CURRENT)</f>
        <v>996</v>
      </c>
      <c r="I74" s="119">
        <f>DBMS_Data_Block_Free_Size/TABLE_SIZES[[#This Row],[Data Row Size]]</f>
        <v>7.3263052208835342</v>
      </c>
      <c r="J74" s="120">
        <f>DBMS_Data_Block_Free_Size/TABLE_SIZES[[#This Row],[Index Row Size]]</f>
        <v>86.86904761904762</v>
      </c>
      <c r="K74" s="68">
        <f>INDEX(TABLE_SIZES[[#This Row],[IDX_ORACLE]:[IDX_POSTGRESQL]],,CODE_CURRENT)</f>
        <v>84</v>
      </c>
      <c r="L74" s="2"/>
      <c r="M74" s="53">
        <f>SUMIF(COL_SIZES[table_name],TABLE_SIZES[[#This Row],[Table]],COL_SIZES[Oracle]) + INDEX(DBMS_Data_Block_Header,,CODE_ORACLE)</f>
        <v>996</v>
      </c>
      <c r="N74" s="53">
        <f>SUMIF(COL_SIZES[table_name],TABLE_SIZES[[#This Row],[Table]],COL_SIZES[MSSQL]) + INDEX(DBMS_Data_Block_Header,,CODE_MSSQL)</f>
        <v>797</v>
      </c>
      <c r="O74" s="53">
        <f>SUMIF(COL_SIZES[table_name],TABLE_SIZES[[#This Row],[Table]],COL_SIZES[PostgreSQL]) + INDEX(DBMS_Data_Block_Header,,CODE_POSTGRESQL)</f>
        <v>822</v>
      </c>
      <c r="P74" s="53">
        <f>SUMIF(IDX_SIZES[table_name],$A74,IDX_SIZES[INDEX_COUNT])</f>
        <v>2</v>
      </c>
      <c r="Q74" s="53">
        <f>SUMIF(IDX_SIZES[table_name],$A74,IDX_SIZES[NULLABLE_COUNT])</f>
        <v>0</v>
      </c>
      <c r="R74" s="67">
        <f>SUMIF(IDX_SIZES[table_name],TABLE_SIZES[[#This Row],[Table]],IDX_SIZES[Oracle]) + TABLE_SIZES[[#This Row],[INDEX_COUNT]]*INDEX(DBMS_Index_Row_Header,,CODE_ORACLE) + TABLE_SIZES[[#This Row],[NULLABLE_COUNT]]</f>
        <v>84</v>
      </c>
      <c r="S74" s="67">
        <f>SUMIF(IDX_SIZES[table_name],TABLE_SIZES[[#This Row],[Table]],IDX_SIZES[MSSQL]) + TABLE_SIZES[[#This Row],[INDEX_COUNT]]*INDEX(DBMS_Index_Row_Header,,CODE_MSSQL) + TABLE_SIZES[[#This Row],[NULLABLE_COUNT]]</f>
        <v>90</v>
      </c>
      <c r="T74" s="67">
        <f>SUMIF(IDX_SIZES[table_name],TABLE_SIZES[[#This Row],[Table]],IDX_SIZES[PostgreSQL]) + TABLE_SIZES[[#This Row],[INDEX_COUNT]]*INDEX(DBMS_Index_Row_Header,,CODE_POSTGRESQL) + TABLE_SIZES[[#This Row],[NULLABLE_COUNT]]</f>
        <v>105</v>
      </c>
      <c r="U74" s="65"/>
      <c r="V74"/>
      <c r="Z74"/>
    </row>
    <row r="75" spans="1:26">
      <c r="A75" s="2" t="s">
        <v>1941</v>
      </c>
      <c r="B75" s="6"/>
      <c r="C75" s="74">
        <f>Number_of_SDRs_per_day*Average_Inputs_per_SDR</f>
        <v>0</v>
      </c>
      <c r="D75" s="70">
        <f>TABLE_SIZES[[#This Row],[Data Bytes per Day]]*Days_to_Keep_Info_Mart_Facts</f>
        <v>0</v>
      </c>
      <c r="E75" s="70">
        <f>TABLE_SIZES[[#This Row],[Index Bytes per Day]]*Days_to_Keep_Info_Mart_Facts</f>
        <v>0</v>
      </c>
      <c r="F75" s="70">
        <f>DBMS_Block_Size*CEILING(TABLE_SIZES[[#This Row],[Rows per Day]]/TABLE_SIZES[[#This Row],[Data Rows per Block]],1)</f>
        <v>0</v>
      </c>
      <c r="G75" s="70">
        <f>IFERROR(DBMS_Block_Size*CEILING(TABLE_SIZES[[#This Row],[Rows per Day]]/TABLE_SIZES[[#This Row],[Index Rows per Block]],1),0)</f>
        <v>0</v>
      </c>
      <c r="H75" s="111">
        <f>INDEX(TABLE_SIZES[[#This Row],[TBL_ORACLE]:[TBL_POSTGRESQL]],,CODE_CURRENT)</f>
        <v>415</v>
      </c>
      <c r="I75" s="119">
        <f>DBMS_Data_Block_Free_Size/TABLE_SIZES[[#This Row],[Data Row Size]]</f>
        <v>17.583132530120483</v>
      </c>
      <c r="J75" s="120">
        <f>DBMS_Data_Block_Free_Size/TABLE_SIZES[[#This Row],[Index Row Size]]</f>
        <v>78.462365591397855</v>
      </c>
      <c r="K75" s="68">
        <f>INDEX(TABLE_SIZES[[#This Row],[IDX_ORACLE]:[IDX_POSTGRESQL]],,CODE_CURRENT)</f>
        <v>93</v>
      </c>
      <c r="L75" s="2"/>
      <c r="M75" s="53">
        <f>SUMIF(COL_SIZES[table_name],TABLE_SIZES[[#This Row],[Table]],COL_SIZES[Oracle]) + INDEX(DBMS_Data_Block_Header,,CODE_ORACLE)</f>
        <v>415</v>
      </c>
      <c r="N75" s="53">
        <f>SUMIF(COL_SIZES[table_name],TABLE_SIZES[[#This Row],[Table]],COL_SIZES[MSSQL]) + INDEX(DBMS_Data_Block_Header,,CODE_MSSQL)</f>
        <v>301</v>
      </c>
      <c r="O75" s="53">
        <f>SUMIF(COL_SIZES[table_name],TABLE_SIZES[[#This Row],[Table]],COL_SIZES[PostgreSQL]) + INDEX(DBMS_Data_Block_Header,,CODE_POSTGRESQL)</f>
        <v>326</v>
      </c>
      <c r="P75" s="53">
        <f>SUMIF(IDX_SIZES[table_name],$A75,IDX_SIZES[INDEX_COUNT])</f>
        <v>2</v>
      </c>
      <c r="Q75" s="53">
        <f>SUMIF(IDX_SIZES[table_name],$A75,IDX_SIZES[NULLABLE_COUNT])</f>
        <v>0</v>
      </c>
      <c r="R75" s="67">
        <f>SUMIF(IDX_SIZES[table_name],TABLE_SIZES[[#This Row],[Table]],IDX_SIZES[Oracle]) + TABLE_SIZES[[#This Row],[INDEX_COUNT]]*INDEX(DBMS_Index_Row_Header,,CODE_ORACLE) + TABLE_SIZES[[#This Row],[NULLABLE_COUNT]]</f>
        <v>93</v>
      </c>
      <c r="S75" s="67">
        <f>SUMIF(IDX_SIZES[table_name],TABLE_SIZES[[#This Row],[Table]],IDX_SIZES[MSSQL]) + TABLE_SIZES[[#This Row],[INDEX_COUNT]]*INDEX(DBMS_Index_Row_Header,,CODE_MSSQL) + TABLE_SIZES[[#This Row],[NULLABLE_COUNT]]</f>
        <v>94</v>
      </c>
      <c r="T75" s="67">
        <f>SUMIF(IDX_SIZES[table_name],TABLE_SIZES[[#This Row],[Table]],IDX_SIZES[PostgreSQL]) + TABLE_SIZES[[#This Row],[INDEX_COUNT]]*INDEX(DBMS_Index_Row_Header,,CODE_POSTGRESQL) + TABLE_SIZES[[#This Row],[NULLABLE_COUNT]]</f>
        <v>109</v>
      </c>
      <c r="U75" s="65"/>
      <c r="V75"/>
      <c r="Z75"/>
    </row>
    <row r="76" spans="1:26">
      <c r="A76" s="2" t="s">
        <v>1944</v>
      </c>
      <c r="B76" s="6"/>
      <c r="C76" s="74">
        <f xml:space="preserve"> Number_of_SDRs_per_day*Average_Milestones_per_SDR</f>
        <v>0</v>
      </c>
      <c r="D76" s="70">
        <f>TABLE_SIZES[[#This Row],[Data Bytes per Day]]*Days_to_Keep_Info_Mart_Facts</f>
        <v>0</v>
      </c>
      <c r="E76" s="70">
        <f>TABLE_SIZES[[#This Row],[Index Bytes per Day]]*Days_to_Keep_Info_Mart_Facts</f>
        <v>0</v>
      </c>
      <c r="F76" s="70">
        <f>DBMS_Block_Size*CEILING(TABLE_SIZES[[#This Row],[Rows per Day]]/TABLE_SIZES[[#This Row],[Data Rows per Block]],1)</f>
        <v>0</v>
      </c>
      <c r="G76" s="70">
        <f>IFERROR(DBMS_Block_Size*CEILING(TABLE_SIZES[[#This Row],[Rows per Day]]/TABLE_SIZES[[#This Row],[Index Rows per Block]],1),0)</f>
        <v>0</v>
      </c>
      <c r="H76" s="111">
        <f>INDEX(TABLE_SIZES[[#This Row],[TBL_ORACLE]:[TBL_POSTGRESQL]],,CODE_CURRENT)</f>
        <v>179</v>
      </c>
      <c r="I76" s="119">
        <f>DBMS_Data_Block_Free_Size/TABLE_SIZES[[#This Row],[Data Row Size]]</f>
        <v>40.765363128491622</v>
      </c>
      <c r="J76" s="120">
        <f>DBMS_Data_Block_Free_Size/TABLE_SIZES[[#This Row],[Index Row Size]]</f>
        <v>78.462365591397855</v>
      </c>
      <c r="K76" s="68">
        <f>INDEX(TABLE_SIZES[[#This Row],[IDX_ORACLE]:[IDX_POSTGRESQL]],,CODE_CURRENT)</f>
        <v>93</v>
      </c>
      <c r="L76" s="2"/>
      <c r="M76" s="53">
        <f>SUMIF(COL_SIZES[table_name],TABLE_SIZES[[#This Row],[Table]],COL_SIZES[Oracle]) + INDEX(DBMS_Data_Block_Header,,CODE_ORACLE)</f>
        <v>179</v>
      </c>
      <c r="N76" s="53">
        <f>SUMIF(COL_SIZES[table_name],TABLE_SIZES[[#This Row],[Table]],COL_SIZES[MSSQL]) + INDEX(DBMS_Data_Block_Header,,CODE_MSSQL)</f>
        <v>80</v>
      </c>
      <c r="O76" s="53">
        <f>SUMIF(COL_SIZES[table_name],TABLE_SIZES[[#This Row],[Table]],COL_SIZES[PostgreSQL]) + INDEX(DBMS_Data_Block_Header,,CODE_POSTGRESQL)</f>
        <v>101</v>
      </c>
      <c r="P76" s="53">
        <f>SUMIF(IDX_SIZES[table_name],$A76,IDX_SIZES[INDEX_COUNT])</f>
        <v>2</v>
      </c>
      <c r="Q76" s="53">
        <f>SUMIF(IDX_SIZES[table_name],$A76,IDX_SIZES[NULLABLE_COUNT])</f>
        <v>0</v>
      </c>
      <c r="R76" s="67">
        <f>SUMIF(IDX_SIZES[table_name],TABLE_SIZES[[#This Row],[Table]],IDX_SIZES[Oracle]) + TABLE_SIZES[[#This Row],[INDEX_COUNT]]*INDEX(DBMS_Index_Row_Header,,CODE_ORACLE) + TABLE_SIZES[[#This Row],[NULLABLE_COUNT]]</f>
        <v>93</v>
      </c>
      <c r="S76" s="67">
        <f>SUMIF(IDX_SIZES[table_name],TABLE_SIZES[[#This Row],[Table]],IDX_SIZES[MSSQL]) + TABLE_SIZES[[#This Row],[INDEX_COUNT]]*INDEX(DBMS_Index_Row_Header,,CODE_MSSQL) + TABLE_SIZES[[#This Row],[NULLABLE_COUNT]]</f>
        <v>94</v>
      </c>
      <c r="T76" s="67">
        <f>SUMIF(IDX_SIZES[table_name],TABLE_SIZES[[#This Row],[Table]],IDX_SIZES[PostgreSQL]) + TABLE_SIZES[[#This Row],[INDEX_COUNT]]*INDEX(DBMS_Index_Row_Header,,CODE_POSTGRESQL) + TABLE_SIZES[[#This Row],[NULLABLE_COUNT]]</f>
        <v>109</v>
      </c>
      <c r="U76" s="65"/>
      <c r="V76"/>
      <c r="Z76"/>
    </row>
    <row r="77" spans="1:26">
      <c r="A77" s="2" t="s">
        <v>1842</v>
      </c>
      <c r="B77" s="6"/>
      <c r="C77" s="74">
        <f xml:space="preserve"> Number_of_SDRs_per_day*Average_ExtRequests_per_SDR</f>
        <v>0</v>
      </c>
      <c r="D77" s="70">
        <f>TABLE_SIZES[[#This Row],[Data Bytes per Day]]*Days_to_Keep_Info_Mart_Facts</f>
        <v>0</v>
      </c>
      <c r="E77" s="70">
        <f>TABLE_SIZES[[#This Row],[Index Bytes per Day]]*Days_to_Keep_Info_Mart_Facts</f>
        <v>0</v>
      </c>
      <c r="F77" s="70">
        <f>DBMS_Block_Size*CEILING(TABLE_SIZES[[#This Row],[Rows per Day]]/TABLE_SIZES[[#This Row],[Data Rows per Block]],1)</f>
        <v>0</v>
      </c>
      <c r="G77" s="70">
        <f>IFERROR(DBMS_Block_Size*CEILING(TABLE_SIZES[[#This Row],[Rows per Day]]/TABLE_SIZES[[#This Row],[Index Rows per Block]],1),0)</f>
        <v>0</v>
      </c>
      <c r="H77" s="111">
        <f>INDEX(TABLE_SIZES[[#This Row],[TBL_ORACLE]:[TBL_POSTGRESQL]],,CODE_CURRENT)</f>
        <v>224</v>
      </c>
      <c r="I77" s="119">
        <f>DBMS_Data_Block_Free_Size/TABLE_SIZES[[#This Row],[Data Row Size]]</f>
        <v>32.575892857142854</v>
      </c>
      <c r="J77" s="120">
        <f>DBMS_Data_Block_Free_Size/TABLE_SIZES[[#This Row],[Index Row Size]]</f>
        <v>78.462365591397855</v>
      </c>
      <c r="K77" s="68">
        <f>INDEX(TABLE_SIZES[[#This Row],[IDX_ORACLE]:[IDX_POSTGRESQL]],,CODE_CURRENT)</f>
        <v>93</v>
      </c>
      <c r="L77" s="2"/>
      <c r="M77" s="53">
        <f>SUMIF(COL_SIZES[table_name],TABLE_SIZES[[#This Row],[Table]],COL_SIZES[Oracle]) + INDEX(DBMS_Data_Block_Header,,CODE_ORACLE)</f>
        <v>224</v>
      </c>
      <c r="N77" s="53">
        <f>SUMIF(COL_SIZES[table_name],TABLE_SIZES[[#This Row],[Table]],COL_SIZES[MSSQL]) + INDEX(DBMS_Data_Block_Header,,CODE_MSSQL)</f>
        <v>105</v>
      </c>
      <c r="O77" s="53">
        <f>SUMIF(COL_SIZES[table_name],TABLE_SIZES[[#This Row],[Table]],COL_SIZES[PostgreSQL]) + INDEX(DBMS_Data_Block_Header,,CODE_POSTGRESQL)</f>
        <v>126</v>
      </c>
      <c r="P77" s="53">
        <f>SUMIF(IDX_SIZES[table_name],$A77,IDX_SIZES[INDEX_COUNT])</f>
        <v>2</v>
      </c>
      <c r="Q77" s="53">
        <f>SUMIF(IDX_SIZES[table_name],$A77,IDX_SIZES[NULLABLE_COUNT])</f>
        <v>0</v>
      </c>
      <c r="R77" s="67">
        <f>SUMIF(IDX_SIZES[table_name],TABLE_SIZES[[#This Row],[Table]],IDX_SIZES[Oracle]) + TABLE_SIZES[[#This Row],[INDEX_COUNT]]*INDEX(DBMS_Index_Row_Header,,CODE_ORACLE) + TABLE_SIZES[[#This Row],[NULLABLE_COUNT]]</f>
        <v>93</v>
      </c>
      <c r="S77" s="67">
        <f>SUMIF(IDX_SIZES[table_name],TABLE_SIZES[[#This Row],[Table]],IDX_SIZES[MSSQL]) + TABLE_SIZES[[#This Row],[INDEX_COUNT]]*INDEX(DBMS_Index_Row_Header,,CODE_MSSQL) + TABLE_SIZES[[#This Row],[NULLABLE_COUNT]]</f>
        <v>94</v>
      </c>
      <c r="T77" s="67">
        <f>SUMIF(IDX_SIZES[table_name],TABLE_SIZES[[#This Row],[Table]],IDX_SIZES[PostgreSQL]) + TABLE_SIZES[[#This Row],[INDEX_COUNT]]*INDEX(DBMS_Index_Row_Header,,CODE_POSTGRESQL) + TABLE_SIZES[[#This Row],[NULLABLE_COUNT]]</f>
        <v>109</v>
      </c>
      <c r="U77" s="65"/>
      <c r="V77"/>
      <c r="Z77"/>
    </row>
    <row r="78" spans="1:26">
      <c r="A78" s="2" t="s">
        <v>1819</v>
      </c>
      <c r="B78" s="6"/>
      <c r="C78" s="74">
        <f xml:space="preserve"> Number_of_SDRs_per_day*Average_CustAtributes_per_SDR</f>
        <v>0</v>
      </c>
      <c r="D78" s="70">
        <f>TABLE_SIZES[[#This Row],[Data Bytes per Day]]*Days_to_Keep_Info_Mart_Facts</f>
        <v>0</v>
      </c>
      <c r="E78" s="70">
        <f>TABLE_SIZES[[#This Row],[Index Bytes per Day]]*Days_to_Keep_Info_Mart_Facts</f>
        <v>0</v>
      </c>
      <c r="F78" s="70">
        <f>DBMS_Block_Size*CEILING(TABLE_SIZES[[#This Row],[Rows per Day]]/TABLE_SIZES[[#This Row],[Data Rows per Block]],1)</f>
        <v>0</v>
      </c>
      <c r="G78" s="70">
        <f>IFERROR(DBMS_Block_Size*CEILING(TABLE_SIZES[[#This Row],[Rows per Day]]/TABLE_SIZES[[#This Row],[Index Rows per Block]],1),0)</f>
        <v>0</v>
      </c>
      <c r="H78" s="111">
        <f>INDEX(TABLE_SIZES[[#This Row],[TBL_ORACLE]:[TBL_POSTGRESQL]],,CODE_CURRENT)</f>
        <v>225</v>
      </c>
      <c r="I78" s="119">
        <f>DBMS_Data_Block_Free_Size/TABLE_SIZES[[#This Row],[Data Row Size]]</f>
        <v>32.431111111111115</v>
      </c>
      <c r="J78" s="120">
        <f>DBMS_Data_Block_Free_Size/TABLE_SIZES[[#This Row],[Index Row Size]]</f>
        <v>78.462365591397855</v>
      </c>
      <c r="K78" s="68">
        <f>INDEX(TABLE_SIZES[[#This Row],[IDX_ORACLE]:[IDX_POSTGRESQL]],,CODE_CURRENT)</f>
        <v>93</v>
      </c>
      <c r="L78" s="2"/>
      <c r="M78" s="53">
        <f>SUMIF(COL_SIZES[table_name],TABLE_SIZES[[#This Row],[Table]],COL_SIZES[Oracle]) + INDEX(DBMS_Data_Block_Header,,CODE_ORACLE)</f>
        <v>225</v>
      </c>
      <c r="N78" s="53">
        <f>SUMIF(COL_SIZES[table_name],TABLE_SIZES[[#This Row],[Table]],COL_SIZES[MSSQL]) + INDEX(DBMS_Data_Block_Header,,CODE_MSSQL)</f>
        <v>131</v>
      </c>
      <c r="O78" s="53">
        <f>SUMIF(COL_SIZES[table_name],TABLE_SIZES[[#This Row],[Table]],COL_SIZES[PostgreSQL]) + INDEX(DBMS_Data_Block_Header,,CODE_POSTGRESQL)</f>
        <v>153</v>
      </c>
      <c r="P78" s="53">
        <f>SUMIF(IDX_SIZES[table_name],$A78,IDX_SIZES[INDEX_COUNT])</f>
        <v>2</v>
      </c>
      <c r="Q78" s="53">
        <f>SUMIF(IDX_SIZES[table_name],$A78,IDX_SIZES[NULLABLE_COUNT])</f>
        <v>0</v>
      </c>
      <c r="R78" s="67">
        <f>SUMIF(IDX_SIZES[table_name],TABLE_SIZES[[#This Row],[Table]],IDX_SIZES[Oracle]) + TABLE_SIZES[[#This Row],[INDEX_COUNT]]*INDEX(DBMS_Index_Row_Header,,CODE_ORACLE) + TABLE_SIZES[[#This Row],[NULLABLE_COUNT]]</f>
        <v>93</v>
      </c>
      <c r="S78" s="67">
        <f>SUMIF(IDX_SIZES[table_name],TABLE_SIZES[[#This Row],[Table]],IDX_SIZES[MSSQL]) + TABLE_SIZES[[#This Row],[INDEX_COUNT]]*INDEX(DBMS_Index_Row_Header,,CODE_MSSQL) + TABLE_SIZES[[#This Row],[NULLABLE_COUNT]]</f>
        <v>94</v>
      </c>
      <c r="T78" s="67">
        <f>SUMIF(IDX_SIZES[table_name],TABLE_SIZES[[#This Row],[Table]],IDX_SIZES[PostgreSQL]) + TABLE_SIZES[[#This Row],[INDEX_COUNT]]*INDEX(DBMS_Index_Row_Header,,CODE_POSTGRESQL) + TABLE_SIZES[[#This Row],[NULLABLE_COUNT]]</f>
        <v>109</v>
      </c>
      <c r="U78" s="65"/>
      <c r="V78"/>
      <c r="Z78"/>
    </row>
    <row r="79" spans="1:26">
      <c r="A79" s="2"/>
      <c r="B79" s="6"/>
      <c r="C79" s="74"/>
      <c r="D79" s="70"/>
      <c r="E79" s="70"/>
      <c r="F79" s="70"/>
      <c r="G79" s="70"/>
      <c r="H79" s="111"/>
      <c r="I79" s="70"/>
      <c r="J79" s="70"/>
      <c r="K79" s="68"/>
      <c r="L79" s="2"/>
      <c r="M79" s="53"/>
      <c r="N79" s="53"/>
      <c r="O79" s="53"/>
      <c r="P79" s="53"/>
      <c r="Q79" s="53"/>
      <c r="R79" s="67"/>
      <c r="S79" s="67"/>
      <c r="T79" s="67"/>
      <c r="U79" s="65"/>
      <c r="V79"/>
      <c r="Z79"/>
    </row>
    <row r="80" spans="1:26">
      <c r="A80" s="2" t="s">
        <v>1772</v>
      </c>
      <c r="B80" s="6"/>
      <c r="C80" s="74">
        <f>Number_of_callbacks_per_day*Average_number_of_callback_attempts</f>
        <v>20000</v>
      </c>
      <c r="D80" s="70">
        <f>TABLE_SIZES[[#This Row],[Data Bytes per Day]]*Days_to_Keep_Info_Mart_Facts</f>
        <v>8408268800</v>
      </c>
      <c r="E80" s="70">
        <f>TABLE_SIZES[[#This Row],[Index Bytes per Day]]*Days_to_Keep_Info_Mart_Facts</f>
        <v>396492800</v>
      </c>
      <c r="F80" s="70">
        <f>DBMS_Block_Size*CEILING(TABLE_SIZES[[#This Row],[Rows per Day]]/TABLE_SIZES[[#This Row],[Data Rows per Block]],1)</f>
        <v>21020672</v>
      </c>
      <c r="G80" s="70">
        <f>IFERROR(DBMS_Block_Size*CEILING(TABLE_SIZES[[#This Row],[Rows per Day]]/TABLE_SIZES[[#This Row],[Index Rows per Block]],1),0)</f>
        <v>991232</v>
      </c>
      <c r="H80" s="111">
        <f>INDEX(TABLE_SIZES[[#This Row],[TBL_ORACLE]:[TBL_POSTGRESQL]],,CODE_CURRENT)</f>
        <v>936</v>
      </c>
      <c r="I80" s="119">
        <f>DBMS_Data_Block_Free_Size/TABLE_SIZES[[#This Row],[Data Row Size]]</f>
        <v>7.7959401709401712</v>
      </c>
      <c r="J80" s="120">
        <f>DBMS_Data_Block_Free_Size/TABLE_SIZES[[#This Row],[Index Row Size]]</f>
        <v>165.84090909090909</v>
      </c>
      <c r="K80" s="68">
        <f>INDEX(TABLE_SIZES[[#This Row],[IDX_ORACLE]:[IDX_POSTGRESQL]],,CODE_CURRENT)</f>
        <v>44</v>
      </c>
      <c r="L80" s="2"/>
      <c r="M80" s="53">
        <f>SUMIF(COL_SIZES[table_name],TABLE_SIZES[[#This Row],[Table]],COL_SIZES[Oracle]) + INDEX(DBMS_Data_Block_Header,,CODE_ORACLE)</f>
        <v>936</v>
      </c>
      <c r="N80" s="53">
        <f>SUMIF(COL_SIZES[table_name],TABLE_SIZES[[#This Row],[Table]],COL_SIZES[MSSQL]) + INDEX(DBMS_Data_Block_Header,,CODE_MSSQL)</f>
        <v>667</v>
      </c>
      <c r="O80" s="53">
        <f>SUMIF(COL_SIZES[table_name],TABLE_SIZES[[#This Row],[Table]],COL_SIZES[PostgreSQL]) + INDEX(DBMS_Data_Block_Header,,CODE_POSTGRESQL)</f>
        <v>689</v>
      </c>
      <c r="P80" s="53">
        <f>SUMIF(IDX_SIZES[table_name],$A80,IDX_SIZES[INDEX_COUNT])</f>
        <v>1</v>
      </c>
      <c r="Q80" s="53">
        <f>SUMIF(IDX_SIZES[table_name],$A80,IDX_SIZES[NULLABLE_COUNT])</f>
        <v>0</v>
      </c>
      <c r="R80" s="67">
        <f>SUMIF(IDX_SIZES[table_name],TABLE_SIZES[[#This Row],[Table]],IDX_SIZES[Oracle]) + TABLE_SIZES[[#This Row],[INDEX_COUNT]]*INDEX(DBMS_Index_Row_Header,,CODE_ORACLE) + TABLE_SIZES[[#This Row],[NULLABLE_COUNT]]</f>
        <v>44</v>
      </c>
      <c r="S80" s="67">
        <f>SUMIF(IDX_SIZES[table_name],TABLE_SIZES[[#This Row],[Table]],IDX_SIZES[MSSQL]) + TABLE_SIZES[[#This Row],[INDEX_COUNT]]*INDEX(DBMS_Index_Row_Header,,CODE_MSSQL) + TABLE_SIZES[[#This Row],[NULLABLE_COUNT]]</f>
        <v>32</v>
      </c>
      <c r="T80" s="67">
        <f>SUMIF(IDX_SIZES[table_name],TABLE_SIZES[[#This Row],[Table]],IDX_SIZES[PostgreSQL]) + TABLE_SIZES[[#This Row],[INDEX_COUNT]]*INDEX(DBMS_Index_Row_Header,,CODE_POSTGRESQL) + TABLE_SIZES[[#This Row],[NULLABLE_COUNT]]</f>
        <v>39</v>
      </c>
      <c r="U80" s="65"/>
      <c r="V80"/>
      <c r="Z80"/>
    </row>
    <row r="81" spans="1:26">
      <c r="A81" s="2"/>
      <c r="B81" s="6"/>
      <c r="C81" s="74"/>
      <c r="D81" s="70"/>
      <c r="E81" s="70"/>
      <c r="F81" s="70"/>
      <c r="G81" s="70"/>
      <c r="H81" s="111"/>
      <c r="I81" s="70"/>
      <c r="J81" s="70"/>
      <c r="K81" s="68"/>
      <c r="L81" s="2"/>
      <c r="M81" s="53"/>
      <c r="N81" s="53"/>
      <c r="O81" s="53"/>
      <c r="P81" s="53"/>
      <c r="Q81" s="53"/>
      <c r="R81" s="67"/>
      <c r="S81" s="67"/>
      <c r="T81" s="67"/>
      <c r="U81" s="65"/>
      <c r="V81"/>
      <c r="Z81"/>
    </row>
    <row r="82" spans="1:26">
      <c r="A82" s="2" t="s">
        <v>1159</v>
      </c>
      <c r="B82" s="2"/>
      <c r="C82" s="4"/>
      <c r="D82" s="4">
        <f>SUBTOTAL(109,[Data Bytes])</f>
        <v>969334685696</v>
      </c>
      <c r="E82" s="4">
        <f>SUBTOTAL(109,[Index Bytes])</f>
        <v>74419732480</v>
      </c>
      <c r="F82" s="4">
        <f>SUBTOTAL(109,[Data Bytes per Day])</f>
        <v>21756370944</v>
      </c>
      <c r="G82" s="4">
        <f>SUBTOTAL(109,[Index Bytes per Day])</f>
        <v>1657053184</v>
      </c>
      <c r="H82" s="4"/>
      <c r="I82" s="4"/>
      <c r="J82" s="4"/>
      <c r="K82" s="2"/>
      <c r="L82" s="2"/>
      <c r="M82" s="16"/>
      <c r="N82" s="16"/>
      <c r="O82" s="16"/>
      <c r="P82" s="16"/>
      <c r="Q82" s="16"/>
      <c r="R82" s="65"/>
      <c r="T82" s="65"/>
    </row>
  </sheetData>
  <phoneticPr fontId="3" type="noConversion"/>
  <pageMargins left="0.75" right="0.75" top="1" bottom="1" header="0.5" footer="0.5"/>
  <pageSetup orientation="portrait" r:id="rId1"/>
  <headerFooter alignWithMargins="0"/>
  <ignoredErrors>
    <ignoredError sqref="C40 C69 D39:E78" formula="1"/>
    <ignoredError sqref="I2 I3:I9 I13 I15:I29 I31:I35 J13:J35 G13:G35 I36:I80 J36:J80 G36:G80" calculatedColumn="1"/>
  </ignoredErrors>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dimension ref="A1:J3633"/>
  <sheetViews>
    <sheetView topLeftCell="A3193" workbookViewId="0">
      <selection activeCell="B72" sqref="B72"/>
    </sheetView>
  </sheetViews>
  <sheetFormatPr defaultRowHeight="12.75"/>
  <cols>
    <col min="1" max="1" width="14.28515625" bestFit="1" customWidth="1"/>
    <col min="2" max="2" width="14.28515625" customWidth="1"/>
    <col min="3" max="3" width="8.7109375" customWidth="1"/>
    <col min="4" max="5" width="9.5703125" customWidth="1"/>
    <col min="6" max="6" width="35.5703125" bestFit="1" customWidth="1"/>
    <col min="7" max="7" width="37.140625" bestFit="1" customWidth="1"/>
    <col min="8" max="8" width="10.7109375" customWidth="1"/>
    <col min="9" max="9" width="14.28515625" customWidth="1"/>
    <col min="10" max="10" width="15.85546875" customWidth="1"/>
  </cols>
  <sheetData>
    <row r="1" spans="1:10" ht="10.15" customHeight="1">
      <c r="A1" s="95" t="s">
        <v>1195</v>
      </c>
      <c r="B1" s="94" t="s">
        <v>1345</v>
      </c>
    </row>
    <row r="3" spans="1:10" s="32" customFormat="1">
      <c r="A3" s="49" t="s">
        <v>336</v>
      </c>
      <c r="B3" s="55" t="s">
        <v>1229</v>
      </c>
      <c r="C3" s="49" t="s">
        <v>25</v>
      </c>
      <c r="D3" s="49" t="s">
        <v>344</v>
      </c>
      <c r="E3" s="55" t="s">
        <v>1570</v>
      </c>
      <c r="F3" s="32" t="s">
        <v>331</v>
      </c>
      <c r="G3" s="32" t="s">
        <v>332</v>
      </c>
      <c r="H3" s="32" t="s">
        <v>333</v>
      </c>
      <c r="I3" s="32" t="s">
        <v>334</v>
      </c>
      <c r="J3" s="32" t="s">
        <v>335</v>
      </c>
    </row>
    <row r="4" spans="1:10">
      <c r="A4" s="50" t="str">
        <f>COL_SIZES[[#This Row],[datatype]]&amp;"_"&amp;COL_SIZES[[#This Row],[column_prec]]&amp;"_"&amp;COL_SIZES[[#This Row],[col_len]]</f>
        <v>int_10_4</v>
      </c>
      <c r="B4" s="50">
        <f>IF(COL_SIZES[[#This Row],[datatype]] = "varchar",
  MIN(
    COL_SIZES[[#This Row],[column_length]],
    IFERROR(VALUE(VLOOKUP(
      COL_SIZES[[#This Row],[table_name]]&amp;"."&amp;COL_SIZES[[#This Row],[column_name]],
      AVG_COL_SIZES[#Data],2,FALSE)),
    COL_SIZES[[#This Row],[column_length]])
  ),
  COL_SIZES[[#This Row],[column_length]])</f>
        <v>4</v>
      </c>
      <c r="C4" s="50">
        <f>VLOOKUP(A4,DBMS_TYPE_SIZES[],2,FALSE)</f>
        <v>9</v>
      </c>
      <c r="D4" s="50">
        <f>VLOOKUP(A4,DBMS_TYPE_SIZES[],3,FALSE)</f>
        <v>4</v>
      </c>
      <c r="E4" s="54">
        <f>VLOOKUP(A4,DBMS_TYPE_SIZES[],4,FALSE)</f>
        <v>4</v>
      </c>
      <c r="F4" t="s">
        <v>1347</v>
      </c>
      <c r="G4" t="s">
        <v>1348</v>
      </c>
      <c r="H4" t="s">
        <v>18</v>
      </c>
      <c r="I4">
        <v>10</v>
      </c>
      <c r="J4">
        <v>4</v>
      </c>
    </row>
    <row r="5" spans="1:10">
      <c r="A5" s="108" t="str">
        <f>COL_SIZES[[#This Row],[datatype]]&amp;"_"&amp;COL_SIZES[[#This Row],[column_prec]]&amp;"_"&amp;COL_SIZES[[#This Row],[col_len]]</f>
        <v>numeric_19_9</v>
      </c>
      <c r="B5" s="108">
        <f>IF(COL_SIZES[[#This Row],[datatype]] = "varchar",
  MIN(
    COL_SIZES[[#This Row],[column_length]],
    IFERROR(VALUE(VLOOKUP(
      COL_SIZES[[#This Row],[table_name]]&amp;"."&amp;COL_SIZES[[#This Row],[column_name]],
      AVG_COL_SIZES[#Data],2,FALSE)),
    COL_SIZES[[#This Row],[column_length]])
  ),
  COL_SIZES[[#This Row],[column_length]])</f>
        <v>9</v>
      </c>
      <c r="C5" s="108">
        <f>VLOOKUP(A5,DBMS_TYPE_SIZES[],2,FALSE)</f>
        <v>9</v>
      </c>
      <c r="D5" s="108">
        <f>VLOOKUP(A5,DBMS_TYPE_SIZES[],3,FALSE)</f>
        <v>9</v>
      </c>
      <c r="E5" s="110">
        <f>VLOOKUP(A5,DBMS_TYPE_SIZES[],4,FALSE)</f>
        <v>9</v>
      </c>
      <c r="F5" t="s">
        <v>1347</v>
      </c>
      <c r="G5" t="s">
        <v>143</v>
      </c>
      <c r="H5" t="s">
        <v>62</v>
      </c>
      <c r="I5">
        <v>19</v>
      </c>
      <c r="J5">
        <v>9</v>
      </c>
    </row>
    <row r="6" spans="1:10">
      <c r="A6" s="108" t="str">
        <f>COL_SIZES[[#This Row],[datatype]]&amp;"_"&amp;COL_SIZES[[#This Row],[column_prec]]&amp;"_"&amp;COL_SIZES[[#This Row],[col_len]]</f>
        <v>numeric_1_5</v>
      </c>
      <c r="B6" s="108">
        <f>IF(COL_SIZES[[#This Row],[datatype]] = "varchar",
  MIN(
    COL_SIZES[[#This Row],[column_length]],
    IFERROR(VALUE(VLOOKUP(
      COL_SIZES[[#This Row],[table_name]]&amp;"."&amp;COL_SIZES[[#This Row],[column_name]],
      AVG_COL_SIZES[#Data],2,FALSE)),
    COL_SIZES[[#This Row],[column_length]])
  ),
  COL_SIZES[[#This Row],[column_length]])</f>
        <v>5</v>
      </c>
      <c r="C6" s="109">
        <f>VLOOKUP(A6,DBMS_TYPE_SIZES[],2,FALSE)</f>
        <v>5</v>
      </c>
      <c r="D6" s="109">
        <f>VLOOKUP(A6,DBMS_TYPE_SIZES[],3,FALSE)</f>
        <v>5</v>
      </c>
      <c r="E6" s="110">
        <f>VLOOKUP(A6,DBMS_TYPE_SIZES[],4,FALSE)</f>
        <v>5</v>
      </c>
      <c r="F6" t="s">
        <v>1347</v>
      </c>
      <c r="G6" t="s">
        <v>1956</v>
      </c>
      <c r="H6" t="s">
        <v>62</v>
      </c>
      <c r="I6">
        <v>1</v>
      </c>
      <c r="J6">
        <v>5</v>
      </c>
    </row>
    <row r="7" spans="1:10">
      <c r="A7" s="108" t="str">
        <f>COL_SIZES[[#This Row],[datatype]]&amp;"_"&amp;COL_SIZES[[#This Row],[column_prec]]&amp;"_"&amp;COL_SIZES[[#This Row],[col_len]]</f>
        <v>numeric_1_5</v>
      </c>
      <c r="B7" s="108">
        <f>IF(COL_SIZES[[#This Row],[datatype]] = "varchar",
  MIN(
    COL_SIZES[[#This Row],[column_length]],
    IFERROR(VALUE(VLOOKUP(
      COL_SIZES[[#This Row],[table_name]]&amp;"."&amp;COL_SIZES[[#This Row],[column_name]],
      AVG_COL_SIZES[#Data],2,FALSE)),
    COL_SIZES[[#This Row],[column_length]])
  ),
  COL_SIZES[[#This Row],[column_length]])</f>
        <v>5</v>
      </c>
      <c r="C7" s="109">
        <f>VLOOKUP(A7,DBMS_TYPE_SIZES[],2,FALSE)</f>
        <v>5</v>
      </c>
      <c r="D7" s="109">
        <f>VLOOKUP(A7,DBMS_TYPE_SIZES[],3,FALSE)</f>
        <v>5</v>
      </c>
      <c r="E7" s="110">
        <f>VLOOKUP(A7,DBMS_TYPE_SIZES[],4,FALSE)</f>
        <v>5</v>
      </c>
      <c r="F7" t="s">
        <v>1347</v>
      </c>
      <c r="G7" t="s">
        <v>1349</v>
      </c>
      <c r="H7" t="s">
        <v>62</v>
      </c>
      <c r="I7">
        <v>1</v>
      </c>
      <c r="J7">
        <v>5</v>
      </c>
    </row>
    <row r="8" spans="1:10">
      <c r="A8" s="108" t="str">
        <f>COL_SIZES[[#This Row],[datatype]]&amp;"_"&amp;COL_SIZES[[#This Row],[column_prec]]&amp;"_"&amp;COL_SIZES[[#This Row],[col_len]]</f>
        <v>numeric_1_5</v>
      </c>
      <c r="B8" s="108">
        <f>IF(COL_SIZES[[#This Row],[datatype]] = "varchar",
  MIN(
    COL_SIZES[[#This Row],[column_length]],
    IFERROR(VALUE(VLOOKUP(
      COL_SIZES[[#This Row],[table_name]]&amp;"."&amp;COL_SIZES[[#This Row],[column_name]],
      AVG_COL_SIZES[#Data],2,FALSE)),
    COL_SIZES[[#This Row],[column_length]])
  ),
  COL_SIZES[[#This Row],[column_length]])</f>
        <v>5</v>
      </c>
      <c r="C8" s="109">
        <f>VLOOKUP(A8,DBMS_TYPE_SIZES[],2,FALSE)</f>
        <v>5</v>
      </c>
      <c r="D8" s="109">
        <f>VLOOKUP(A8,DBMS_TYPE_SIZES[],3,FALSE)</f>
        <v>5</v>
      </c>
      <c r="E8" s="110">
        <f>VLOOKUP(A8,DBMS_TYPE_SIZES[],4,FALSE)</f>
        <v>5</v>
      </c>
      <c r="F8" t="s">
        <v>1347</v>
      </c>
      <c r="G8" t="s">
        <v>1350</v>
      </c>
      <c r="H8" t="s">
        <v>62</v>
      </c>
      <c r="I8">
        <v>1</v>
      </c>
      <c r="J8">
        <v>5</v>
      </c>
    </row>
    <row r="9" spans="1:10">
      <c r="A9" s="108" t="str">
        <f>COL_SIZES[[#This Row],[datatype]]&amp;"_"&amp;COL_SIZES[[#This Row],[column_prec]]&amp;"_"&amp;COL_SIZES[[#This Row],[col_len]]</f>
        <v>numeric_1_5</v>
      </c>
      <c r="B9" s="108">
        <f>IF(COL_SIZES[[#This Row],[datatype]] = "varchar",
  MIN(
    COL_SIZES[[#This Row],[column_length]],
    IFERROR(VALUE(VLOOKUP(
      COL_SIZES[[#This Row],[table_name]]&amp;"."&amp;COL_SIZES[[#This Row],[column_name]],
      AVG_COL_SIZES[#Data],2,FALSE)),
    COL_SIZES[[#This Row],[column_length]])
  ),
  COL_SIZES[[#This Row],[column_length]])</f>
        <v>5</v>
      </c>
      <c r="C9" s="109">
        <f>VLOOKUP(A9,DBMS_TYPE_SIZES[],2,FALSE)</f>
        <v>5</v>
      </c>
      <c r="D9" s="109">
        <f>VLOOKUP(A9,DBMS_TYPE_SIZES[],3,FALSE)</f>
        <v>5</v>
      </c>
      <c r="E9" s="110">
        <f>VLOOKUP(A9,DBMS_TYPE_SIZES[],4,FALSE)</f>
        <v>5</v>
      </c>
      <c r="F9" t="s">
        <v>1347</v>
      </c>
      <c r="G9" t="s">
        <v>1351</v>
      </c>
      <c r="H9" t="s">
        <v>62</v>
      </c>
      <c r="I9">
        <v>1</v>
      </c>
      <c r="J9">
        <v>5</v>
      </c>
    </row>
    <row r="10" spans="1:10">
      <c r="A10" s="108" t="str">
        <f>COL_SIZES[[#This Row],[datatype]]&amp;"_"&amp;COL_SIZES[[#This Row],[column_prec]]&amp;"_"&amp;COL_SIZES[[#This Row],[col_len]]</f>
        <v>numeric_1_5</v>
      </c>
      <c r="B10" s="108">
        <f>IF(COL_SIZES[[#This Row],[datatype]] = "varchar",
  MIN(
    COL_SIZES[[#This Row],[column_length]],
    IFERROR(VALUE(VLOOKUP(
      COL_SIZES[[#This Row],[table_name]]&amp;"."&amp;COL_SIZES[[#This Row],[column_name]],
      AVG_COL_SIZES[#Data],2,FALSE)),
    COL_SIZES[[#This Row],[column_length]])
  ),
  COL_SIZES[[#This Row],[column_length]])</f>
        <v>5</v>
      </c>
      <c r="C10" s="109">
        <f>VLOOKUP(A10,DBMS_TYPE_SIZES[],2,FALSE)</f>
        <v>5</v>
      </c>
      <c r="D10" s="109">
        <f>VLOOKUP(A10,DBMS_TYPE_SIZES[],3,FALSE)</f>
        <v>5</v>
      </c>
      <c r="E10" s="110">
        <f>VLOOKUP(A10,DBMS_TYPE_SIZES[],4,FALSE)</f>
        <v>5</v>
      </c>
      <c r="F10" t="s">
        <v>1347</v>
      </c>
      <c r="G10" t="s">
        <v>1352</v>
      </c>
      <c r="H10" t="s">
        <v>62</v>
      </c>
      <c r="I10">
        <v>1</v>
      </c>
      <c r="J10">
        <v>5</v>
      </c>
    </row>
    <row r="11" spans="1:10">
      <c r="A11" s="108" t="str">
        <f>COL_SIZES[[#This Row],[datatype]]&amp;"_"&amp;COL_SIZES[[#This Row],[column_prec]]&amp;"_"&amp;COL_SIZES[[#This Row],[col_len]]</f>
        <v>numeric_1_5</v>
      </c>
      <c r="B11" s="108">
        <f>IF(COL_SIZES[[#This Row],[datatype]] = "varchar",
  MIN(
    COL_SIZES[[#This Row],[column_length]],
    IFERROR(VALUE(VLOOKUP(
      COL_SIZES[[#This Row],[table_name]]&amp;"."&amp;COL_SIZES[[#This Row],[column_name]],
      AVG_COL_SIZES[#Data],2,FALSE)),
    COL_SIZES[[#This Row],[column_length]])
  ),
  COL_SIZES[[#This Row],[column_length]])</f>
        <v>5</v>
      </c>
      <c r="C11" s="109">
        <f>VLOOKUP(A11,DBMS_TYPE_SIZES[],2,FALSE)</f>
        <v>5</v>
      </c>
      <c r="D11" s="109">
        <f>VLOOKUP(A11,DBMS_TYPE_SIZES[],3,FALSE)</f>
        <v>5</v>
      </c>
      <c r="E11" s="110">
        <f>VLOOKUP(A11,DBMS_TYPE_SIZES[],4,FALSE)</f>
        <v>5</v>
      </c>
      <c r="F11" t="s">
        <v>1347</v>
      </c>
      <c r="G11" t="s">
        <v>1353</v>
      </c>
      <c r="H11" t="s">
        <v>62</v>
      </c>
      <c r="I11">
        <v>1</v>
      </c>
      <c r="J11">
        <v>5</v>
      </c>
    </row>
    <row r="12" spans="1:10">
      <c r="A12" s="108" t="str">
        <f>COL_SIZES[[#This Row],[datatype]]&amp;"_"&amp;COL_SIZES[[#This Row],[column_prec]]&amp;"_"&amp;COL_SIZES[[#This Row],[col_len]]</f>
        <v>numeric_19_9</v>
      </c>
      <c r="B12" s="108">
        <f>IF(COL_SIZES[[#This Row],[datatype]] = "varchar",
  MIN(
    COL_SIZES[[#This Row],[column_length]],
    IFERROR(VALUE(VLOOKUP(
      COL_SIZES[[#This Row],[table_name]]&amp;"."&amp;COL_SIZES[[#This Row],[column_name]],
      AVG_COL_SIZES[#Data],2,FALSE)),
    COL_SIZES[[#This Row],[column_length]])
  ),
  COL_SIZES[[#This Row],[column_length]])</f>
        <v>9</v>
      </c>
      <c r="C12" s="109">
        <f>VLOOKUP(A12,DBMS_TYPE_SIZES[],2,FALSE)</f>
        <v>9</v>
      </c>
      <c r="D12" s="109">
        <f>VLOOKUP(A12,DBMS_TYPE_SIZES[],3,FALSE)</f>
        <v>9</v>
      </c>
      <c r="E12" s="110">
        <f>VLOOKUP(A12,DBMS_TYPE_SIZES[],4,FALSE)</f>
        <v>9</v>
      </c>
      <c r="F12" t="s">
        <v>1347</v>
      </c>
      <c r="G12" t="s">
        <v>151</v>
      </c>
      <c r="H12" t="s">
        <v>62</v>
      </c>
      <c r="I12">
        <v>19</v>
      </c>
      <c r="J12">
        <v>9</v>
      </c>
    </row>
    <row r="13" spans="1:10">
      <c r="A13" s="108" t="str">
        <f>COL_SIZES[[#This Row],[datatype]]&amp;"_"&amp;COL_SIZES[[#This Row],[column_prec]]&amp;"_"&amp;COL_SIZES[[#This Row],[col_len]]</f>
        <v>int_10_4</v>
      </c>
      <c r="B13" s="108">
        <f>IF(COL_SIZES[[#This Row],[datatype]] = "varchar",
  MIN(
    COL_SIZES[[#This Row],[column_length]],
    IFERROR(VALUE(VLOOKUP(
      COL_SIZES[[#This Row],[table_name]]&amp;"."&amp;COL_SIZES[[#This Row],[column_name]],
      AVG_COL_SIZES[#Data],2,FALSE)),
    COL_SIZES[[#This Row],[column_length]])
  ),
  COL_SIZES[[#This Row],[column_length]])</f>
        <v>4</v>
      </c>
      <c r="C13" s="109">
        <f>VLOOKUP(A13,DBMS_TYPE_SIZES[],2,FALSE)</f>
        <v>9</v>
      </c>
      <c r="D13" s="109">
        <f>VLOOKUP(A13,DBMS_TYPE_SIZES[],3,FALSE)</f>
        <v>4</v>
      </c>
      <c r="E13" s="110">
        <f>VLOOKUP(A13,DBMS_TYPE_SIZES[],4,FALSE)</f>
        <v>4</v>
      </c>
      <c r="F13" t="s">
        <v>56</v>
      </c>
      <c r="G13" t="s">
        <v>57</v>
      </c>
      <c r="H13" t="s">
        <v>18</v>
      </c>
      <c r="I13">
        <v>10</v>
      </c>
      <c r="J13">
        <v>4</v>
      </c>
    </row>
    <row r="14" spans="1:10">
      <c r="A14" s="108" t="str">
        <f>COL_SIZES[[#This Row],[datatype]]&amp;"_"&amp;COL_SIZES[[#This Row],[column_prec]]&amp;"_"&amp;COL_SIZES[[#This Row],[col_len]]</f>
        <v>varchar_0_255</v>
      </c>
      <c r="B14" s="108">
        <f>IF(COL_SIZES[[#This Row],[datatype]] = "varchar",
  MIN(
    COL_SIZES[[#This Row],[column_length]],
    IFERROR(VALUE(VLOOKUP(
      COL_SIZES[[#This Row],[table_name]]&amp;"."&amp;COL_SIZES[[#This Row],[column_name]],
      AVG_COL_SIZES[#Data],2,FALSE)),
    COL_SIZES[[#This Row],[column_length]])
  ),
  COL_SIZES[[#This Row],[column_length]])</f>
        <v>255</v>
      </c>
      <c r="C14" s="109">
        <f>VLOOKUP(A14,DBMS_TYPE_SIZES[],2,FALSE)</f>
        <v>255</v>
      </c>
      <c r="D14" s="109">
        <f>VLOOKUP(A14,DBMS_TYPE_SIZES[],3,FALSE)</f>
        <v>255</v>
      </c>
      <c r="E14" s="110">
        <f>VLOOKUP(A14,DBMS_TYPE_SIZES[],4,FALSE)</f>
        <v>256</v>
      </c>
      <c r="F14" t="s">
        <v>56</v>
      </c>
      <c r="G14" t="s">
        <v>490</v>
      </c>
      <c r="H14" t="s">
        <v>86</v>
      </c>
      <c r="I14">
        <v>0</v>
      </c>
      <c r="J14">
        <v>255</v>
      </c>
    </row>
    <row r="15" spans="1:10">
      <c r="A15" s="108" t="str">
        <f>COL_SIZES[[#This Row],[datatype]]&amp;"_"&amp;COL_SIZES[[#This Row],[column_prec]]&amp;"_"&amp;COL_SIZES[[#This Row],[col_len]]</f>
        <v>varchar_0_255</v>
      </c>
      <c r="B15" s="108">
        <f>IF(COL_SIZES[[#This Row],[datatype]] = "varchar",
  MIN(
    COL_SIZES[[#This Row],[column_length]],
    IFERROR(VALUE(VLOOKUP(
      COL_SIZES[[#This Row],[table_name]]&amp;"."&amp;COL_SIZES[[#This Row],[column_name]],
      AVG_COL_SIZES[#Data],2,FALSE)),
    COL_SIZES[[#This Row],[column_length]])
  ),
  COL_SIZES[[#This Row],[column_length]])</f>
        <v>255</v>
      </c>
      <c r="C15" s="109">
        <f>VLOOKUP(A15,DBMS_TYPE_SIZES[],2,FALSE)</f>
        <v>255</v>
      </c>
      <c r="D15" s="109">
        <f>VLOOKUP(A15,DBMS_TYPE_SIZES[],3,FALSE)</f>
        <v>255</v>
      </c>
      <c r="E15" s="110">
        <f>VLOOKUP(A15,DBMS_TYPE_SIZES[],4,FALSE)</f>
        <v>256</v>
      </c>
      <c r="F15" t="s">
        <v>56</v>
      </c>
      <c r="G15" t="s">
        <v>491</v>
      </c>
      <c r="H15" t="s">
        <v>86</v>
      </c>
      <c r="I15">
        <v>0</v>
      </c>
      <c r="J15">
        <v>255</v>
      </c>
    </row>
    <row r="16" spans="1:10">
      <c r="A16" s="108" t="str">
        <f>COL_SIZES[[#This Row],[datatype]]&amp;"_"&amp;COL_SIZES[[#This Row],[column_prec]]&amp;"_"&amp;COL_SIZES[[#This Row],[col_len]]</f>
        <v>int_10_4</v>
      </c>
      <c r="B16" s="108">
        <f>IF(COL_SIZES[[#This Row],[datatype]] = "varchar",
  MIN(
    COL_SIZES[[#This Row],[column_length]],
    IFERROR(VALUE(VLOOKUP(
      COL_SIZES[[#This Row],[table_name]]&amp;"."&amp;COL_SIZES[[#This Row],[column_name]],
      AVG_COL_SIZES[#Data],2,FALSE)),
    COL_SIZES[[#This Row],[column_length]])
  ),
  COL_SIZES[[#This Row],[column_length]])</f>
        <v>4</v>
      </c>
      <c r="C16" s="109">
        <f>VLOOKUP(A16,DBMS_TYPE_SIZES[],2,FALSE)</f>
        <v>9</v>
      </c>
      <c r="D16" s="109">
        <f>VLOOKUP(A16,DBMS_TYPE_SIZES[],3,FALSE)</f>
        <v>4</v>
      </c>
      <c r="E16" s="110">
        <f>VLOOKUP(A16,DBMS_TYPE_SIZES[],4,FALSE)</f>
        <v>4</v>
      </c>
      <c r="F16" t="s">
        <v>56</v>
      </c>
      <c r="G16" t="s">
        <v>492</v>
      </c>
      <c r="H16" t="s">
        <v>18</v>
      </c>
      <c r="I16">
        <v>10</v>
      </c>
      <c r="J16">
        <v>4</v>
      </c>
    </row>
    <row r="17" spans="1:10">
      <c r="A17" s="108" t="str">
        <f>COL_SIZES[[#This Row],[datatype]]&amp;"_"&amp;COL_SIZES[[#This Row],[column_prec]]&amp;"_"&amp;COL_SIZES[[#This Row],[col_len]]</f>
        <v>numeric_19_9</v>
      </c>
      <c r="B17" s="108">
        <f>IF(COL_SIZES[[#This Row],[datatype]] = "varchar",
  MIN(
    COL_SIZES[[#This Row],[column_length]],
    IFERROR(VALUE(VLOOKUP(
      COL_SIZES[[#This Row],[table_name]]&amp;"."&amp;COL_SIZES[[#This Row],[column_name]],
      AVG_COL_SIZES[#Data],2,FALSE)),
    COL_SIZES[[#This Row],[column_length]])
  ),
  COL_SIZES[[#This Row],[column_length]])</f>
        <v>9</v>
      </c>
      <c r="C17" s="109">
        <f>VLOOKUP(A17,DBMS_TYPE_SIZES[],2,FALSE)</f>
        <v>9</v>
      </c>
      <c r="D17" s="109">
        <f>VLOOKUP(A17,DBMS_TYPE_SIZES[],3,FALSE)</f>
        <v>9</v>
      </c>
      <c r="E17" s="110">
        <f>VLOOKUP(A17,DBMS_TYPE_SIZES[],4,FALSE)</f>
        <v>9</v>
      </c>
      <c r="F17" t="s">
        <v>56</v>
      </c>
      <c r="G17" t="s">
        <v>143</v>
      </c>
      <c r="H17" t="s">
        <v>62</v>
      </c>
      <c r="I17">
        <v>19</v>
      </c>
      <c r="J17">
        <v>9</v>
      </c>
    </row>
    <row r="18" spans="1:10">
      <c r="A18" s="108" t="str">
        <f>COL_SIZES[[#This Row],[datatype]]&amp;"_"&amp;COL_SIZES[[#This Row],[column_prec]]&amp;"_"&amp;COL_SIZES[[#This Row],[col_len]]</f>
        <v>varchar_0_255</v>
      </c>
      <c r="B18" s="108">
        <f>IF(COL_SIZES[[#This Row],[datatype]] = "varchar",
  MIN(
    COL_SIZES[[#This Row],[column_length]],
    IFERROR(VALUE(VLOOKUP(
      COL_SIZES[[#This Row],[table_name]]&amp;"."&amp;COL_SIZES[[#This Row],[column_name]],
      AVG_COL_SIZES[#Data],2,FALSE)),
    COL_SIZES[[#This Row],[column_length]])
  ),
  COL_SIZES[[#This Row],[column_length]])</f>
        <v>255</v>
      </c>
      <c r="C18" s="109">
        <f>VLOOKUP(A18,DBMS_TYPE_SIZES[],2,FALSE)</f>
        <v>255</v>
      </c>
      <c r="D18" s="109">
        <f>VLOOKUP(A18,DBMS_TYPE_SIZES[],3,FALSE)</f>
        <v>255</v>
      </c>
      <c r="E18" s="110">
        <f>VLOOKUP(A18,DBMS_TYPE_SIZES[],4,FALSE)</f>
        <v>256</v>
      </c>
      <c r="F18" t="s">
        <v>56</v>
      </c>
      <c r="G18" t="s">
        <v>493</v>
      </c>
      <c r="H18" t="s">
        <v>86</v>
      </c>
      <c r="I18">
        <v>0</v>
      </c>
      <c r="J18">
        <v>255</v>
      </c>
    </row>
    <row r="19" spans="1:10">
      <c r="A19" s="108" t="str">
        <f>COL_SIZES[[#This Row],[datatype]]&amp;"_"&amp;COL_SIZES[[#This Row],[column_prec]]&amp;"_"&amp;COL_SIZES[[#This Row],[col_len]]</f>
        <v>varchar_0_255</v>
      </c>
      <c r="B19" s="108">
        <f>IF(COL_SIZES[[#This Row],[datatype]] = "varchar",
  MIN(
    COL_SIZES[[#This Row],[column_length]],
    IFERROR(VALUE(VLOOKUP(
      COL_SIZES[[#This Row],[table_name]]&amp;"."&amp;COL_SIZES[[#This Row],[column_name]],
      AVG_COL_SIZES[#Data],2,FALSE)),
    COL_SIZES[[#This Row],[column_length]])
  ),
  COL_SIZES[[#This Row],[column_length]])</f>
        <v>255</v>
      </c>
      <c r="C19" s="109">
        <f>VLOOKUP(A19,DBMS_TYPE_SIZES[],2,FALSE)</f>
        <v>255</v>
      </c>
      <c r="D19" s="109">
        <f>VLOOKUP(A19,DBMS_TYPE_SIZES[],3,FALSE)</f>
        <v>255</v>
      </c>
      <c r="E19" s="110">
        <f>VLOOKUP(A19,DBMS_TYPE_SIZES[],4,FALSE)</f>
        <v>256</v>
      </c>
      <c r="F19" t="s">
        <v>56</v>
      </c>
      <c r="G19" t="s">
        <v>494</v>
      </c>
      <c r="H19" t="s">
        <v>86</v>
      </c>
      <c r="I19">
        <v>0</v>
      </c>
      <c r="J19">
        <v>255</v>
      </c>
    </row>
    <row r="20" spans="1:10">
      <c r="A20" s="108" t="str">
        <f>COL_SIZES[[#This Row],[datatype]]&amp;"_"&amp;COL_SIZES[[#This Row],[column_prec]]&amp;"_"&amp;COL_SIZES[[#This Row],[col_len]]</f>
        <v>numeric_19_9</v>
      </c>
      <c r="B20" s="108">
        <f>IF(COL_SIZES[[#This Row],[datatype]] = "varchar",
  MIN(
    COL_SIZES[[#This Row],[column_length]],
    IFERROR(VALUE(VLOOKUP(
      COL_SIZES[[#This Row],[table_name]]&amp;"."&amp;COL_SIZES[[#This Row],[column_name]],
      AVG_COL_SIZES[#Data],2,FALSE)),
    COL_SIZES[[#This Row],[column_length]])
  ),
  COL_SIZES[[#This Row],[column_length]])</f>
        <v>9</v>
      </c>
      <c r="C20" s="109">
        <f>VLOOKUP(A20,DBMS_TYPE_SIZES[],2,FALSE)</f>
        <v>9</v>
      </c>
      <c r="D20" s="109">
        <f>VLOOKUP(A20,DBMS_TYPE_SIZES[],3,FALSE)</f>
        <v>9</v>
      </c>
      <c r="E20" s="110">
        <f>VLOOKUP(A20,DBMS_TYPE_SIZES[],4,FALSE)</f>
        <v>9</v>
      </c>
      <c r="F20" t="s">
        <v>56</v>
      </c>
      <c r="G20" t="s">
        <v>151</v>
      </c>
      <c r="H20" t="s">
        <v>62</v>
      </c>
      <c r="I20">
        <v>19</v>
      </c>
      <c r="J20">
        <v>9</v>
      </c>
    </row>
    <row r="21" spans="1:10">
      <c r="A21" s="108" t="str">
        <f>COL_SIZES[[#This Row],[datatype]]&amp;"_"&amp;COL_SIZES[[#This Row],[column_prec]]&amp;"_"&amp;COL_SIZES[[#This Row],[col_len]]</f>
        <v>varchar_0_32</v>
      </c>
      <c r="B21" s="108">
        <f>IF(COL_SIZES[[#This Row],[datatype]] = "varchar",
  MIN(
    COL_SIZES[[#This Row],[column_length]],
    IFERROR(VALUE(VLOOKUP(
      COL_SIZES[[#This Row],[table_name]]&amp;"."&amp;COL_SIZES[[#This Row],[column_name]],
      AVG_COL_SIZES[#Data],2,FALSE)),
    COL_SIZES[[#This Row],[column_length]])
  ),
  COL_SIZES[[#This Row],[column_length]])</f>
        <v>32</v>
      </c>
      <c r="C21" s="109">
        <f>VLOOKUP(A21,DBMS_TYPE_SIZES[],2,FALSE)</f>
        <v>32</v>
      </c>
      <c r="D21" s="109">
        <f>VLOOKUP(A21,DBMS_TYPE_SIZES[],3,FALSE)</f>
        <v>32</v>
      </c>
      <c r="E21" s="110">
        <f>VLOOKUP(A21,DBMS_TYPE_SIZES[],4,FALSE)</f>
        <v>33</v>
      </c>
      <c r="F21" t="s">
        <v>58</v>
      </c>
      <c r="G21" t="s">
        <v>58</v>
      </c>
      <c r="H21" t="s">
        <v>86</v>
      </c>
      <c r="I21">
        <v>0</v>
      </c>
      <c r="J21">
        <v>32</v>
      </c>
    </row>
    <row r="22" spans="1:10">
      <c r="A22" s="108" t="str">
        <f>COL_SIZES[[#This Row],[datatype]]&amp;"_"&amp;COL_SIZES[[#This Row],[column_prec]]&amp;"_"&amp;COL_SIZES[[#This Row],[col_len]]</f>
        <v>varchar_0_32</v>
      </c>
      <c r="B22" s="108">
        <f>IF(COL_SIZES[[#This Row],[datatype]] = "varchar",
  MIN(
    COL_SIZES[[#This Row],[column_length]],
    IFERROR(VALUE(VLOOKUP(
      COL_SIZES[[#This Row],[table_name]]&amp;"."&amp;COL_SIZES[[#This Row],[column_name]],
      AVG_COL_SIZES[#Data],2,FALSE)),
    COL_SIZES[[#This Row],[column_length]])
  ),
  COL_SIZES[[#This Row],[column_length]])</f>
        <v>32</v>
      </c>
      <c r="C22" s="109">
        <f>VLOOKUP(A22,DBMS_TYPE_SIZES[],2,FALSE)</f>
        <v>32</v>
      </c>
      <c r="D22" s="109">
        <f>VLOOKUP(A22,DBMS_TYPE_SIZES[],3,FALSE)</f>
        <v>32</v>
      </c>
      <c r="E22" s="110">
        <f>VLOOKUP(A22,DBMS_TYPE_SIZES[],4,FALSE)</f>
        <v>33</v>
      </c>
      <c r="F22" t="s">
        <v>58</v>
      </c>
      <c r="G22" t="s">
        <v>495</v>
      </c>
      <c r="H22" t="s">
        <v>86</v>
      </c>
      <c r="I22">
        <v>0</v>
      </c>
      <c r="J22">
        <v>32</v>
      </c>
    </row>
    <row r="23" spans="1:10">
      <c r="A23" s="108" t="str">
        <f>COL_SIZES[[#This Row],[datatype]]&amp;"_"&amp;COL_SIZES[[#This Row],[column_prec]]&amp;"_"&amp;COL_SIZES[[#This Row],[col_len]]</f>
        <v>int_10_4</v>
      </c>
      <c r="B23" s="108">
        <f>IF(COL_SIZES[[#This Row],[datatype]] = "varchar",
  MIN(
    COL_SIZES[[#This Row],[column_length]],
    IFERROR(VALUE(VLOOKUP(
      COL_SIZES[[#This Row],[table_name]]&amp;"."&amp;COL_SIZES[[#This Row],[column_name]],
      AVG_COL_SIZES[#Data],2,FALSE)),
    COL_SIZES[[#This Row],[column_length]])
  ),
  COL_SIZES[[#This Row],[column_length]])</f>
        <v>4</v>
      </c>
      <c r="C23" s="109">
        <f>VLOOKUP(A23,DBMS_TYPE_SIZES[],2,FALSE)</f>
        <v>9</v>
      </c>
      <c r="D23" s="109">
        <f>VLOOKUP(A23,DBMS_TYPE_SIZES[],3,FALSE)</f>
        <v>4</v>
      </c>
      <c r="E23" s="110">
        <f>VLOOKUP(A23,DBMS_TYPE_SIZES[],4,FALSE)</f>
        <v>4</v>
      </c>
      <c r="F23" t="s">
        <v>58</v>
      </c>
      <c r="G23" t="s">
        <v>59</v>
      </c>
      <c r="H23" t="s">
        <v>18</v>
      </c>
      <c r="I23">
        <v>10</v>
      </c>
      <c r="J23">
        <v>4</v>
      </c>
    </row>
    <row r="24" spans="1:10">
      <c r="A24" s="108" t="str">
        <f>COL_SIZES[[#This Row],[datatype]]&amp;"_"&amp;COL_SIZES[[#This Row],[column_prec]]&amp;"_"&amp;COL_SIZES[[#This Row],[col_len]]</f>
        <v>numeric_19_9</v>
      </c>
      <c r="B24" s="108">
        <f>IF(COL_SIZES[[#This Row],[datatype]] = "varchar",
  MIN(
    COL_SIZES[[#This Row],[column_length]],
    IFERROR(VALUE(VLOOKUP(
      COL_SIZES[[#This Row],[table_name]]&amp;"."&amp;COL_SIZES[[#This Row],[column_name]],
      AVG_COL_SIZES[#Data],2,FALSE)),
    COL_SIZES[[#This Row],[column_length]])
  ),
  COL_SIZES[[#This Row],[column_length]])</f>
        <v>9</v>
      </c>
      <c r="C24" s="109">
        <f>VLOOKUP(A24,DBMS_TYPE_SIZES[],2,FALSE)</f>
        <v>9</v>
      </c>
      <c r="D24" s="109">
        <f>VLOOKUP(A24,DBMS_TYPE_SIZES[],3,FALSE)</f>
        <v>9</v>
      </c>
      <c r="E24" s="110">
        <f>VLOOKUP(A24,DBMS_TYPE_SIZES[],4,FALSE)</f>
        <v>9</v>
      </c>
      <c r="F24" t="s">
        <v>58</v>
      </c>
      <c r="G24" t="s">
        <v>143</v>
      </c>
      <c r="H24" t="s">
        <v>62</v>
      </c>
      <c r="I24">
        <v>19</v>
      </c>
      <c r="J24">
        <v>9</v>
      </c>
    </row>
    <row r="25" spans="1:10">
      <c r="A25" s="108" t="str">
        <f>COL_SIZES[[#This Row],[datatype]]&amp;"_"&amp;COL_SIZES[[#This Row],[column_prec]]&amp;"_"&amp;COL_SIZES[[#This Row],[col_len]]</f>
        <v>numeric_19_9</v>
      </c>
      <c r="B25" s="108">
        <f>IF(COL_SIZES[[#This Row],[datatype]] = "varchar",
  MIN(
    COL_SIZES[[#This Row],[column_length]],
    IFERROR(VALUE(VLOOKUP(
      COL_SIZES[[#This Row],[table_name]]&amp;"."&amp;COL_SIZES[[#This Row],[column_name]],
      AVG_COL_SIZES[#Data],2,FALSE)),
    COL_SIZES[[#This Row],[column_length]])
  ),
  COL_SIZES[[#This Row],[column_length]])</f>
        <v>9</v>
      </c>
      <c r="C25" s="109">
        <f>VLOOKUP(A25,DBMS_TYPE_SIZES[],2,FALSE)</f>
        <v>9</v>
      </c>
      <c r="D25" s="109">
        <f>VLOOKUP(A25,DBMS_TYPE_SIZES[],3,FALSE)</f>
        <v>9</v>
      </c>
      <c r="E25" s="110">
        <f>VLOOKUP(A25,DBMS_TYPE_SIZES[],4,FALSE)</f>
        <v>9</v>
      </c>
      <c r="F25" t="s">
        <v>58</v>
      </c>
      <c r="G25" t="s">
        <v>151</v>
      </c>
      <c r="H25" t="s">
        <v>62</v>
      </c>
      <c r="I25">
        <v>19</v>
      </c>
      <c r="J25">
        <v>9</v>
      </c>
    </row>
    <row r="26" spans="1:10">
      <c r="A26" s="108" t="str">
        <f>COL_SIZES[[#This Row],[datatype]]&amp;"_"&amp;COL_SIZES[[#This Row],[column_prec]]&amp;"_"&amp;COL_SIZES[[#This Row],[col_len]]</f>
        <v>varchar_0_32</v>
      </c>
      <c r="B26" s="108">
        <f>IF(COL_SIZES[[#This Row],[datatype]] = "varchar",
  MIN(
    COL_SIZES[[#This Row],[column_length]],
    IFERROR(VALUE(VLOOKUP(
      COL_SIZES[[#This Row],[table_name]]&amp;"."&amp;COL_SIZES[[#This Row],[column_name]],
      AVG_COL_SIZES[#Data],2,FALSE)),
    COL_SIZES[[#This Row],[column_length]])
  ),
  COL_SIZES[[#This Row],[column_length]])</f>
        <v>32</v>
      </c>
      <c r="C26" s="109">
        <f>VLOOKUP(A26,DBMS_TYPE_SIZES[],2,FALSE)</f>
        <v>32</v>
      </c>
      <c r="D26" s="109">
        <f>VLOOKUP(A26,DBMS_TYPE_SIZES[],3,FALSE)</f>
        <v>32</v>
      </c>
      <c r="E26" s="110">
        <f>VLOOKUP(A26,DBMS_TYPE_SIZES[],4,FALSE)</f>
        <v>33</v>
      </c>
      <c r="F26" t="s">
        <v>1548</v>
      </c>
      <c r="G26" t="s">
        <v>1548</v>
      </c>
      <c r="H26" t="s">
        <v>86</v>
      </c>
      <c r="I26">
        <v>0</v>
      </c>
      <c r="J26">
        <v>32</v>
      </c>
    </row>
    <row r="27" spans="1:10">
      <c r="A27" s="108" t="str">
        <f>COL_SIZES[[#This Row],[datatype]]&amp;"_"&amp;COL_SIZES[[#This Row],[column_prec]]&amp;"_"&amp;COL_SIZES[[#This Row],[col_len]]</f>
        <v>varchar_0_32</v>
      </c>
      <c r="B27" s="108">
        <f>IF(COL_SIZES[[#This Row],[datatype]] = "varchar",
  MIN(
    COL_SIZES[[#This Row],[column_length]],
    IFERROR(VALUE(VLOOKUP(
      COL_SIZES[[#This Row],[table_name]]&amp;"."&amp;COL_SIZES[[#This Row],[column_name]],
      AVG_COL_SIZES[#Data],2,FALSE)),
    COL_SIZES[[#This Row],[column_length]])
  ),
  COL_SIZES[[#This Row],[column_length]])</f>
        <v>32</v>
      </c>
      <c r="C27" s="109">
        <f>VLOOKUP(A27,DBMS_TYPE_SIZES[],2,FALSE)</f>
        <v>32</v>
      </c>
      <c r="D27" s="109">
        <f>VLOOKUP(A27,DBMS_TYPE_SIZES[],3,FALSE)</f>
        <v>32</v>
      </c>
      <c r="E27" s="110">
        <f>VLOOKUP(A27,DBMS_TYPE_SIZES[],4,FALSE)</f>
        <v>33</v>
      </c>
      <c r="F27" t="s">
        <v>1548</v>
      </c>
      <c r="G27" t="s">
        <v>1549</v>
      </c>
      <c r="H27" t="s">
        <v>86</v>
      </c>
      <c r="I27">
        <v>0</v>
      </c>
      <c r="J27">
        <v>32</v>
      </c>
    </row>
    <row r="28" spans="1:10">
      <c r="A28" s="108" t="str">
        <f>COL_SIZES[[#This Row],[datatype]]&amp;"_"&amp;COL_SIZES[[#This Row],[column_prec]]&amp;"_"&amp;COL_SIZES[[#This Row],[col_len]]</f>
        <v>int_10_4</v>
      </c>
      <c r="B28" s="108">
        <f>IF(COL_SIZES[[#This Row],[datatype]] = "varchar",
  MIN(
    COL_SIZES[[#This Row],[column_length]],
    IFERROR(VALUE(VLOOKUP(
      COL_SIZES[[#This Row],[table_name]]&amp;"."&amp;COL_SIZES[[#This Row],[column_name]],
      AVG_COL_SIZES[#Data],2,FALSE)),
    COL_SIZES[[#This Row],[column_length]])
  ),
  COL_SIZES[[#This Row],[column_length]])</f>
        <v>4</v>
      </c>
      <c r="C28" s="109">
        <f>VLOOKUP(A28,DBMS_TYPE_SIZES[],2,FALSE)</f>
        <v>9</v>
      </c>
      <c r="D28" s="109">
        <f>VLOOKUP(A28,DBMS_TYPE_SIZES[],3,FALSE)</f>
        <v>4</v>
      </c>
      <c r="E28" s="110">
        <f>VLOOKUP(A28,DBMS_TYPE_SIZES[],4,FALSE)</f>
        <v>4</v>
      </c>
      <c r="F28" t="s">
        <v>1548</v>
      </c>
      <c r="G28" t="s">
        <v>1550</v>
      </c>
      <c r="H28" t="s">
        <v>18</v>
      </c>
      <c r="I28">
        <v>10</v>
      </c>
      <c r="J28">
        <v>4</v>
      </c>
    </row>
    <row r="29" spans="1:10">
      <c r="A29" s="108" t="str">
        <f>COL_SIZES[[#This Row],[datatype]]&amp;"_"&amp;COL_SIZES[[#This Row],[column_prec]]&amp;"_"&amp;COL_SIZES[[#This Row],[col_len]]</f>
        <v>varchar_0_170</v>
      </c>
      <c r="B29" s="108">
        <f>IF(COL_SIZES[[#This Row],[datatype]] = "varchar",
  MIN(
    COL_SIZES[[#This Row],[column_length]],
    IFERROR(VALUE(VLOOKUP(
      COL_SIZES[[#This Row],[table_name]]&amp;"."&amp;COL_SIZES[[#This Row],[column_name]],
      AVG_COL_SIZES[#Data],2,FALSE)),
    COL_SIZES[[#This Row],[column_length]])
  ),
  COL_SIZES[[#This Row],[column_length]])</f>
        <v>170</v>
      </c>
      <c r="C29" s="109">
        <f>VLOOKUP(A29,DBMS_TYPE_SIZES[],2,FALSE)</f>
        <v>170</v>
      </c>
      <c r="D29" s="109">
        <f>VLOOKUP(A29,DBMS_TYPE_SIZES[],3,FALSE)</f>
        <v>170</v>
      </c>
      <c r="E29" s="110">
        <f>VLOOKUP(A29,DBMS_TYPE_SIZES[],4,FALSE)</f>
        <v>171</v>
      </c>
      <c r="F29" t="s">
        <v>1753</v>
      </c>
      <c r="G29" t="s">
        <v>1755</v>
      </c>
      <c r="H29" t="s">
        <v>86</v>
      </c>
      <c r="I29">
        <v>0</v>
      </c>
      <c r="J29">
        <v>170</v>
      </c>
    </row>
    <row r="30" spans="1:10">
      <c r="A30" s="108" t="str">
        <f>COL_SIZES[[#This Row],[datatype]]&amp;"_"&amp;COL_SIZES[[#This Row],[column_prec]]&amp;"_"&amp;COL_SIZES[[#This Row],[col_len]]</f>
        <v>varchar_0_170</v>
      </c>
      <c r="B30" s="108">
        <f>IF(COL_SIZES[[#This Row],[datatype]] = "varchar",
  MIN(
    COL_SIZES[[#This Row],[column_length]],
    IFERROR(VALUE(VLOOKUP(
      COL_SIZES[[#This Row],[table_name]]&amp;"."&amp;COL_SIZES[[#This Row],[column_name]],
      AVG_COL_SIZES[#Data],2,FALSE)),
    COL_SIZES[[#This Row],[column_length]])
  ),
  COL_SIZES[[#This Row],[column_length]])</f>
        <v>170</v>
      </c>
      <c r="C30" s="109">
        <f>VLOOKUP(A30,DBMS_TYPE_SIZES[],2,FALSE)</f>
        <v>170</v>
      </c>
      <c r="D30" s="109">
        <f>VLOOKUP(A30,DBMS_TYPE_SIZES[],3,FALSE)</f>
        <v>170</v>
      </c>
      <c r="E30" s="110">
        <f>VLOOKUP(A30,DBMS_TYPE_SIZES[],4,FALSE)</f>
        <v>171</v>
      </c>
      <c r="F30" t="s">
        <v>1753</v>
      </c>
      <c r="G30" t="s">
        <v>1756</v>
      </c>
      <c r="H30" t="s">
        <v>86</v>
      </c>
      <c r="I30">
        <v>0</v>
      </c>
      <c r="J30">
        <v>170</v>
      </c>
    </row>
    <row r="31" spans="1:10">
      <c r="A31" s="108" t="str">
        <f>COL_SIZES[[#This Row],[datatype]]&amp;"_"&amp;COL_SIZES[[#This Row],[column_prec]]&amp;"_"&amp;COL_SIZES[[#This Row],[col_len]]</f>
        <v>varchar_0_170</v>
      </c>
      <c r="B31" s="108">
        <f>IF(COL_SIZES[[#This Row],[datatype]] = "varchar",
  MIN(
    COL_SIZES[[#This Row],[column_length]],
    IFERROR(VALUE(VLOOKUP(
      COL_SIZES[[#This Row],[table_name]]&amp;"."&amp;COL_SIZES[[#This Row],[column_name]],
      AVG_COL_SIZES[#Data],2,FALSE)),
    COL_SIZES[[#This Row],[column_length]])
  ),
  COL_SIZES[[#This Row],[column_length]])</f>
        <v>170</v>
      </c>
      <c r="C31" s="109">
        <f>VLOOKUP(A31,DBMS_TYPE_SIZES[],2,FALSE)</f>
        <v>170</v>
      </c>
      <c r="D31" s="109">
        <f>VLOOKUP(A31,DBMS_TYPE_SIZES[],3,FALSE)</f>
        <v>170</v>
      </c>
      <c r="E31" s="110">
        <f>VLOOKUP(A31,DBMS_TYPE_SIZES[],4,FALSE)</f>
        <v>171</v>
      </c>
      <c r="F31" t="s">
        <v>1753</v>
      </c>
      <c r="G31" t="s">
        <v>1757</v>
      </c>
      <c r="H31" t="s">
        <v>86</v>
      </c>
      <c r="I31">
        <v>0</v>
      </c>
      <c r="J31">
        <v>170</v>
      </c>
    </row>
    <row r="32" spans="1:10">
      <c r="A32" s="108" t="str">
        <f>COL_SIZES[[#This Row],[datatype]]&amp;"_"&amp;COL_SIZES[[#This Row],[column_prec]]&amp;"_"&amp;COL_SIZES[[#This Row],[col_len]]</f>
        <v>varchar_0_170</v>
      </c>
      <c r="B32" s="108">
        <f>IF(COL_SIZES[[#This Row],[datatype]] = "varchar",
  MIN(
    COL_SIZES[[#This Row],[column_length]],
    IFERROR(VALUE(VLOOKUP(
      COL_SIZES[[#This Row],[table_name]]&amp;"."&amp;COL_SIZES[[#This Row],[column_name]],
      AVG_COL_SIZES[#Data],2,FALSE)),
    COL_SIZES[[#This Row],[column_length]])
  ),
  COL_SIZES[[#This Row],[column_length]])</f>
        <v>170</v>
      </c>
      <c r="C32" s="109">
        <f>VLOOKUP(A32,DBMS_TYPE_SIZES[],2,FALSE)</f>
        <v>170</v>
      </c>
      <c r="D32" s="109">
        <f>VLOOKUP(A32,DBMS_TYPE_SIZES[],3,FALSE)</f>
        <v>170</v>
      </c>
      <c r="E32" s="110">
        <f>VLOOKUP(A32,DBMS_TYPE_SIZES[],4,FALSE)</f>
        <v>171</v>
      </c>
      <c r="F32" t="s">
        <v>1753</v>
      </c>
      <c r="G32" t="s">
        <v>1758</v>
      </c>
      <c r="H32" t="s">
        <v>86</v>
      </c>
      <c r="I32">
        <v>0</v>
      </c>
      <c r="J32">
        <v>170</v>
      </c>
    </row>
    <row r="33" spans="1:10">
      <c r="A33" s="108" t="str">
        <f>COL_SIZES[[#This Row],[datatype]]&amp;"_"&amp;COL_SIZES[[#This Row],[column_prec]]&amp;"_"&amp;COL_SIZES[[#This Row],[col_len]]</f>
        <v>numeric_19_9</v>
      </c>
      <c r="B33" s="108">
        <f>IF(COL_SIZES[[#This Row],[datatype]] = "varchar",
  MIN(
    COL_SIZES[[#This Row],[column_length]],
    IFERROR(VALUE(VLOOKUP(
      COL_SIZES[[#This Row],[table_name]]&amp;"."&amp;COL_SIZES[[#This Row],[column_name]],
      AVG_COL_SIZES[#Data],2,FALSE)),
    COL_SIZES[[#This Row],[column_length]])
  ),
  COL_SIZES[[#This Row],[column_length]])</f>
        <v>9</v>
      </c>
      <c r="C33" s="109">
        <f>VLOOKUP(A33,DBMS_TYPE_SIZES[],2,FALSE)</f>
        <v>9</v>
      </c>
      <c r="D33" s="109">
        <f>VLOOKUP(A33,DBMS_TYPE_SIZES[],3,FALSE)</f>
        <v>9</v>
      </c>
      <c r="E33" s="110">
        <f>VLOOKUP(A33,DBMS_TYPE_SIZES[],4,FALSE)</f>
        <v>9</v>
      </c>
      <c r="F33" t="s">
        <v>1753</v>
      </c>
      <c r="G33" t="s">
        <v>143</v>
      </c>
      <c r="H33" t="s">
        <v>62</v>
      </c>
      <c r="I33">
        <v>19</v>
      </c>
      <c r="J33">
        <v>9</v>
      </c>
    </row>
    <row r="34" spans="1:10">
      <c r="A34" s="108" t="str">
        <f>COL_SIZES[[#This Row],[datatype]]&amp;"_"&amp;COL_SIZES[[#This Row],[column_prec]]&amp;"_"&amp;COL_SIZES[[#This Row],[col_len]]</f>
        <v>int_10_4</v>
      </c>
      <c r="B34" s="108">
        <f>IF(COL_SIZES[[#This Row],[datatype]] = "varchar",
  MIN(
    COL_SIZES[[#This Row],[column_length]],
    IFERROR(VALUE(VLOOKUP(
      COL_SIZES[[#This Row],[table_name]]&amp;"."&amp;COL_SIZES[[#This Row],[column_name]],
      AVG_COL_SIZES[#Data],2,FALSE)),
    COL_SIZES[[#This Row],[column_length]])
  ),
  COL_SIZES[[#This Row],[column_length]])</f>
        <v>4</v>
      </c>
      <c r="C34" s="109">
        <f>VLOOKUP(A34,DBMS_TYPE_SIZES[],2,FALSE)</f>
        <v>9</v>
      </c>
      <c r="D34" s="109">
        <f>VLOOKUP(A34,DBMS_TYPE_SIZES[],3,FALSE)</f>
        <v>4</v>
      </c>
      <c r="E34" s="110">
        <f>VLOOKUP(A34,DBMS_TYPE_SIZES[],4,FALSE)</f>
        <v>4</v>
      </c>
      <c r="F34" t="s">
        <v>1753</v>
      </c>
      <c r="G34" t="s">
        <v>96</v>
      </c>
      <c r="H34" t="s">
        <v>18</v>
      </c>
      <c r="I34">
        <v>10</v>
      </c>
      <c r="J34">
        <v>4</v>
      </c>
    </row>
    <row r="35" spans="1:10">
      <c r="A35" s="108" t="str">
        <f>COL_SIZES[[#This Row],[datatype]]&amp;"_"&amp;COL_SIZES[[#This Row],[column_prec]]&amp;"_"&amp;COL_SIZES[[#This Row],[col_len]]</f>
        <v>varchar_0_170</v>
      </c>
      <c r="B35" s="108">
        <f>IF(COL_SIZES[[#This Row],[datatype]] = "varchar",
  MIN(
    COL_SIZES[[#This Row],[column_length]],
    IFERROR(VALUE(VLOOKUP(
      COL_SIZES[[#This Row],[table_name]]&amp;"."&amp;COL_SIZES[[#This Row],[column_name]],
      AVG_COL_SIZES[#Data],2,FALSE)),
    COL_SIZES[[#This Row],[column_length]])
  ),
  COL_SIZES[[#This Row],[column_length]])</f>
        <v>170</v>
      </c>
      <c r="C35" s="109">
        <f>VLOOKUP(A35,DBMS_TYPE_SIZES[],2,FALSE)</f>
        <v>170</v>
      </c>
      <c r="D35" s="109">
        <f>VLOOKUP(A35,DBMS_TYPE_SIZES[],3,FALSE)</f>
        <v>170</v>
      </c>
      <c r="E35" s="110">
        <f>VLOOKUP(A35,DBMS_TYPE_SIZES[],4,FALSE)</f>
        <v>171</v>
      </c>
      <c r="F35" t="s">
        <v>1760</v>
      </c>
      <c r="G35" t="s">
        <v>1762</v>
      </c>
      <c r="H35" t="s">
        <v>86</v>
      </c>
      <c r="I35">
        <v>0</v>
      </c>
      <c r="J35">
        <v>170</v>
      </c>
    </row>
    <row r="36" spans="1:10">
      <c r="A36" s="108" t="str">
        <f>COL_SIZES[[#This Row],[datatype]]&amp;"_"&amp;COL_SIZES[[#This Row],[column_prec]]&amp;"_"&amp;COL_SIZES[[#This Row],[col_len]]</f>
        <v>numeric_19_9</v>
      </c>
      <c r="B36" s="108">
        <f>IF(COL_SIZES[[#This Row],[datatype]] = "varchar",
  MIN(
    COL_SIZES[[#This Row],[column_length]],
    IFERROR(VALUE(VLOOKUP(
      COL_SIZES[[#This Row],[table_name]]&amp;"."&amp;COL_SIZES[[#This Row],[column_name]],
      AVG_COL_SIZES[#Data],2,FALSE)),
    COL_SIZES[[#This Row],[column_length]])
  ),
  COL_SIZES[[#This Row],[column_length]])</f>
        <v>9</v>
      </c>
      <c r="C36" s="109">
        <f>VLOOKUP(A36,DBMS_TYPE_SIZES[],2,FALSE)</f>
        <v>9</v>
      </c>
      <c r="D36" s="109">
        <f>VLOOKUP(A36,DBMS_TYPE_SIZES[],3,FALSE)</f>
        <v>9</v>
      </c>
      <c r="E36" s="110">
        <f>VLOOKUP(A36,DBMS_TYPE_SIZES[],4,FALSE)</f>
        <v>9</v>
      </c>
      <c r="F36" t="s">
        <v>1760</v>
      </c>
      <c r="G36" t="s">
        <v>143</v>
      </c>
      <c r="H36" t="s">
        <v>62</v>
      </c>
      <c r="I36">
        <v>19</v>
      </c>
      <c r="J36">
        <v>9</v>
      </c>
    </row>
    <row r="37" spans="1:10">
      <c r="A37" s="108" t="str">
        <f>COL_SIZES[[#This Row],[datatype]]&amp;"_"&amp;COL_SIZES[[#This Row],[column_prec]]&amp;"_"&amp;COL_SIZES[[#This Row],[col_len]]</f>
        <v>varchar_0_170</v>
      </c>
      <c r="B37" s="108">
        <f>IF(COL_SIZES[[#This Row],[datatype]] = "varchar",
  MIN(
    COL_SIZES[[#This Row],[column_length]],
    IFERROR(VALUE(VLOOKUP(
      COL_SIZES[[#This Row],[table_name]]&amp;"."&amp;COL_SIZES[[#This Row],[column_name]],
      AVG_COL_SIZES[#Data],2,FALSE)),
    COL_SIZES[[#This Row],[column_length]])
  ),
  COL_SIZES[[#This Row],[column_length]])</f>
        <v>170</v>
      </c>
      <c r="C37" s="109">
        <f>VLOOKUP(A37,DBMS_TYPE_SIZES[],2,FALSE)</f>
        <v>170</v>
      </c>
      <c r="D37" s="109">
        <f>VLOOKUP(A37,DBMS_TYPE_SIZES[],3,FALSE)</f>
        <v>170</v>
      </c>
      <c r="E37" s="110">
        <f>VLOOKUP(A37,DBMS_TYPE_SIZES[],4,FALSE)</f>
        <v>171</v>
      </c>
      <c r="F37" t="s">
        <v>1760</v>
      </c>
      <c r="G37" t="s">
        <v>1763</v>
      </c>
      <c r="H37" t="s">
        <v>86</v>
      </c>
      <c r="I37">
        <v>0</v>
      </c>
      <c r="J37">
        <v>170</v>
      </c>
    </row>
    <row r="38" spans="1:10">
      <c r="A38" s="108" t="str">
        <f>COL_SIZES[[#This Row],[datatype]]&amp;"_"&amp;COL_SIZES[[#This Row],[column_prec]]&amp;"_"&amp;COL_SIZES[[#This Row],[col_len]]</f>
        <v>varchar_0_170</v>
      </c>
      <c r="B38" s="108">
        <f>IF(COL_SIZES[[#This Row],[datatype]] = "varchar",
  MIN(
    COL_SIZES[[#This Row],[column_length]],
    IFERROR(VALUE(VLOOKUP(
      COL_SIZES[[#This Row],[table_name]]&amp;"."&amp;COL_SIZES[[#This Row],[column_name]],
      AVG_COL_SIZES[#Data],2,FALSE)),
    COL_SIZES[[#This Row],[column_length]])
  ),
  COL_SIZES[[#This Row],[column_length]])</f>
        <v>170</v>
      </c>
      <c r="C38" s="109">
        <f>VLOOKUP(A38,DBMS_TYPE_SIZES[],2,FALSE)</f>
        <v>170</v>
      </c>
      <c r="D38" s="109">
        <f>VLOOKUP(A38,DBMS_TYPE_SIZES[],3,FALSE)</f>
        <v>170</v>
      </c>
      <c r="E38" s="110">
        <f>VLOOKUP(A38,DBMS_TYPE_SIZES[],4,FALSE)</f>
        <v>171</v>
      </c>
      <c r="F38" t="s">
        <v>1760</v>
      </c>
      <c r="G38" t="s">
        <v>1764</v>
      </c>
      <c r="H38" t="s">
        <v>86</v>
      </c>
      <c r="I38">
        <v>0</v>
      </c>
      <c r="J38">
        <v>170</v>
      </c>
    </row>
    <row r="39" spans="1:10">
      <c r="A39" s="108" t="str">
        <f>COL_SIZES[[#This Row],[datatype]]&amp;"_"&amp;COL_SIZES[[#This Row],[column_prec]]&amp;"_"&amp;COL_SIZES[[#This Row],[col_len]]</f>
        <v>int_10_4</v>
      </c>
      <c r="B39" s="108">
        <f>IF(COL_SIZES[[#This Row],[datatype]] = "varchar",
  MIN(
    COL_SIZES[[#This Row],[column_length]],
    IFERROR(VALUE(VLOOKUP(
      COL_SIZES[[#This Row],[table_name]]&amp;"."&amp;COL_SIZES[[#This Row],[column_name]],
      AVG_COL_SIZES[#Data],2,FALSE)),
    COL_SIZES[[#This Row],[column_length]])
  ),
  COL_SIZES[[#This Row],[column_length]])</f>
        <v>4</v>
      </c>
      <c r="C39" s="109">
        <f>VLOOKUP(A39,DBMS_TYPE_SIZES[],2,FALSE)</f>
        <v>9</v>
      </c>
      <c r="D39" s="109">
        <f>VLOOKUP(A39,DBMS_TYPE_SIZES[],3,FALSE)</f>
        <v>4</v>
      </c>
      <c r="E39" s="110">
        <f>VLOOKUP(A39,DBMS_TYPE_SIZES[],4,FALSE)</f>
        <v>4</v>
      </c>
      <c r="F39" t="s">
        <v>1760</v>
      </c>
      <c r="G39" t="s">
        <v>96</v>
      </c>
      <c r="H39" t="s">
        <v>18</v>
      </c>
      <c r="I39">
        <v>10</v>
      </c>
      <c r="J39">
        <v>4</v>
      </c>
    </row>
    <row r="40" spans="1:10">
      <c r="A40" s="108" t="str">
        <f>COL_SIZES[[#This Row],[datatype]]&amp;"_"&amp;COL_SIZES[[#This Row],[column_prec]]&amp;"_"&amp;COL_SIZES[[#This Row],[col_len]]</f>
        <v>varchar_0_170</v>
      </c>
      <c r="B40" s="108">
        <f>IF(COL_SIZES[[#This Row],[datatype]] = "varchar",
  MIN(
    COL_SIZES[[#This Row],[column_length]],
    IFERROR(VALUE(VLOOKUP(
      COL_SIZES[[#This Row],[table_name]]&amp;"."&amp;COL_SIZES[[#This Row],[column_name]],
      AVG_COL_SIZES[#Data],2,FALSE)),
    COL_SIZES[[#This Row],[column_length]])
  ),
  COL_SIZES[[#This Row],[column_length]])</f>
        <v>170</v>
      </c>
      <c r="C40" s="109">
        <f>VLOOKUP(A40,DBMS_TYPE_SIZES[],2,FALSE)</f>
        <v>170</v>
      </c>
      <c r="D40" s="109">
        <f>VLOOKUP(A40,DBMS_TYPE_SIZES[],3,FALSE)</f>
        <v>170</v>
      </c>
      <c r="E40" s="110">
        <f>VLOOKUP(A40,DBMS_TYPE_SIZES[],4,FALSE)</f>
        <v>171</v>
      </c>
      <c r="F40" t="s">
        <v>1760</v>
      </c>
      <c r="G40" t="s">
        <v>1765</v>
      </c>
      <c r="H40" t="s">
        <v>86</v>
      </c>
      <c r="I40">
        <v>0</v>
      </c>
      <c r="J40">
        <v>170</v>
      </c>
    </row>
    <row r="41" spans="1:10">
      <c r="A41" s="108" t="str">
        <f>COL_SIZES[[#This Row],[datatype]]&amp;"_"&amp;COL_SIZES[[#This Row],[column_prec]]&amp;"_"&amp;COL_SIZES[[#This Row],[col_len]]</f>
        <v>numeric_19_9</v>
      </c>
      <c r="B41" s="108">
        <f>IF(COL_SIZES[[#This Row],[datatype]] = "varchar",
  MIN(
    COL_SIZES[[#This Row],[column_length]],
    IFERROR(VALUE(VLOOKUP(
      COL_SIZES[[#This Row],[table_name]]&amp;"."&amp;COL_SIZES[[#This Row],[column_name]],
      AVG_COL_SIZES[#Data],2,FALSE)),
    COL_SIZES[[#This Row],[column_length]])
  ),
  COL_SIZES[[#This Row],[column_length]])</f>
        <v>9</v>
      </c>
      <c r="C41" s="109">
        <f>VLOOKUP(A41,DBMS_TYPE_SIZES[],2,FALSE)</f>
        <v>9</v>
      </c>
      <c r="D41" s="109">
        <f>VLOOKUP(A41,DBMS_TYPE_SIZES[],3,FALSE)</f>
        <v>9</v>
      </c>
      <c r="E41" s="110">
        <f>VLOOKUP(A41,DBMS_TYPE_SIZES[],4,FALSE)</f>
        <v>9</v>
      </c>
      <c r="F41" t="s">
        <v>1767</v>
      </c>
      <c r="G41" t="s">
        <v>143</v>
      </c>
      <c r="H41" t="s">
        <v>62</v>
      </c>
      <c r="I41">
        <v>19</v>
      </c>
      <c r="J41">
        <v>9</v>
      </c>
    </row>
    <row r="42" spans="1:10">
      <c r="A42" s="108" t="str">
        <f>COL_SIZES[[#This Row],[datatype]]&amp;"_"&amp;COL_SIZES[[#This Row],[column_prec]]&amp;"_"&amp;COL_SIZES[[#This Row],[col_len]]</f>
        <v>varchar_0_50</v>
      </c>
      <c r="B42" s="108">
        <f>IF(COL_SIZES[[#This Row],[datatype]] = "varchar",
  MIN(
    COL_SIZES[[#This Row],[column_length]],
    IFERROR(VALUE(VLOOKUP(
      COL_SIZES[[#This Row],[table_name]]&amp;"."&amp;COL_SIZES[[#This Row],[column_name]],
      AVG_COL_SIZES[#Data],2,FALSE)),
    COL_SIZES[[#This Row],[column_length]])
  ),
  COL_SIZES[[#This Row],[column_length]])</f>
        <v>50</v>
      </c>
      <c r="C42" s="109">
        <f>VLOOKUP(A42,DBMS_TYPE_SIZES[],2,FALSE)</f>
        <v>50</v>
      </c>
      <c r="D42" s="109">
        <f>VLOOKUP(A42,DBMS_TYPE_SIZES[],3,FALSE)</f>
        <v>50</v>
      </c>
      <c r="E42" s="110">
        <f>VLOOKUP(A42,DBMS_TYPE_SIZES[],4,FALSE)</f>
        <v>51</v>
      </c>
      <c r="F42" t="s">
        <v>1767</v>
      </c>
      <c r="G42" t="s">
        <v>1769</v>
      </c>
      <c r="H42" t="s">
        <v>86</v>
      </c>
      <c r="I42">
        <v>0</v>
      </c>
      <c r="J42">
        <v>50</v>
      </c>
    </row>
    <row r="43" spans="1:10">
      <c r="A43" s="108" t="str">
        <f>COL_SIZES[[#This Row],[datatype]]&amp;"_"&amp;COL_SIZES[[#This Row],[column_prec]]&amp;"_"&amp;COL_SIZES[[#This Row],[col_len]]</f>
        <v>varchar_0_170</v>
      </c>
      <c r="B43" s="108">
        <f>IF(COL_SIZES[[#This Row],[datatype]] = "varchar",
  MIN(
    COL_SIZES[[#This Row],[column_length]],
    IFERROR(VALUE(VLOOKUP(
      COL_SIZES[[#This Row],[table_name]]&amp;"."&amp;COL_SIZES[[#This Row],[column_name]],
      AVG_COL_SIZES[#Data],2,FALSE)),
    COL_SIZES[[#This Row],[column_length]])
  ),
  COL_SIZES[[#This Row],[column_length]])</f>
        <v>170</v>
      </c>
      <c r="C43" s="109">
        <f>VLOOKUP(A43,DBMS_TYPE_SIZES[],2,FALSE)</f>
        <v>170</v>
      </c>
      <c r="D43" s="109">
        <f>VLOOKUP(A43,DBMS_TYPE_SIZES[],3,FALSE)</f>
        <v>170</v>
      </c>
      <c r="E43" s="110">
        <f>VLOOKUP(A43,DBMS_TYPE_SIZES[],4,FALSE)</f>
        <v>171</v>
      </c>
      <c r="F43" t="s">
        <v>1767</v>
      </c>
      <c r="G43" t="s">
        <v>1770</v>
      </c>
      <c r="H43" t="s">
        <v>86</v>
      </c>
      <c r="I43">
        <v>0</v>
      </c>
      <c r="J43">
        <v>170</v>
      </c>
    </row>
    <row r="44" spans="1:10">
      <c r="A44" s="108" t="str">
        <f>COL_SIZES[[#This Row],[datatype]]&amp;"_"&amp;COL_SIZES[[#This Row],[column_prec]]&amp;"_"&amp;COL_SIZES[[#This Row],[col_len]]</f>
        <v>int_10_4</v>
      </c>
      <c r="B44" s="108">
        <f>IF(COL_SIZES[[#This Row],[datatype]] = "varchar",
  MIN(
    COL_SIZES[[#This Row],[column_length]],
    IFERROR(VALUE(VLOOKUP(
      COL_SIZES[[#This Row],[table_name]]&amp;"."&amp;COL_SIZES[[#This Row],[column_name]],
      AVG_COL_SIZES[#Data],2,FALSE)),
    COL_SIZES[[#This Row],[column_length]])
  ),
  COL_SIZES[[#This Row],[column_length]])</f>
        <v>4</v>
      </c>
      <c r="C44" s="109">
        <f>VLOOKUP(A44,DBMS_TYPE_SIZES[],2,FALSE)</f>
        <v>9</v>
      </c>
      <c r="D44" s="109">
        <f>VLOOKUP(A44,DBMS_TYPE_SIZES[],3,FALSE)</f>
        <v>4</v>
      </c>
      <c r="E44" s="110">
        <f>VLOOKUP(A44,DBMS_TYPE_SIZES[],4,FALSE)</f>
        <v>4</v>
      </c>
      <c r="F44" t="s">
        <v>1767</v>
      </c>
      <c r="G44" t="s">
        <v>96</v>
      </c>
      <c r="H44" t="s">
        <v>18</v>
      </c>
      <c r="I44">
        <v>10</v>
      </c>
      <c r="J44">
        <v>4</v>
      </c>
    </row>
    <row r="45" spans="1:10">
      <c r="A45" s="108" t="str">
        <f>COL_SIZES[[#This Row],[datatype]]&amp;"_"&amp;COL_SIZES[[#This Row],[column_prec]]&amp;"_"&amp;COL_SIZES[[#This Row],[col_len]]</f>
        <v>int_10_4</v>
      </c>
      <c r="B45" s="108">
        <f>IF(COL_SIZES[[#This Row],[datatype]] = "varchar",
  MIN(
    COL_SIZES[[#This Row],[column_length]],
    IFERROR(VALUE(VLOOKUP(
      COL_SIZES[[#This Row],[table_name]]&amp;"."&amp;COL_SIZES[[#This Row],[column_name]],
      AVG_COL_SIZES[#Data],2,FALSE)),
    COL_SIZES[[#This Row],[column_length]])
  ),
  COL_SIZES[[#This Row],[column_length]])</f>
        <v>4</v>
      </c>
      <c r="C45" s="109">
        <f>VLOOKUP(A45,DBMS_TYPE_SIZES[],2,FALSE)</f>
        <v>9</v>
      </c>
      <c r="D45" s="109">
        <f>VLOOKUP(A45,DBMS_TYPE_SIZES[],3,FALSE)</f>
        <v>4</v>
      </c>
      <c r="E45" s="110">
        <f>VLOOKUP(A45,DBMS_TYPE_SIZES[],4,FALSE)</f>
        <v>4</v>
      </c>
      <c r="F45" t="s">
        <v>1772</v>
      </c>
      <c r="G45" t="s">
        <v>1957</v>
      </c>
      <c r="H45" t="s">
        <v>18</v>
      </c>
      <c r="I45">
        <v>10</v>
      </c>
      <c r="J45">
        <v>4</v>
      </c>
    </row>
    <row r="46" spans="1:10">
      <c r="A46" s="108" t="str">
        <f>COL_SIZES[[#This Row],[datatype]]&amp;"_"&amp;COL_SIZES[[#This Row],[column_prec]]&amp;"_"&amp;COL_SIZES[[#This Row],[col_len]]</f>
        <v>int_10_4</v>
      </c>
      <c r="B46" s="108">
        <f>IF(COL_SIZES[[#This Row],[datatype]] = "varchar",
  MIN(
    COL_SIZES[[#This Row],[column_length]],
    IFERROR(VALUE(VLOOKUP(
      COL_SIZES[[#This Row],[table_name]]&amp;"."&amp;COL_SIZES[[#This Row],[column_name]],
      AVG_COL_SIZES[#Data],2,FALSE)),
    COL_SIZES[[#This Row],[column_length]])
  ),
  COL_SIZES[[#This Row],[column_length]])</f>
        <v>4</v>
      </c>
      <c r="C46" s="109">
        <f>VLOOKUP(A46,DBMS_TYPE_SIZES[],2,FALSE)</f>
        <v>9</v>
      </c>
      <c r="D46" s="109">
        <f>VLOOKUP(A46,DBMS_TYPE_SIZES[],3,FALSE)</f>
        <v>4</v>
      </c>
      <c r="E46" s="110">
        <f>VLOOKUP(A46,DBMS_TYPE_SIZES[],4,FALSE)</f>
        <v>4</v>
      </c>
      <c r="F46" t="s">
        <v>1772</v>
      </c>
      <c r="G46" t="s">
        <v>129</v>
      </c>
      <c r="H46" t="s">
        <v>18</v>
      </c>
      <c r="I46">
        <v>10</v>
      </c>
      <c r="J46">
        <v>4</v>
      </c>
    </row>
    <row r="47" spans="1:10">
      <c r="A47" s="108" t="str">
        <f>COL_SIZES[[#This Row],[datatype]]&amp;"_"&amp;COL_SIZES[[#This Row],[column_prec]]&amp;"_"&amp;COL_SIZES[[#This Row],[col_len]]</f>
        <v>int_10_4</v>
      </c>
      <c r="B47" s="108">
        <f>IF(COL_SIZES[[#This Row],[datatype]] = "varchar",
  MIN(
    COL_SIZES[[#This Row],[column_length]],
    IFERROR(VALUE(VLOOKUP(
      COL_SIZES[[#This Row],[table_name]]&amp;"."&amp;COL_SIZES[[#This Row],[column_name]],
      AVG_COL_SIZES[#Data],2,FALSE)),
    COL_SIZES[[#This Row],[column_length]])
  ),
  COL_SIZES[[#This Row],[column_length]])</f>
        <v>4</v>
      </c>
      <c r="C47" s="109">
        <f>VLOOKUP(A47,DBMS_TYPE_SIZES[],2,FALSE)</f>
        <v>9</v>
      </c>
      <c r="D47" s="109">
        <f>VLOOKUP(A47,DBMS_TYPE_SIZES[],3,FALSE)</f>
        <v>4</v>
      </c>
      <c r="E47" s="110">
        <f>VLOOKUP(A47,DBMS_TYPE_SIZES[],4,FALSE)</f>
        <v>4</v>
      </c>
      <c r="F47" t="s">
        <v>1772</v>
      </c>
      <c r="G47" t="s">
        <v>1958</v>
      </c>
      <c r="H47" t="s">
        <v>18</v>
      </c>
      <c r="I47">
        <v>10</v>
      </c>
      <c r="J47">
        <v>4</v>
      </c>
    </row>
    <row r="48" spans="1:10">
      <c r="A48" s="108" t="str">
        <f>COL_SIZES[[#This Row],[datatype]]&amp;"_"&amp;COL_SIZES[[#This Row],[column_prec]]&amp;"_"&amp;COL_SIZES[[#This Row],[col_len]]</f>
        <v>int_10_4</v>
      </c>
      <c r="B48" s="108">
        <f>IF(COL_SIZES[[#This Row],[datatype]] = "varchar",
  MIN(
    COL_SIZES[[#This Row],[column_length]],
    IFERROR(VALUE(VLOOKUP(
      COL_SIZES[[#This Row],[table_name]]&amp;"."&amp;COL_SIZES[[#This Row],[column_name]],
      AVG_COL_SIZES[#Data],2,FALSE)),
    COL_SIZES[[#This Row],[column_length]])
  ),
  COL_SIZES[[#This Row],[column_length]])</f>
        <v>4</v>
      </c>
      <c r="C48" s="109">
        <f>VLOOKUP(A48,DBMS_TYPE_SIZES[],2,FALSE)</f>
        <v>9</v>
      </c>
      <c r="D48" s="109">
        <f>VLOOKUP(A48,DBMS_TYPE_SIZES[],3,FALSE)</f>
        <v>4</v>
      </c>
      <c r="E48" s="110">
        <f>VLOOKUP(A48,DBMS_TYPE_SIZES[],4,FALSE)</f>
        <v>4</v>
      </c>
      <c r="F48" t="s">
        <v>1772</v>
      </c>
      <c r="G48" t="s">
        <v>1959</v>
      </c>
      <c r="H48" t="s">
        <v>18</v>
      </c>
      <c r="I48">
        <v>10</v>
      </c>
      <c r="J48">
        <v>4</v>
      </c>
    </row>
    <row r="49" spans="1:10">
      <c r="A49" s="108" t="str">
        <f>COL_SIZES[[#This Row],[datatype]]&amp;"_"&amp;COL_SIZES[[#This Row],[column_prec]]&amp;"_"&amp;COL_SIZES[[#This Row],[col_len]]</f>
        <v>int_10_4</v>
      </c>
      <c r="B49" s="108">
        <f>IF(COL_SIZES[[#This Row],[datatype]] = "varchar",
  MIN(
    COL_SIZES[[#This Row],[column_length]],
    IFERROR(VALUE(VLOOKUP(
      COL_SIZES[[#This Row],[table_name]]&amp;"."&amp;COL_SIZES[[#This Row],[column_name]],
      AVG_COL_SIZES[#Data],2,FALSE)),
    COL_SIZES[[#This Row],[column_length]])
  ),
  COL_SIZES[[#This Row],[column_length]])</f>
        <v>4</v>
      </c>
      <c r="C49" s="109">
        <f>VLOOKUP(A49,DBMS_TYPE_SIZES[],2,FALSE)</f>
        <v>9</v>
      </c>
      <c r="D49" s="109">
        <f>VLOOKUP(A49,DBMS_TYPE_SIZES[],3,FALSE)</f>
        <v>4</v>
      </c>
      <c r="E49" s="110">
        <f>VLOOKUP(A49,DBMS_TYPE_SIZES[],4,FALSE)</f>
        <v>4</v>
      </c>
      <c r="F49" t="s">
        <v>1772</v>
      </c>
      <c r="G49" t="s">
        <v>1960</v>
      </c>
      <c r="H49" t="s">
        <v>18</v>
      </c>
      <c r="I49">
        <v>10</v>
      </c>
      <c r="J49">
        <v>4</v>
      </c>
    </row>
    <row r="50" spans="1:10">
      <c r="A50" s="108" t="str">
        <f>COL_SIZES[[#This Row],[datatype]]&amp;"_"&amp;COL_SIZES[[#This Row],[column_prec]]&amp;"_"&amp;COL_SIZES[[#This Row],[col_len]]</f>
        <v>int_10_4</v>
      </c>
      <c r="B50" s="108">
        <f>IF(COL_SIZES[[#This Row],[datatype]] = "varchar",
  MIN(
    COL_SIZES[[#This Row],[column_length]],
    IFERROR(VALUE(VLOOKUP(
      COL_SIZES[[#This Row],[table_name]]&amp;"."&amp;COL_SIZES[[#This Row],[column_name]],
      AVG_COL_SIZES[#Data],2,FALSE)),
    COL_SIZES[[#This Row],[column_length]])
  ),
  COL_SIZES[[#This Row],[column_length]])</f>
        <v>4</v>
      </c>
      <c r="C50" s="109">
        <f>VLOOKUP(A50,DBMS_TYPE_SIZES[],2,FALSE)</f>
        <v>9</v>
      </c>
      <c r="D50" s="109">
        <f>VLOOKUP(A50,DBMS_TYPE_SIZES[],3,FALSE)</f>
        <v>4</v>
      </c>
      <c r="E50" s="110">
        <f>VLOOKUP(A50,DBMS_TYPE_SIZES[],4,FALSE)</f>
        <v>4</v>
      </c>
      <c r="F50" t="s">
        <v>1772</v>
      </c>
      <c r="G50" t="s">
        <v>1961</v>
      </c>
      <c r="H50" t="s">
        <v>18</v>
      </c>
      <c r="I50">
        <v>10</v>
      </c>
      <c r="J50">
        <v>4</v>
      </c>
    </row>
    <row r="51" spans="1:10">
      <c r="A51" s="108" t="str">
        <f>COL_SIZES[[#This Row],[datatype]]&amp;"_"&amp;COL_SIZES[[#This Row],[column_prec]]&amp;"_"&amp;COL_SIZES[[#This Row],[col_len]]</f>
        <v>int_10_4</v>
      </c>
      <c r="B51" s="108">
        <f>IF(COL_SIZES[[#This Row],[datatype]] = "varchar",
  MIN(
    COL_SIZES[[#This Row],[column_length]],
    IFERROR(VALUE(VLOOKUP(
      COL_SIZES[[#This Row],[table_name]]&amp;"."&amp;COL_SIZES[[#This Row],[column_name]],
      AVG_COL_SIZES[#Data],2,FALSE)),
    COL_SIZES[[#This Row],[column_length]])
  ),
  COL_SIZES[[#This Row],[column_length]])</f>
        <v>4</v>
      </c>
      <c r="C51" s="109">
        <f>VLOOKUP(A51,DBMS_TYPE_SIZES[],2,FALSE)</f>
        <v>9</v>
      </c>
      <c r="D51" s="109">
        <f>VLOOKUP(A51,DBMS_TYPE_SIZES[],3,FALSE)</f>
        <v>4</v>
      </c>
      <c r="E51" s="110">
        <f>VLOOKUP(A51,DBMS_TYPE_SIZES[],4,FALSE)</f>
        <v>4</v>
      </c>
      <c r="F51" t="s">
        <v>1772</v>
      </c>
      <c r="G51" t="s">
        <v>1962</v>
      </c>
      <c r="H51" t="s">
        <v>18</v>
      </c>
      <c r="I51">
        <v>10</v>
      </c>
      <c r="J51">
        <v>4</v>
      </c>
    </row>
    <row r="52" spans="1:10">
      <c r="A52" s="108" t="str">
        <f>COL_SIZES[[#This Row],[datatype]]&amp;"_"&amp;COL_SIZES[[#This Row],[column_prec]]&amp;"_"&amp;COL_SIZES[[#This Row],[col_len]]</f>
        <v>int_10_4</v>
      </c>
      <c r="B52" s="108">
        <f>IF(COL_SIZES[[#This Row],[datatype]] = "varchar",
  MIN(
    COL_SIZES[[#This Row],[column_length]],
    IFERROR(VALUE(VLOOKUP(
      COL_SIZES[[#This Row],[table_name]]&amp;"."&amp;COL_SIZES[[#This Row],[column_name]],
      AVG_COL_SIZES[#Data],2,FALSE)),
    COL_SIZES[[#This Row],[column_length]])
  ),
  COL_SIZES[[#This Row],[column_length]])</f>
        <v>4</v>
      </c>
      <c r="C52" s="109">
        <f>VLOOKUP(A52,DBMS_TYPE_SIZES[],2,FALSE)</f>
        <v>9</v>
      </c>
      <c r="D52" s="109">
        <f>VLOOKUP(A52,DBMS_TYPE_SIZES[],3,FALSE)</f>
        <v>4</v>
      </c>
      <c r="E52" s="110">
        <f>VLOOKUP(A52,DBMS_TYPE_SIZES[],4,FALSE)</f>
        <v>4</v>
      </c>
      <c r="F52" t="s">
        <v>1772</v>
      </c>
      <c r="G52" t="s">
        <v>1963</v>
      </c>
      <c r="H52" t="s">
        <v>18</v>
      </c>
      <c r="I52">
        <v>10</v>
      </c>
      <c r="J52">
        <v>4</v>
      </c>
    </row>
    <row r="53" spans="1:10">
      <c r="A53" s="108" t="str">
        <f>COL_SIZES[[#This Row],[datatype]]&amp;"_"&amp;COL_SIZES[[#This Row],[column_prec]]&amp;"_"&amp;COL_SIZES[[#This Row],[col_len]]</f>
        <v>int_10_4</v>
      </c>
      <c r="B53" s="108">
        <f>IF(COL_SIZES[[#This Row],[datatype]] = "varchar",
  MIN(
    COL_SIZES[[#This Row],[column_length]],
    IFERROR(VALUE(VLOOKUP(
      COL_SIZES[[#This Row],[table_name]]&amp;"."&amp;COL_SIZES[[#This Row],[column_name]],
      AVG_COL_SIZES[#Data],2,FALSE)),
    COL_SIZES[[#This Row],[column_length]])
  ),
  COL_SIZES[[#This Row],[column_length]])</f>
        <v>4</v>
      </c>
      <c r="C53" s="109">
        <f>VLOOKUP(A53,DBMS_TYPE_SIZES[],2,FALSE)</f>
        <v>9</v>
      </c>
      <c r="D53" s="109">
        <f>VLOOKUP(A53,DBMS_TYPE_SIZES[],3,FALSE)</f>
        <v>4</v>
      </c>
      <c r="E53" s="110">
        <f>VLOOKUP(A53,DBMS_TYPE_SIZES[],4,FALSE)</f>
        <v>4</v>
      </c>
      <c r="F53" t="s">
        <v>1772</v>
      </c>
      <c r="G53" t="s">
        <v>1964</v>
      </c>
      <c r="H53" t="s">
        <v>18</v>
      </c>
      <c r="I53">
        <v>10</v>
      </c>
      <c r="J53">
        <v>4</v>
      </c>
    </row>
    <row r="54" spans="1:10">
      <c r="A54" s="108" t="str">
        <f>COL_SIZES[[#This Row],[datatype]]&amp;"_"&amp;COL_SIZES[[#This Row],[column_prec]]&amp;"_"&amp;COL_SIZES[[#This Row],[col_len]]</f>
        <v>int_10_4</v>
      </c>
      <c r="B54" s="108">
        <f>IF(COL_SIZES[[#This Row],[datatype]] = "varchar",
  MIN(
    COL_SIZES[[#This Row],[column_length]],
    IFERROR(VALUE(VLOOKUP(
      COL_SIZES[[#This Row],[table_name]]&amp;"."&amp;COL_SIZES[[#This Row],[column_name]],
      AVG_COL_SIZES[#Data],2,FALSE)),
    COL_SIZES[[#This Row],[column_length]])
  ),
  COL_SIZES[[#This Row],[column_length]])</f>
        <v>4</v>
      </c>
      <c r="C54" s="109">
        <f>VLOOKUP(A54,DBMS_TYPE_SIZES[],2,FALSE)</f>
        <v>9</v>
      </c>
      <c r="D54" s="109">
        <f>VLOOKUP(A54,DBMS_TYPE_SIZES[],3,FALSE)</f>
        <v>4</v>
      </c>
      <c r="E54" s="110">
        <f>VLOOKUP(A54,DBMS_TYPE_SIZES[],4,FALSE)</f>
        <v>4</v>
      </c>
      <c r="F54" t="s">
        <v>1772</v>
      </c>
      <c r="G54" t="s">
        <v>1965</v>
      </c>
      <c r="H54" t="s">
        <v>18</v>
      </c>
      <c r="I54">
        <v>10</v>
      </c>
      <c r="J54">
        <v>4</v>
      </c>
    </row>
    <row r="55" spans="1:10">
      <c r="A55" s="108" t="str">
        <f>COL_SIZES[[#This Row],[datatype]]&amp;"_"&amp;COL_SIZES[[#This Row],[column_prec]]&amp;"_"&amp;COL_SIZES[[#This Row],[col_len]]</f>
        <v>int_10_4</v>
      </c>
      <c r="B55" s="108">
        <f>IF(COL_SIZES[[#This Row],[datatype]] = "varchar",
  MIN(
    COL_SIZES[[#This Row],[column_length]],
    IFERROR(VALUE(VLOOKUP(
      COL_SIZES[[#This Row],[table_name]]&amp;"."&amp;COL_SIZES[[#This Row],[column_name]],
      AVG_COL_SIZES[#Data],2,FALSE)),
    COL_SIZES[[#This Row],[column_length]])
  ),
  COL_SIZES[[#This Row],[column_length]])</f>
        <v>4</v>
      </c>
      <c r="C55" s="109">
        <f>VLOOKUP(A55,DBMS_TYPE_SIZES[],2,FALSE)</f>
        <v>9</v>
      </c>
      <c r="D55" s="109">
        <f>VLOOKUP(A55,DBMS_TYPE_SIZES[],3,FALSE)</f>
        <v>4</v>
      </c>
      <c r="E55" s="110">
        <f>VLOOKUP(A55,DBMS_TYPE_SIZES[],4,FALSE)</f>
        <v>4</v>
      </c>
      <c r="F55" t="s">
        <v>1772</v>
      </c>
      <c r="G55" t="s">
        <v>1966</v>
      </c>
      <c r="H55" t="s">
        <v>18</v>
      </c>
      <c r="I55">
        <v>10</v>
      </c>
      <c r="J55">
        <v>4</v>
      </c>
    </row>
    <row r="56" spans="1:10">
      <c r="A56" s="108" t="str">
        <f>COL_SIZES[[#This Row],[datatype]]&amp;"_"&amp;COL_SIZES[[#This Row],[column_prec]]&amp;"_"&amp;COL_SIZES[[#This Row],[col_len]]</f>
        <v>int_10_4</v>
      </c>
      <c r="B56" s="108">
        <f>IF(COL_SIZES[[#This Row],[datatype]] = "varchar",
  MIN(
    COL_SIZES[[#This Row],[column_length]],
    IFERROR(VALUE(VLOOKUP(
      COL_SIZES[[#This Row],[table_name]]&amp;"."&amp;COL_SIZES[[#This Row],[column_name]],
      AVG_COL_SIZES[#Data],2,FALSE)),
    COL_SIZES[[#This Row],[column_length]])
  ),
  COL_SIZES[[#This Row],[column_length]])</f>
        <v>4</v>
      </c>
      <c r="C56" s="109">
        <f>VLOOKUP(A56,DBMS_TYPE_SIZES[],2,FALSE)</f>
        <v>9</v>
      </c>
      <c r="D56" s="109">
        <f>VLOOKUP(A56,DBMS_TYPE_SIZES[],3,FALSE)</f>
        <v>4</v>
      </c>
      <c r="E56" s="110">
        <f>VLOOKUP(A56,DBMS_TYPE_SIZES[],4,FALSE)</f>
        <v>4</v>
      </c>
      <c r="F56" t="s">
        <v>1772</v>
      </c>
      <c r="G56" t="s">
        <v>1967</v>
      </c>
      <c r="H56" t="s">
        <v>18</v>
      </c>
      <c r="I56">
        <v>10</v>
      </c>
      <c r="J56">
        <v>4</v>
      </c>
    </row>
    <row r="57" spans="1:10">
      <c r="A57" s="108" t="str">
        <f>COL_SIZES[[#This Row],[datatype]]&amp;"_"&amp;COL_SIZES[[#This Row],[column_prec]]&amp;"_"&amp;COL_SIZES[[#This Row],[col_len]]</f>
        <v>int_10_4</v>
      </c>
      <c r="B57" s="108">
        <f>IF(COL_SIZES[[#This Row],[datatype]] = "varchar",
  MIN(
    COL_SIZES[[#This Row],[column_length]],
    IFERROR(VALUE(VLOOKUP(
      COL_SIZES[[#This Row],[table_name]]&amp;"."&amp;COL_SIZES[[#This Row],[column_name]],
      AVG_COL_SIZES[#Data],2,FALSE)),
    COL_SIZES[[#This Row],[column_length]])
  ),
  COL_SIZES[[#This Row],[column_length]])</f>
        <v>4</v>
      </c>
      <c r="C57" s="109">
        <f>VLOOKUP(A57,DBMS_TYPE_SIZES[],2,FALSE)</f>
        <v>9</v>
      </c>
      <c r="D57" s="109">
        <f>VLOOKUP(A57,DBMS_TYPE_SIZES[],3,FALSE)</f>
        <v>4</v>
      </c>
      <c r="E57" s="110">
        <f>VLOOKUP(A57,DBMS_TYPE_SIZES[],4,FALSE)</f>
        <v>4</v>
      </c>
      <c r="F57" t="s">
        <v>1772</v>
      </c>
      <c r="G57" t="s">
        <v>1968</v>
      </c>
      <c r="H57" t="s">
        <v>18</v>
      </c>
      <c r="I57">
        <v>10</v>
      </c>
      <c r="J57">
        <v>4</v>
      </c>
    </row>
    <row r="58" spans="1:10">
      <c r="A58" s="108" t="str">
        <f>COL_SIZES[[#This Row],[datatype]]&amp;"_"&amp;COL_SIZES[[#This Row],[column_prec]]&amp;"_"&amp;COL_SIZES[[#This Row],[col_len]]</f>
        <v>int_10_4</v>
      </c>
      <c r="B58" s="108">
        <f>IF(COL_SIZES[[#This Row],[datatype]] = "varchar",
  MIN(
    COL_SIZES[[#This Row],[column_length]],
    IFERROR(VALUE(VLOOKUP(
      COL_SIZES[[#This Row],[table_name]]&amp;"."&amp;COL_SIZES[[#This Row],[column_name]],
      AVG_COL_SIZES[#Data],2,FALSE)),
    COL_SIZES[[#This Row],[column_length]])
  ),
  COL_SIZES[[#This Row],[column_length]])</f>
        <v>4</v>
      </c>
      <c r="C58" s="109">
        <f>VLOOKUP(A58,DBMS_TYPE_SIZES[],2,FALSE)</f>
        <v>9</v>
      </c>
      <c r="D58" s="109">
        <f>VLOOKUP(A58,DBMS_TYPE_SIZES[],3,FALSE)</f>
        <v>4</v>
      </c>
      <c r="E58" s="110">
        <f>VLOOKUP(A58,DBMS_TYPE_SIZES[],4,FALSE)</f>
        <v>4</v>
      </c>
      <c r="F58" t="s">
        <v>1772</v>
      </c>
      <c r="G58" t="s">
        <v>1969</v>
      </c>
      <c r="H58" t="s">
        <v>18</v>
      </c>
      <c r="I58">
        <v>10</v>
      </c>
      <c r="J58">
        <v>4</v>
      </c>
    </row>
    <row r="59" spans="1:10">
      <c r="A59" s="108" t="str">
        <f>COL_SIZES[[#This Row],[datatype]]&amp;"_"&amp;COL_SIZES[[#This Row],[column_prec]]&amp;"_"&amp;COL_SIZES[[#This Row],[col_len]]</f>
        <v>numeric_19_9</v>
      </c>
      <c r="B59" s="108">
        <f>IF(COL_SIZES[[#This Row],[datatype]] = "varchar",
  MIN(
    COL_SIZES[[#This Row],[column_length]],
    IFERROR(VALUE(VLOOKUP(
      COL_SIZES[[#This Row],[table_name]]&amp;"."&amp;COL_SIZES[[#This Row],[column_name]],
      AVG_COL_SIZES[#Data],2,FALSE)),
    COL_SIZES[[#This Row],[column_length]])
  ),
  COL_SIZES[[#This Row],[column_length]])</f>
        <v>9</v>
      </c>
      <c r="C59" s="109">
        <f>VLOOKUP(A59,DBMS_TYPE_SIZES[],2,FALSE)</f>
        <v>9</v>
      </c>
      <c r="D59" s="109">
        <f>VLOOKUP(A59,DBMS_TYPE_SIZES[],3,FALSE)</f>
        <v>9</v>
      </c>
      <c r="E59" s="110">
        <f>VLOOKUP(A59,DBMS_TYPE_SIZES[],4,FALSE)</f>
        <v>9</v>
      </c>
      <c r="F59" t="s">
        <v>1772</v>
      </c>
      <c r="G59" t="s">
        <v>143</v>
      </c>
      <c r="H59" t="s">
        <v>62</v>
      </c>
      <c r="I59">
        <v>19</v>
      </c>
      <c r="J59">
        <v>9</v>
      </c>
    </row>
    <row r="60" spans="1:10">
      <c r="A60" s="108" t="str">
        <f>COL_SIZES[[#This Row],[datatype]]&amp;"_"&amp;COL_SIZES[[#This Row],[column_prec]]&amp;"_"&amp;COL_SIZES[[#This Row],[col_len]]</f>
        <v>int_10_4</v>
      </c>
      <c r="B60" s="108">
        <f>IF(COL_SIZES[[#This Row],[datatype]] = "varchar",
  MIN(
    COL_SIZES[[#This Row],[column_length]],
    IFERROR(VALUE(VLOOKUP(
      COL_SIZES[[#This Row],[table_name]]&amp;"."&amp;COL_SIZES[[#This Row],[column_name]],
      AVG_COL_SIZES[#Data],2,FALSE)),
    COL_SIZES[[#This Row],[column_length]])
  ),
  COL_SIZES[[#This Row],[column_length]])</f>
        <v>4</v>
      </c>
      <c r="C60" s="109">
        <f>VLOOKUP(A60,DBMS_TYPE_SIZES[],2,FALSE)</f>
        <v>9</v>
      </c>
      <c r="D60" s="109">
        <f>VLOOKUP(A60,DBMS_TYPE_SIZES[],3,FALSE)</f>
        <v>4</v>
      </c>
      <c r="E60" s="110">
        <f>VLOOKUP(A60,DBMS_TYPE_SIZES[],4,FALSE)</f>
        <v>4</v>
      </c>
      <c r="F60" t="s">
        <v>1772</v>
      </c>
      <c r="G60" t="s">
        <v>1970</v>
      </c>
      <c r="H60" t="s">
        <v>18</v>
      </c>
      <c r="I60">
        <v>10</v>
      </c>
      <c r="J60">
        <v>4</v>
      </c>
    </row>
    <row r="61" spans="1:10">
      <c r="A61" s="108" t="str">
        <f>COL_SIZES[[#This Row],[datatype]]&amp;"_"&amp;COL_SIZES[[#This Row],[column_prec]]&amp;"_"&amp;COL_SIZES[[#This Row],[col_len]]</f>
        <v>varchar_0_255</v>
      </c>
      <c r="B61" s="108">
        <f>IF(COL_SIZES[[#This Row],[datatype]] = "varchar",
  MIN(
    COL_SIZES[[#This Row],[column_length]],
    IFERROR(VALUE(VLOOKUP(
      COL_SIZES[[#This Row],[table_name]]&amp;"."&amp;COL_SIZES[[#This Row],[column_name]],
      AVG_COL_SIZES[#Data],2,FALSE)),
    COL_SIZES[[#This Row],[column_length]])
  ),
  COL_SIZES[[#This Row],[column_length]])</f>
        <v>255</v>
      </c>
      <c r="C61" s="109">
        <f>VLOOKUP(A61,DBMS_TYPE_SIZES[],2,FALSE)</f>
        <v>255</v>
      </c>
      <c r="D61" s="109">
        <f>VLOOKUP(A61,DBMS_TYPE_SIZES[],3,FALSE)</f>
        <v>255</v>
      </c>
      <c r="E61" s="110">
        <f>VLOOKUP(A61,DBMS_TYPE_SIZES[],4,FALSE)</f>
        <v>256</v>
      </c>
      <c r="F61" t="s">
        <v>1772</v>
      </c>
      <c r="G61" t="s">
        <v>1971</v>
      </c>
      <c r="H61" t="s">
        <v>86</v>
      </c>
      <c r="I61">
        <v>0</v>
      </c>
      <c r="J61">
        <v>255</v>
      </c>
    </row>
    <row r="62" spans="1:10">
      <c r="A62" s="108" t="str">
        <f>COL_SIZES[[#This Row],[datatype]]&amp;"_"&amp;COL_SIZES[[#This Row],[column_prec]]&amp;"_"&amp;COL_SIZES[[#This Row],[col_len]]</f>
        <v>int_10_4</v>
      </c>
      <c r="B62" s="108">
        <f>IF(COL_SIZES[[#This Row],[datatype]] = "varchar",
  MIN(
    COL_SIZES[[#This Row],[column_length]],
    IFERROR(VALUE(VLOOKUP(
      COL_SIZES[[#This Row],[table_name]]&amp;"."&amp;COL_SIZES[[#This Row],[column_name]],
      AVG_COL_SIZES[#Data],2,FALSE)),
    COL_SIZES[[#This Row],[column_length]])
  ),
  COL_SIZES[[#This Row],[column_length]])</f>
        <v>4</v>
      </c>
      <c r="C62" s="109">
        <f>VLOOKUP(A62,DBMS_TYPE_SIZES[],2,FALSE)</f>
        <v>9</v>
      </c>
      <c r="D62" s="109">
        <f>VLOOKUP(A62,DBMS_TYPE_SIZES[],3,FALSE)</f>
        <v>4</v>
      </c>
      <c r="E62" s="110">
        <f>VLOOKUP(A62,DBMS_TYPE_SIZES[],4,FALSE)</f>
        <v>4</v>
      </c>
      <c r="F62" t="s">
        <v>1772</v>
      </c>
      <c r="G62" t="s">
        <v>1972</v>
      </c>
      <c r="H62" t="s">
        <v>18</v>
      </c>
      <c r="I62">
        <v>10</v>
      </c>
      <c r="J62">
        <v>4</v>
      </c>
    </row>
    <row r="63" spans="1:10">
      <c r="A63" s="108" t="str">
        <f>COL_SIZES[[#This Row],[datatype]]&amp;"_"&amp;COL_SIZES[[#This Row],[column_prec]]&amp;"_"&amp;COL_SIZES[[#This Row],[col_len]]</f>
        <v>int_10_4</v>
      </c>
      <c r="B63" s="108">
        <f>IF(COL_SIZES[[#This Row],[datatype]] = "varchar",
  MIN(
    COL_SIZES[[#This Row],[column_length]],
    IFERROR(VALUE(VLOOKUP(
      COL_SIZES[[#This Row],[table_name]]&amp;"."&amp;COL_SIZES[[#This Row],[column_name]],
      AVG_COL_SIZES[#Data],2,FALSE)),
    COL_SIZES[[#This Row],[column_length]])
  ),
  COL_SIZES[[#This Row],[column_length]])</f>
        <v>4</v>
      </c>
      <c r="C63" s="109">
        <f>VLOOKUP(A63,DBMS_TYPE_SIZES[],2,FALSE)</f>
        <v>9</v>
      </c>
      <c r="D63" s="109">
        <f>VLOOKUP(A63,DBMS_TYPE_SIZES[],3,FALSE)</f>
        <v>4</v>
      </c>
      <c r="E63" s="110">
        <f>VLOOKUP(A63,DBMS_TYPE_SIZES[],4,FALSE)</f>
        <v>4</v>
      </c>
      <c r="F63" t="s">
        <v>1772</v>
      </c>
      <c r="G63" t="s">
        <v>1973</v>
      </c>
      <c r="H63" t="s">
        <v>18</v>
      </c>
      <c r="I63">
        <v>10</v>
      </c>
      <c r="J63">
        <v>4</v>
      </c>
    </row>
    <row r="64" spans="1:10">
      <c r="A64" s="108" t="str">
        <f>COL_SIZES[[#This Row],[datatype]]&amp;"_"&amp;COL_SIZES[[#This Row],[column_prec]]&amp;"_"&amp;COL_SIZES[[#This Row],[col_len]]</f>
        <v>int_10_4</v>
      </c>
      <c r="B64" s="108">
        <f>IF(COL_SIZES[[#This Row],[datatype]] = "varchar",
  MIN(
    COL_SIZES[[#This Row],[column_length]],
    IFERROR(VALUE(VLOOKUP(
      COL_SIZES[[#This Row],[table_name]]&amp;"."&amp;COL_SIZES[[#This Row],[column_name]],
      AVG_COL_SIZES[#Data],2,FALSE)),
    COL_SIZES[[#This Row],[column_length]])
  ),
  COL_SIZES[[#This Row],[column_length]])</f>
        <v>4</v>
      </c>
      <c r="C64" s="109">
        <f>VLOOKUP(A64,DBMS_TYPE_SIZES[],2,FALSE)</f>
        <v>9</v>
      </c>
      <c r="D64" s="109">
        <f>VLOOKUP(A64,DBMS_TYPE_SIZES[],3,FALSE)</f>
        <v>4</v>
      </c>
      <c r="E64" s="110">
        <f>VLOOKUP(A64,DBMS_TYPE_SIZES[],4,FALSE)</f>
        <v>4</v>
      </c>
      <c r="F64" t="s">
        <v>1772</v>
      </c>
      <c r="G64" t="s">
        <v>1774</v>
      </c>
      <c r="H64" t="s">
        <v>18</v>
      </c>
      <c r="I64">
        <v>10</v>
      </c>
      <c r="J64">
        <v>4</v>
      </c>
    </row>
    <row r="65" spans="1:10">
      <c r="A65" s="108" t="str">
        <f>COL_SIZES[[#This Row],[datatype]]&amp;"_"&amp;COL_SIZES[[#This Row],[column_prec]]&amp;"_"&amp;COL_SIZES[[#This Row],[col_len]]</f>
        <v>int_10_4</v>
      </c>
      <c r="B65" s="108">
        <f>IF(COL_SIZES[[#This Row],[datatype]] = "varchar",
  MIN(
    COL_SIZES[[#This Row],[column_length]],
    IFERROR(VALUE(VLOOKUP(
      COL_SIZES[[#This Row],[table_name]]&amp;"."&amp;COL_SIZES[[#This Row],[column_name]],
      AVG_COL_SIZES[#Data],2,FALSE)),
    COL_SIZES[[#This Row],[column_length]])
  ),
  COL_SIZES[[#This Row],[column_length]])</f>
        <v>4</v>
      </c>
      <c r="C65" s="109">
        <f>VLOOKUP(A65,DBMS_TYPE_SIZES[],2,FALSE)</f>
        <v>9</v>
      </c>
      <c r="D65" s="109">
        <f>VLOOKUP(A65,DBMS_TYPE_SIZES[],3,FALSE)</f>
        <v>4</v>
      </c>
      <c r="E65" s="110">
        <f>VLOOKUP(A65,DBMS_TYPE_SIZES[],4,FALSE)</f>
        <v>4</v>
      </c>
      <c r="F65" t="s">
        <v>1772</v>
      </c>
      <c r="G65" t="s">
        <v>1974</v>
      </c>
      <c r="H65" t="s">
        <v>18</v>
      </c>
      <c r="I65">
        <v>10</v>
      </c>
      <c r="J65">
        <v>4</v>
      </c>
    </row>
    <row r="66" spans="1:10">
      <c r="A66" s="108" t="str">
        <f>COL_SIZES[[#This Row],[datatype]]&amp;"_"&amp;COL_SIZES[[#This Row],[column_prec]]&amp;"_"&amp;COL_SIZES[[#This Row],[col_len]]</f>
        <v>int_10_4</v>
      </c>
      <c r="B66" s="108">
        <f>IF(COL_SIZES[[#This Row],[datatype]] = "varchar",
  MIN(
    COL_SIZES[[#This Row],[column_length]],
    IFERROR(VALUE(VLOOKUP(
      COL_SIZES[[#This Row],[table_name]]&amp;"."&amp;COL_SIZES[[#This Row],[column_name]],
      AVG_COL_SIZES[#Data],2,FALSE)),
    COL_SIZES[[#This Row],[column_length]])
  ),
  COL_SIZES[[#This Row],[column_length]])</f>
        <v>4</v>
      </c>
      <c r="C66" s="109">
        <f>VLOOKUP(A66,DBMS_TYPE_SIZES[],2,FALSE)</f>
        <v>9</v>
      </c>
      <c r="D66" s="109">
        <f>VLOOKUP(A66,DBMS_TYPE_SIZES[],3,FALSE)</f>
        <v>4</v>
      </c>
      <c r="E66" s="110">
        <f>VLOOKUP(A66,DBMS_TYPE_SIZES[],4,FALSE)</f>
        <v>4</v>
      </c>
      <c r="F66" t="s">
        <v>1772</v>
      </c>
      <c r="G66" t="s">
        <v>1775</v>
      </c>
      <c r="H66" t="s">
        <v>18</v>
      </c>
      <c r="I66">
        <v>10</v>
      </c>
      <c r="J66">
        <v>4</v>
      </c>
    </row>
    <row r="67" spans="1:10">
      <c r="A67" s="108" t="str">
        <f>COL_SIZES[[#This Row],[datatype]]&amp;"_"&amp;COL_SIZES[[#This Row],[column_prec]]&amp;"_"&amp;COL_SIZES[[#This Row],[col_len]]</f>
        <v>int_10_4</v>
      </c>
      <c r="B67" s="108">
        <f>IF(COL_SIZES[[#This Row],[datatype]] = "varchar",
  MIN(
    COL_SIZES[[#This Row],[column_length]],
    IFERROR(VALUE(VLOOKUP(
      COL_SIZES[[#This Row],[table_name]]&amp;"."&amp;COL_SIZES[[#This Row],[column_name]],
      AVG_COL_SIZES[#Data],2,FALSE)),
    COL_SIZES[[#This Row],[column_length]])
  ),
  COL_SIZES[[#This Row],[column_length]])</f>
        <v>4</v>
      </c>
      <c r="C67" s="109">
        <f>VLOOKUP(A67,DBMS_TYPE_SIZES[],2,FALSE)</f>
        <v>9</v>
      </c>
      <c r="D67" s="109">
        <f>VLOOKUP(A67,DBMS_TYPE_SIZES[],3,FALSE)</f>
        <v>4</v>
      </c>
      <c r="E67" s="110">
        <f>VLOOKUP(A67,DBMS_TYPE_SIZES[],4,FALSE)</f>
        <v>4</v>
      </c>
      <c r="F67" t="s">
        <v>1772</v>
      </c>
      <c r="G67" t="s">
        <v>1975</v>
      </c>
      <c r="H67" t="s">
        <v>18</v>
      </c>
      <c r="I67">
        <v>10</v>
      </c>
      <c r="J67">
        <v>4</v>
      </c>
    </row>
    <row r="68" spans="1:10">
      <c r="A68" s="108" t="str">
        <f>COL_SIZES[[#This Row],[datatype]]&amp;"_"&amp;COL_SIZES[[#This Row],[column_prec]]&amp;"_"&amp;COL_SIZES[[#This Row],[col_len]]</f>
        <v>int_10_4</v>
      </c>
      <c r="B68" s="108">
        <f>IF(COL_SIZES[[#This Row],[datatype]] = "varchar",
  MIN(
    COL_SIZES[[#This Row],[column_length]],
    IFERROR(VALUE(VLOOKUP(
      COL_SIZES[[#This Row],[table_name]]&amp;"."&amp;COL_SIZES[[#This Row],[column_name]],
      AVG_COL_SIZES[#Data],2,FALSE)),
    COL_SIZES[[#This Row],[column_length]])
  ),
  COL_SIZES[[#This Row],[column_length]])</f>
        <v>4</v>
      </c>
      <c r="C68" s="109">
        <f>VLOOKUP(A68,DBMS_TYPE_SIZES[],2,FALSE)</f>
        <v>9</v>
      </c>
      <c r="D68" s="109">
        <f>VLOOKUP(A68,DBMS_TYPE_SIZES[],3,FALSE)</f>
        <v>4</v>
      </c>
      <c r="E68" s="110">
        <f>VLOOKUP(A68,DBMS_TYPE_SIZES[],4,FALSE)</f>
        <v>4</v>
      </c>
      <c r="F68" t="s">
        <v>1772</v>
      </c>
      <c r="G68" t="s">
        <v>1976</v>
      </c>
      <c r="H68" t="s">
        <v>18</v>
      </c>
      <c r="I68">
        <v>10</v>
      </c>
      <c r="J68">
        <v>4</v>
      </c>
    </row>
    <row r="69" spans="1:10">
      <c r="A69" s="108" t="str">
        <f>COL_SIZES[[#This Row],[datatype]]&amp;"_"&amp;COL_SIZES[[#This Row],[column_prec]]&amp;"_"&amp;COL_SIZES[[#This Row],[col_len]]</f>
        <v>int_10_4</v>
      </c>
      <c r="B69" s="108">
        <f>IF(COL_SIZES[[#This Row],[datatype]] = "varchar",
  MIN(
    COL_SIZES[[#This Row],[column_length]],
    IFERROR(VALUE(VLOOKUP(
      COL_SIZES[[#This Row],[table_name]]&amp;"."&amp;COL_SIZES[[#This Row],[column_name]],
      AVG_COL_SIZES[#Data],2,FALSE)),
    COL_SIZES[[#This Row],[column_length]])
  ),
  COL_SIZES[[#This Row],[column_length]])</f>
        <v>4</v>
      </c>
      <c r="C69" s="109">
        <f>VLOOKUP(A69,DBMS_TYPE_SIZES[],2,FALSE)</f>
        <v>9</v>
      </c>
      <c r="D69" s="109">
        <f>VLOOKUP(A69,DBMS_TYPE_SIZES[],3,FALSE)</f>
        <v>4</v>
      </c>
      <c r="E69" s="110">
        <f>VLOOKUP(A69,DBMS_TYPE_SIZES[],4,FALSE)</f>
        <v>4</v>
      </c>
      <c r="F69" t="s">
        <v>1772</v>
      </c>
      <c r="G69" t="s">
        <v>1977</v>
      </c>
      <c r="H69" t="s">
        <v>18</v>
      </c>
      <c r="I69">
        <v>10</v>
      </c>
      <c r="J69">
        <v>4</v>
      </c>
    </row>
    <row r="70" spans="1:10">
      <c r="A70" s="108" t="str">
        <f>COL_SIZES[[#This Row],[datatype]]&amp;"_"&amp;COL_SIZES[[#This Row],[column_prec]]&amp;"_"&amp;COL_SIZES[[#This Row],[col_len]]</f>
        <v>int_10_4</v>
      </c>
      <c r="B70" s="108">
        <f>IF(COL_SIZES[[#This Row],[datatype]] = "varchar",
  MIN(
    COL_SIZES[[#This Row],[column_length]],
    IFERROR(VALUE(VLOOKUP(
      COL_SIZES[[#This Row],[table_name]]&amp;"."&amp;COL_SIZES[[#This Row],[column_name]],
      AVG_COL_SIZES[#Data],2,FALSE)),
    COL_SIZES[[#This Row],[column_length]])
  ),
  COL_SIZES[[#This Row],[column_length]])</f>
        <v>4</v>
      </c>
      <c r="C70" s="109">
        <f>VLOOKUP(A70,DBMS_TYPE_SIZES[],2,FALSE)</f>
        <v>9</v>
      </c>
      <c r="D70" s="109">
        <f>VLOOKUP(A70,DBMS_TYPE_SIZES[],3,FALSE)</f>
        <v>4</v>
      </c>
      <c r="E70" s="110">
        <f>VLOOKUP(A70,DBMS_TYPE_SIZES[],4,FALSE)</f>
        <v>4</v>
      </c>
      <c r="F70" t="s">
        <v>1772</v>
      </c>
      <c r="G70" t="s">
        <v>1978</v>
      </c>
      <c r="H70" t="s">
        <v>18</v>
      </c>
      <c r="I70">
        <v>10</v>
      </c>
      <c r="J70">
        <v>4</v>
      </c>
    </row>
    <row r="71" spans="1:10">
      <c r="A71" s="108" t="str">
        <f>COL_SIZES[[#This Row],[datatype]]&amp;"_"&amp;COL_SIZES[[#This Row],[column_prec]]&amp;"_"&amp;COL_SIZES[[#This Row],[col_len]]</f>
        <v>int_10_4</v>
      </c>
      <c r="B71" s="108">
        <f>IF(COL_SIZES[[#This Row],[datatype]] = "varchar",
  MIN(
    COL_SIZES[[#This Row],[column_length]],
    IFERROR(VALUE(VLOOKUP(
      COL_SIZES[[#This Row],[table_name]]&amp;"."&amp;COL_SIZES[[#This Row],[column_name]],
      AVG_COL_SIZES[#Data],2,FALSE)),
    COL_SIZES[[#This Row],[column_length]])
  ),
  COL_SIZES[[#This Row],[column_length]])</f>
        <v>4</v>
      </c>
      <c r="C71" s="109">
        <f>VLOOKUP(A71,DBMS_TYPE_SIZES[],2,FALSE)</f>
        <v>9</v>
      </c>
      <c r="D71" s="109">
        <f>VLOOKUP(A71,DBMS_TYPE_SIZES[],3,FALSE)</f>
        <v>4</v>
      </c>
      <c r="E71" s="110">
        <f>VLOOKUP(A71,DBMS_TYPE_SIZES[],4,FALSE)</f>
        <v>4</v>
      </c>
      <c r="F71" t="s">
        <v>1772</v>
      </c>
      <c r="G71" t="s">
        <v>1979</v>
      </c>
      <c r="H71" t="s">
        <v>18</v>
      </c>
      <c r="I71">
        <v>10</v>
      </c>
      <c r="J71">
        <v>4</v>
      </c>
    </row>
    <row r="72" spans="1:10">
      <c r="A72" s="108" t="str">
        <f>COL_SIZES[[#This Row],[datatype]]&amp;"_"&amp;COL_SIZES[[#This Row],[column_prec]]&amp;"_"&amp;COL_SIZES[[#This Row],[col_len]]</f>
        <v>int_10_4</v>
      </c>
      <c r="B72" s="108">
        <f>IF(COL_SIZES[[#This Row],[datatype]] = "varchar",
  MIN(
    COL_SIZES[[#This Row],[column_length]],
    IFERROR(VALUE(VLOOKUP(
      COL_SIZES[[#This Row],[table_name]]&amp;"."&amp;COL_SIZES[[#This Row],[column_name]],
      AVG_COL_SIZES[#Data],2,FALSE)),
    COL_SIZES[[#This Row],[column_length]])
  ),
  COL_SIZES[[#This Row],[column_length]])</f>
        <v>4</v>
      </c>
      <c r="C72" s="109">
        <f>VLOOKUP(A72,DBMS_TYPE_SIZES[],2,FALSE)</f>
        <v>9</v>
      </c>
      <c r="D72" s="109">
        <f>VLOOKUP(A72,DBMS_TYPE_SIZES[],3,FALSE)</f>
        <v>4</v>
      </c>
      <c r="E72" s="110">
        <f>VLOOKUP(A72,DBMS_TYPE_SIZES[],4,FALSE)</f>
        <v>4</v>
      </c>
      <c r="F72" t="s">
        <v>1772</v>
      </c>
      <c r="G72" t="s">
        <v>1980</v>
      </c>
      <c r="H72" t="s">
        <v>18</v>
      </c>
      <c r="I72">
        <v>10</v>
      </c>
      <c r="J72">
        <v>4</v>
      </c>
    </row>
    <row r="73" spans="1:10">
      <c r="A73" s="108" t="str">
        <f>COL_SIZES[[#This Row],[datatype]]&amp;"_"&amp;COL_SIZES[[#This Row],[column_prec]]&amp;"_"&amp;COL_SIZES[[#This Row],[col_len]]</f>
        <v>int_10_4</v>
      </c>
      <c r="B73" s="108">
        <f>IF(COL_SIZES[[#This Row],[datatype]] = "varchar",
  MIN(
    COL_SIZES[[#This Row],[column_length]],
    IFERROR(VALUE(VLOOKUP(
      COL_SIZES[[#This Row],[table_name]]&amp;"."&amp;COL_SIZES[[#This Row],[column_name]],
      AVG_COL_SIZES[#Data],2,FALSE)),
    COL_SIZES[[#This Row],[column_length]])
  ),
  COL_SIZES[[#This Row],[column_length]])</f>
        <v>4</v>
      </c>
      <c r="C73" s="109">
        <f>VLOOKUP(A73,DBMS_TYPE_SIZES[],2,FALSE)</f>
        <v>9</v>
      </c>
      <c r="D73" s="109">
        <f>VLOOKUP(A73,DBMS_TYPE_SIZES[],3,FALSE)</f>
        <v>4</v>
      </c>
      <c r="E73" s="110">
        <f>VLOOKUP(A73,DBMS_TYPE_SIZES[],4,FALSE)</f>
        <v>4</v>
      </c>
      <c r="F73" t="s">
        <v>1772</v>
      </c>
      <c r="G73" t="s">
        <v>1981</v>
      </c>
      <c r="H73" t="s">
        <v>18</v>
      </c>
      <c r="I73">
        <v>10</v>
      </c>
      <c r="J73">
        <v>4</v>
      </c>
    </row>
    <row r="74" spans="1:10">
      <c r="A74" s="108" t="str">
        <f>COL_SIZES[[#This Row],[datatype]]&amp;"_"&amp;COL_SIZES[[#This Row],[column_prec]]&amp;"_"&amp;COL_SIZES[[#This Row],[col_len]]</f>
        <v>int_10_4</v>
      </c>
      <c r="B74" s="108">
        <f>IF(COL_SIZES[[#This Row],[datatype]] = "varchar",
  MIN(
    COL_SIZES[[#This Row],[column_length]],
    IFERROR(VALUE(VLOOKUP(
      COL_SIZES[[#This Row],[table_name]]&amp;"."&amp;COL_SIZES[[#This Row],[column_name]],
      AVG_COL_SIZES[#Data],2,FALSE)),
    COL_SIZES[[#This Row],[column_length]])
  ),
  COL_SIZES[[#This Row],[column_length]])</f>
        <v>4</v>
      </c>
      <c r="C74" s="109">
        <f>VLOOKUP(A74,DBMS_TYPE_SIZES[],2,FALSE)</f>
        <v>9</v>
      </c>
      <c r="D74" s="109">
        <f>VLOOKUP(A74,DBMS_TYPE_SIZES[],3,FALSE)</f>
        <v>4</v>
      </c>
      <c r="E74" s="110">
        <f>VLOOKUP(A74,DBMS_TYPE_SIZES[],4,FALSE)</f>
        <v>4</v>
      </c>
      <c r="F74" t="s">
        <v>1772</v>
      </c>
      <c r="G74" t="s">
        <v>1982</v>
      </c>
      <c r="H74" t="s">
        <v>18</v>
      </c>
      <c r="I74">
        <v>10</v>
      </c>
      <c r="J74">
        <v>4</v>
      </c>
    </row>
    <row r="75" spans="1:10">
      <c r="A75" s="108" t="str">
        <f>COL_SIZES[[#This Row],[datatype]]&amp;"_"&amp;COL_SIZES[[#This Row],[column_prec]]&amp;"_"&amp;COL_SIZES[[#This Row],[col_len]]</f>
        <v>int_10_4</v>
      </c>
      <c r="B75" s="108">
        <f>IF(COL_SIZES[[#This Row],[datatype]] = "varchar",
  MIN(
    COL_SIZES[[#This Row],[column_length]],
    IFERROR(VALUE(VLOOKUP(
      COL_SIZES[[#This Row],[table_name]]&amp;"."&amp;COL_SIZES[[#This Row],[column_name]],
      AVG_COL_SIZES[#Data],2,FALSE)),
    COL_SIZES[[#This Row],[column_length]])
  ),
  COL_SIZES[[#This Row],[column_length]])</f>
        <v>4</v>
      </c>
      <c r="C75" s="109">
        <f>VLOOKUP(A75,DBMS_TYPE_SIZES[],2,FALSE)</f>
        <v>9</v>
      </c>
      <c r="D75" s="109">
        <f>VLOOKUP(A75,DBMS_TYPE_SIZES[],3,FALSE)</f>
        <v>4</v>
      </c>
      <c r="E75" s="110">
        <f>VLOOKUP(A75,DBMS_TYPE_SIZES[],4,FALSE)</f>
        <v>4</v>
      </c>
      <c r="F75" t="s">
        <v>1772</v>
      </c>
      <c r="G75" t="s">
        <v>1983</v>
      </c>
      <c r="H75" t="s">
        <v>18</v>
      </c>
      <c r="I75">
        <v>10</v>
      </c>
      <c r="J75">
        <v>4</v>
      </c>
    </row>
    <row r="76" spans="1:10">
      <c r="A76" s="108" t="str">
        <f>COL_SIZES[[#This Row],[datatype]]&amp;"_"&amp;COL_SIZES[[#This Row],[column_prec]]&amp;"_"&amp;COL_SIZES[[#This Row],[col_len]]</f>
        <v>int_10_4</v>
      </c>
      <c r="B76" s="108">
        <f>IF(COL_SIZES[[#This Row],[datatype]] = "varchar",
  MIN(
    COL_SIZES[[#This Row],[column_length]],
    IFERROR(VALUE(VLOOKUP(
      COL_SIZES[[#This Row],[table_name]]&amp;"."&amp;COL_SIZES[[#This Row],[column_name]],
      AVG_COL_SIZES[#Data],2,FALSE)),
    COL_SIZES[[#This Row],[column_length]])
  ),
  COL_SIZES[[#This Row],[column_length]])</f>
        <v>4</v>
      </c>
      <c r="C76" s="109">
        <f>VLOOKUP(A76,DBMS_TYPE_SIZES[],2,FALSE)</f>
        <v>9</v>
      </c>
      <c r="D76" s="109">
        <f>VLOOKUP(A76,DBMS_TYPE_SIZES[],3,FALSE)</f>
        <v>4</v>
      </c>
      <c r="E76" s="110">
        <f>VLOOKUP(A76,DBMS_TYPE_SIZES[],4,FALSE)</f>
        <v>4</v>
      </c>
      <c r="F76" t="s">
        <v>1772</v>
      </c>
      <c r="G76" t="s">
        <v>1984</v>
      </c>
      <c r="H76" t="s">
        <v>18</v>
      </c>
      <c r="I76">
        <v>10</v>
      </c>
      <c r="J76">
        <v>4</v>
      </c>
    </row>
    <row r="77" spans="1:10">
      <c r="A77" s="108" t="str">
        <f>COL_SIZES[[#This Row],[datatype]]&amp;"_"&amp;COL_SIZES[[#This Row],[column_prec]]&amp;"_"&amp;COL_SIZES[[#This Row],[col_len]]</f>
        <v>int_10_4</v>
      </c>
      <c r="B77" s="108">
        <f>IF(COL_SIZES[[#This Row],[datatype]] = "varchar",
  MIN(
    COL_SIZES[[#This Row],[column_length]],
    IFERROR(VALUE(VLOOKUP(
      COL_SIZES[[#This Row],[table_name]]&amp;"."&amp;COL_SIZES[[#This Row],[column_name]],
      AVG_COL_SIZES[#Data],2,FALSE)),
    COL_SIZES[[#This Row],[column_length]])
  ),
  COL_SIZES[[#This Row],[column_length]])</f>
        <v>4</v>
      </c>
      <c r="C77" s="109">
        <f>VLOOKUP(A77,DBMS_TYPE_SIZES[],2,FALSE)</f>
        <v>9</v>
      </c>
      <c r="D77" s="109">
        <f>VLOOKUP(A77,DBMS_TYPE_SIZES[],3,FALSE)</f>
        <v>4</v>
      </c>
      <c r="E77" s="110">
        <f>VLOOKUP(A77,DBMS_TYPE_SIZES[],4,FALSE)</f>
        <v>4</v>
      </c>
      <c r="F77" t="s">
        <v>1772</v>
      </c>
      <c r="G77" t="s">
        <v>264</v>
      </c>
      <c r="H77" t="s">
        <v>18</v>
      </c>
      <c r="I77">
        <v>10</v>
      </c>
      <c r="J77">
        <v>4</v>
      </c>
    </row>
    <row r="78" spans="1:10">
      <c r="A78" s="108" t="str">
        <f>COL_SIZES[[#This Row],[datatype]]&amp;"_"&amp;COL_SIZES[[#This Row],[column_prec]]&amp;"_"&amp;COL_SIZES[[#This Row],[col_len]]</f>
        <v>varchar_0_255</v>
      </c>
      <c r="B78" s="108">
        <f>IF(COL_SIZES[[#This Row],[datatype]] = "varchar",
  MIN(
    COL_SIZES[[#This Row],[column_length]],
    IFERROR(VALUE(VLOOKUP(
      COL_SIZES[[#This Row],[table_name]]&amp;"."&amp;COL_SIZES[[#This Row],[column_name]],
      AVG_COL_SIZES[#Data],2,FALSE)),
    COL_SIZES[[#This Row],[column_length]])
  ),
  COL_SIZES[[#This Row],[column_length]])</f>
        <v>255</v>
      </c>
      <c r="C78" s="109">
        <f>VLOOKUP(A78,DBMS_TYPE_SIZES[],2,FALSE)</f>
        <v>255</v>
      </c>
      <c r="D78" s="109">
        <f>VLOOKUP(A78,DBMS_TYPE_SIZES[],3,FALSE)</f>
        <v>255</v>
      </c>
      <c r="E78" s="110">
        <f>VLOOKUP(A78,DBMS_TYPE_SIZES[],4,FALSE)</f>
        <v>256</v>
      </c>
      <c r="F78" t="s">
        <v>1772</v>
      </c>
      <c r="G78" t="s">
        <v>1985</v>
      </c>
      <c r="H78" t="s">
        <v>86</v>
      </c>
      <c r="I78">
        <v>0</v>
      </c>
      <c r="J78">
        <v>255</v>
      </c>
    </row>
    <row r="79" spans="1:10">
      <c r="A79" s="108" t="str">
        <f>COL_SIZES[[#This Row],[datatype]]&amp;"_"&amp;COL_SIZES[[#This Row],[column_prec]]&amp;"_"&amp;COL_SIZES[[#This Row],[col_len]]</f>
        <v>int_10_4</v>
      </c>
      <c r="B79" s="108">
        <f>IF(COL_SIZES[[#This Row],[datatype]] = "varchar",
  MIN(
    COL_SIZES[[#This Row],[column_length]],
    IFERROR(VALUE(VLOOKUP(
      COL_SIZES[[#This Row],[table_name]]&amp;"."&amp;COL_SIZES[[#This Row],[column_name]],
      AVG_COL_SIZES[#Data],2,FALSE)),
    COL_SIZES[[#This Row],[column_length]])
  ),
  COL_SIZES[[#This Row],[column_length]])</f>
        <v>4</v>
      </c>
      <c r="C79" s="109">
        <f>VLOOKUP(A79,DBMS_TYPE_SIZES[],2,FALSE)</f>
        <v>9</v>
      </c>
      <c r="D79" s="109">
        <f>VLOOKUP(A79,DBMS_TYPE_SIZES[],3,FALSE)</f>
        <v>4</v>
      </c>
      <c r="E79" s="110">
        <f>VLOOKUP(A79,DBMS_TYPE_SIZES[],4,FALSE)</f>
        <v>4</v>
      </c>
      <c r="F79" t="s">
        <v>1772</v>
      </c>
      <c r="G79" t="s">
        <v>1986</v>
      </c>
      <c r="H79" t="s">
        <v>18</v>
      </c>
      <c r="I79">
        <v>10</v>
      </c>
      <c r="J79">
        <v>4</v>
      </c>
    </row>
    <row r="80" spans="1:10">
      <c r="A80" s="108" t="str">
        <f>COL_SIZES[[#This Row],[datatype]]&amp;"_"&amp;COL_SIZES[[#This Row],[column_prec]]&amp;"_"&amp;COL_SIZES[[#This Row],[col_len]]</f>
        <v>int_10_4</v>
      </c>
      <c r="B80" s="108">
        <f>IF(COL_SIZES[[#This Row],[datatype]] = "varchar",
  MIN(
    COL_SIZES[[#This Row],[column_length]],
    IFERROR(VALUE(VLOOKUP(
      COL_SIZES[[#This Row],[table_name]]&amp;"."&amp;COL_SIZES[[#This Row],[column_name]],
      AVG_COL_SIZES[#Data],2,FALSE)),
    COL_SIZES[[#This Row],[column_length]])
  ),
  COL_SIZES[[#This Row],[column_length]])</f>
        <v>4</v>
      </c>
      <c r="C80" s="109">
        <f>VLOOKUP(A80,DBMS_TYPE_SIZES[],2,FALSE)</f>
        <v>9</v>
      </c>
      <c r="D80" s="109">
        <f>VLOOKUP(A80,DBMS_TYPE_SIZES[],3,FALSE)</f>
        <v>4</v>
      </c>
      <c r="E80" s="110">
        <f>VLOOKUP(A80,DBMS_TYPE_SIZES[],4,FALSE)</f>
        <v>4</v>
      </c>
      <c r="F80" t="s">
        <v>1772</v>
      </c>
      <c r="G80" t="s">
        <v>67</v>
      </c>
      <c r="H80" t="s">
        <v>18</v>
      </c>
      <c r="I80">
        <v>10</v>
      </c>
      <c r="J80">
        <v>4</v>
      </c>
    </row>
    <row r="81" spans="1:10">
      <c r="A81" s="108" t="str">
        <f>COL_SIZES[[#This Row],[datatype]]&amp;"_"&amp;COL_SIZES[[#This Row],[column_prec]]&amp;"_"&amp;COL_SIZES[[#This Row],[col_len]]</f>
        <v>int_10_4</v>
      </c>
      <c r="B81" s="108">
        <f>IF(COL_SIZES[[#This Row],[datatype]] = "varchar",
  MIN(
    COL_SIZES[[#This Row],[column_length]],
    IFERROR(VALUE(VLOOKUP(
      COL_SIZES[[#This Row],[table_name]]&amp;"."&amp;COL_SIZES[[#This Row],[column_name]],
      AVG_COL_SIZES[#Data],2,FALSE)),
    COL_SIZES[[#This Row],[column_length]])
  ),
  COL_SIZES[[#This Row],[column_length]])</f>
        <v>4</v>
      </c>
      <c r="C81" s="109">
        <f>VLOOKUP(A81,DBMS_TYPE_SIZES[],2,FALSE)</f>
        <v>9</v>
      </c>
      <c r="D81" s="109">
        <f>VLOOKUP(A81,DBMS_TYPE_SIZES[],3,FALSE)</f>
        <v>4</v>
      </c>
      <c r="E81" s="110">
        <f>VLOOKUP(A81,DBMS_TYPE_SIZES[],4,FALSE)</f>
        <v>4</v>
      </c>
      <c r="F81" t="s">
        <v>1772</v>
      </c>
      <c r="G81" t="s">
        <v>64</v>
      </c>
      <c r="H81" t="s">
        <v>18</v>
      </c>
      <c r="I81">
        <v>10</v>
      </c>
      <c r="J81">
        <v>4</v>
      </c>
    </row>
    <row r="82" spans="1:10">
      <c r="A82" s="108" t="str">
        <f>COL_SIZES[[#This Row],[datatype]]&amp;"_"&amp;COL_SIZES[[#This Row],[column_prec]]&amp;"_"&amp;COL_SIZES[[#This Row],[col_len]]</f>
        <v>int_10_4</v>
      </c>
      <c r="B82" s="108">
        <f>IF(COL_SIZES[[#This Row],[datatype]] = "varchar",
  MIN(
    COL_SIZES[[#This Row],[column_length]],
    IFERROR(VALUE(VLOOKUP(
      COL_SIZES[[#This Row],[table_name]]&amp;"."&amp;COL_SIZES[[#This Row],[column_name]],
      AVG_COL_SIZES[#Data],2,FALSE)),
    COL_SIZES[[#This Row],[column_length]])
  ),
  COL_SIZES[[#This Row],[column_length]])</f>
        <v>4</v>
      </c>
      <c r="C82" s="109">
        <f>VLOOKUP(A82,DBMS_TYPE_SIZES[],2,FALSE)</f>
        <v>9</v>
      </c>
      <c r="D82" s="109">
        <f>VLOOKUP(A82,DBMS_TYPE_SIZES[],3,FALSE)</f>
        <v>4</v>
      </c>
      <c r="E82" s="110">
        <f>VLOOKUP(A82,DBMS_TYPE_SIZES[],4,FALSE)</f>
        <v>4</v>
      </c>
      <c r="F82" t="s">
        <v>1772</v>
      </c>
      <c r="G82" t="s">
        <v>1987</v>
      </c>
      <c r="H82" t="s">
        <v>18</v>
      </c>
      <c r="I82">
        <v>10</v>
      </c>
      <c r="J82">
        <v>4</v>
      </c>
    </row>
    <row r="83" spans="1:10">
      <c r="A83" s="108" t="str">
        <f>COL_SIZES[[#This Row],[datatype]]&amp;"_"&amp;COL_SIZES[[#This Row],[column_prec]]&amp;"_"&amp;COL_SIZES[[#This Row],[col_len]]</f>
        <v>int_10_4</v>
      </c>
      <c r="B83" s="108">
        <f>IF(COL_SIZES[[#This Row],[datatype]] = "varchar",
  MIN(
    COL_SIZES[[#This Row],[column_length]],
    IFERROR(VALUE(VLOOKUP(
      COL_SIZES[[#This Row],[table_name]]&amp;"."&amp;COL_SIZES[[#This Row],[column_name]],
      AVG_COL_SIZES[#Data],2,FALSE)),
    COL_SIZES[[#This Row],[column_length]])
  ),
  COL_SIZES[[#This Row],[column_length]])</f>
        <v>4</v>
      </c>
      <c r="C83" s="109">
        <f>VLOOKUP(A83,DBMS_TYPE_SIZES[],2,FALSE)</f>
        <v>9</v>
      </c>
      <c r="D83" s="109">
        <f>VLOOKUP(A83,DBMS_TYPE_SIZES[],3,FALSE)</f>
        <v>4</v>
      </c>
      <c r="E83" s="110">
        <f>VLOOKUP(A83,DBMS_TYPE_SIZES[],4,FALSE)</f>
        <v>4</v>
      </c>
      <c r="F83" t="s">
        <v>1772</v>
      </c>
      <c r="G83" t="s">
        <v>1988</v>
      </c>
      <c r="H83" t="s">
        <v>18</v>
      </c>
      <c r="I83">
        <v>10</v>
      </c>
      <c r="J83">
        <v>4</v>
      </c>
    </row>
    <row r="84" spans="1:10">
      <c r="A84" s="108" t="str">
        <f>COL_SIZES[[#This Row],[datatype]]&amp;"_"&amp;COL_SIZES[[#This Row],[column_prec]]&amp;"_"&amp;COL_SIZES[[#This Row],[col_len]]</f>
        <v>int_10_4</v>
      </c>
      <c r="B84" s="108">
        <f>IF(COL_SIZES[[#This Row],[datatype]] = "varchar",
  MIN(
    COL_SIZES[[#This Row],[column_length]],
    IFERROR(VALUE(VLOOKUP(
      COL_SIZES[[#This Row],[table_name]]&amp;"."&amp;COL_SIZES[[#This Row],[column_name]],
      AVG_COL_SIZES[#Data],2,FALSE)),
    COL_SIZES[[#This Row],[column_length]])
  ),
  COL_SIZES[[#This Row],[column_length]])</f>
        <v>4</v>
      </c>
      <c r="C84" s="109">
        <f>VLOOKUP(A84,DBMS_TYPE_SIZES[],2,FALSE)</f>
        <v>9</v>
      </c>
      <c r="D84" s="109">
        <f>VLOOKUP(A84,DBMS_TYPE_SIZES[],3,FALSE)</f>
        <v>4</v>
      </c>
      <c r="E84" s="110">
        <f>VLOOKUP(A84,DBMS_TYPE_SIZES[],4,FALSE)</f>
        <v>4</v>
      </c>
      <c r="F84" t="s">
        <v>1772</v>
      </c>
      <c r="G84" t="s">
        <v>1989</v>
      </c>
      <c r="H84" t="s">
        <v>18</v>
      </c>
      <c r="I84">
        <v>10</v>
      </c>
      <c r="J84">
        <v>4</v>
      </c>
    </row>
    <row r="85" spans="1:10">
      <c r="A85" s="108" t="str">
        <f>COL_SIZES[[#This Row],[datatype]]&amp;"_"&amp;COL_SIZES[[#This Row],[column_prec]]&amp;"_"&amp;COL_SIZES[[#This Row],[col_len]]</f>
        <v>numeric_1_5</v>
      </c>
      <c r="B85" s="108">
        <f>IF(COL_SIZES[[#This Row],[datatype]] = "varchar",
  MIN(
    COL_SIZES[[#This Row],[column_length]],
    IFERROR(VALUE(VLOOKUP(
      COL_SIZES[[#This Row],[table_name]]&amp;"."&amp;COL_SIZES[[#This Row],[column_name]],
      AVG_COL_SIZES[#Data],2,FALSE)),
    COL_SIZES[[#This Row],[column_length]])
  ),
  COL_SIZES[[#This Row],[column_length]])</f>
        <v>5</v>
      </c>
      <c r="C85" s="109">
        <f>VLOOKUP(A85,DBMS_TYPE_SIZES[],2,FALSE)</f>
        <v>5</v>
      </c>
      <c r="D85" s="109">
        <f>VLOOKUP(A85,DBMS_TYPE_SIZES[],3,FALSE)</f>
        <v>5</v>
      </c>
      <c r="E85" s="110">
        <f>VLOOKUP(A85,DBMS_TYPE_SIZES[],4,FALSE)</f>
        <v>5</v>
      </c>
      <c r="F85" t="s">
        <v>60</v>
      </c>
      <c r="G85" t="s">
        <v>496</v>
      </c>
      <c r="H85" t="s">
        <v>62</v>
      </c>
      <c r="I85">
        <v>1</v>
      </c>
      <c r="J85">
        <v>5</v>
      </c>
    </row>
    <row r="86" spans="1:10">
      <c r="A86" s="108" t="str">
        <f>COL_SIZES[[#This Row],[datatype]]&amp;"_"&amp;COL_SIZES[[#This Row],[column_prec]]&amp;"_"&amp;COL_SIZES[[#This Row],[col_len]]</f>
        <v>int_10_4</v>
      </c>
      <c r="B86" s="108">
        <f>IF(COL_SIZES[[#This Row],[datatype]] = "varchar",
  MIN(
    COL_SIZES[[#This Row],[column_length]],
    IFERROR(VALUE(VLOOKUP(
      COL_SIZES[[#This Row],[table_name]]&amp;"."&amp;COL_SIZES[[#This Row],[column_name]],
      AVG_COL_SIZES[#Data],2,FALSE)),
    COL_SIZES[[#This Row],[column_length]])
  ),
  COL_SIZES[[#This Row],[column_length]])</f>
        <v>4</v>
      </c>
      <c r="C86" s="109">
        <f>VLOOKUP(A86,DBMS_TYPE_SIZES[],2,FALSE)</f>
        <v>9</v>
      </c>
      <c r="D86" s="109">
        <f>VLOOKUP(A86,DBMS_TYPE_SIZES[],3,FALSE)</f>
        <v>4</v>
      </c>
      <c r="E86" s="110">
        <f>VLOOKUP(A86,DBMS_TYPE_SIZES[],4,FALSE)</f>
        <v>4</v>
      </c>
      <c r="F86" t="s">
        <v>60</v>
      </c>
      <c r="G86" t="s">
        <v>497</v>
      </c>
      <c r="H86" t="s">
        <v>18</v>
      </c>
      <c r="I86">
        <v>10</v>
      </c>
      <c r="J86">
        <v>4</v>
      </c>
    </row>
    <row r="87" spans="1:10">
      <c r="A87" s="108" t="str">
        <f>COL_SIZES[[#This Row],[datatype]]&amp;"_"&amp;COL_SIZES[[#This Row],[column_prec]]&amp;"_"&amp;COL_SIZES[[#This Row],[col_len]]</f>
        <v>numeric_19_9</v>
      </c>
      <c r="B87" s="108">
        <f>IF(COL_SIZES[[#This Row],[datatype]] = "varchar",
  MIN(
    COL_SIZES[[#This Row],[column_length]],
    IFERROR(VALUE(VLOOKUP(
      COL_SIZES[[#This Row],[table_name]]&amp;"."&amp;COL_SIZES[[#This Row],[column_name]],
      AVG_COL_SIZES[#Data],2,FALSE)),
    COL_SIZES[[#This Row],[column_length]])
  ),
  COL_SIZES[[#This Row],[column_length]])</f>
        <v>9</v>
      </c>
      <c r="C87" s="109">
        <f>VLOOKUP(A87,DBMS_TYPE_SIZES[],2,FALSE)</f>
        <v>9</v>
      </c>
      <c r="D87" s="109">
        <f>VLOOKUP(A87,DBMS_TYPE_SIZES[],3,FALSE)</f>
        <v>9</v>
      </c>
      <c r="E87" s="110">
        <f>VLOOKUP(A87,DBMS_TYPE_SIZES[],4,FALSE)</f>
        <v>9</v>
      </c>
      <c r="F87" t="s">
        <v>60</v>
      </c>
      <c r="G87" t="s">
        <v>61</v>
      </c>
      <c r="H87" t="s">
        <v>62</v>
      </c>
      <c r="I87">
        <v>19</v>
      </c>
      <c r="J87">
        <v>9</v>
      </c>
    </row>
    <row r="88" spans="1:10">
      <c r="A88" s="108" t="str">
        <f>COL_SIZES[[#This Row],[datatype]]&amp;"_"&amp;COL_SIZES[[#This Row],[column_prec]]&amp;"_"&amp;COL_SIZES[[#This Row],[col_len]]</f>
        <v>int_10_4</v>
      </c>
      <c r="B88" s="108">
        <f>IF(COL_SIZES[[#This Row],[datatype]] = "varchar",
  MIN(
    COL_SIZES[[#This Row],[column_length]],
    IFERROR(VALUE(VLOOKUP(
      COL_SIZES[[#This Row],[table_name]]&amp;"."&amp;COL_SIZES[[#This Row],[column_name]],
      AVG_COL_SIZES[#Data],2,FALSE)),
    COL_SIZES[[#This Row],[column_length]])
  ),
  COL_SIZES[[#This Row],[column_length]])</f>
        <v>4</v>
      </c>
      <c r="C88" s="109">
        <f>VLOOKUP(A88,DBMS_TYPE_SIZES[],2,FALSE)</f>
        <v>9</v>
      </c>
      <c r="D88" s="109">
        <f>VLOOKUP(A88,DBMS_TYPE_SIZES[],3,FALSE)</f>
        <v>4</v>
      </c>
      <c r="E88" s="110">
        <f>VLOOKUP(A88,DBMS_TYPE_SIZES[],4,FALSE)</f>
        <v>4</v>
      </c>
      <c r="F88" t="s">
        <v>60</v>
      </c>
      <c r="G88" t="s">
        <v>1354</v>
      </c>
      <c r="H88" t="s">
        <v>18</v>
      </c>
      <c r="I88">
        <v>10</v>
      </c>
      <c r="J88">
        <v>4</v>
      </c>
    </row>
    <row r="89" spans="1:10">
      <c r="A89" s="108" t="str">
        <f>COL_SIZES[[#This Row],[datatype]]&amp;"_"&amp;COL_SIZES[[#This Row],[column_prec]]&amp;"_"&amp;COL_SIZES[[#This Row],[col_len]]</f>
        <v>numeric_19_9</v>
      </c>
      <c r="B89" s="108">
        <f>IF(COL_SIZES[[#This Row],[datatype]] = "varchar",
  MIN(
    COL_SIZES[[#This Row],[column_length]],
    IFERROR(VALUE(VLOOKUP(
      COL_SIZES[[#This Row],[table_name]]&amp;"."&amp;COL_SIZES[[#This Row],[column_name]],
      AVG_COL_SIZES[#Data],2,FALSE)),
    COL_SIZES[[#This Row],[column_length]])
  ),
  COL_SIZES[[#This Row],[column_length]])</f>
        <v>9</v>
      </c>
      <c r="C89" s="109">
        <f>VLOOKUP(A89,DBMS_TYPE_SIZES[],2,FALSE)</f>
        <v>9</v>
      </c>
      <c r="D89" s="109">
        <f>VLOOKUP(A89,DBMS_TYPE_SIZES[],3,FALSE)</f>
        <v>9</v>
      </c>
      <c r="E89" s="110">
        <f>VLOOKUP(A89,DBMS_TYPE_SIZES[],4,FALSE)</f>
        <v>9</v>
      </c>
      <c r="F89" t="s">
        <v>60</v>
      </c>
      <c r="G89" t="s">
        <v>69</v>
      </c>
      <c r="H89" t="s">
        <v>62</v>
      </c>
      <c r="I89">
        <v>19</v>
      </c>
      <c r="J89">
        <v>9</v>
      </c>
    </row>
    <row r="90" spans="1:10">
      <c r="A90" s="108" t="str">
        <f>COL_SIZES[[#This Row],[datatype]]&amp;"_"&amp;COL_SIZES[[#This Row],[column_prec]]&amp;"_"&amp;COL_SIZES[[#This Row],[col_len]]</f>
        <v>int_10_4</v>
      </c>
      <c r="B90" s="108">
        <f>IF(COL_SIZES[[#This Row],[datatype]] = "varchar",
  MIN(
    COL_SIZES[[#This Row],[column_length]],
    IFERROR(VALUE(VLOOKUP(
      COL_SIZES[[#This Row],[table_name]]&amp;"."&amp;COL_SIZES[[#This Row],[column_name]],
      AVG_COL_SIZES[#Data],2,FALSE)),
    COL_SIZES[[#This Row],[column_length]])
  ),
  COL_SIZES[[#This Row],[column_length]])</f>
        <v>4</v>
      </c>
      <c r="C90" s="109">
        <f>VLOOKUP(A90,DBMS_TYPE_SIZES[],2,FALSE)</f>
        <v>9</v>
      </c>
      <c r="D90" s="109">
        <f>VLOOKUP(A90,DBMS_TYPE_SIZES[],3,FALSE)</f>
        <v>4</v>
      </c>
      <c r="E90" s="110">
        <f>VLOOKUP(A90,DBMS_TYPE_SIZES[],4,FALSE)</f>
        <v>4</v>
      </c>
      <c r="F90" t="s">
        <v>60</v>
      </c>
      <c r="G90" t="s">
        <v>498</v>
      </c>
      <c r="H90" t="s">
        <v>18</v>
      </c>
      <c r="I90">
        <v>10</v>
      </c>
      <c r="J90">
        <v>4</v>
      </c>
    </row>
    <row r="91" spans="1:10">
      <c r="A91" s="108" t="str">
        <f>COL_SIZES[[#This Row],[datatype]]&amp;"_"&amp;COL_SIZES[[#This Row],[column_prec]]&amp;"_"&amp;COL_SIZES[[#This Row],[col_len]]</f>
        <v>numeric_19_9</v>
      </c>
      <c r="B91" s="108">
        <f>IF(COL_SIZES[[#This Row],[datatype]] = "varchar",
  MIN(
    COL_SIZES[[#This Row],[column_length]],
    IFERROR(VALUE(VLOOKUP(
      COL_SIZES[[#This Row],[table_name]]&amp;"."&amp;COL_SIZES[[#This Row],[column_name]],
      AVG_COL_SIZES[#Data],2,FALSE)),
    COL_SIZES[[#This Row],[column_length]])
  ),
  COL_SIZES[[#This Row],[column_length]])</f>
        <v>9</v>
      </c>
      <c r="C91" s="109">
        <f>VLOOKUP(A91,DBMS_TYPE_SIZES[],2,FALSE)</f>
        <v>9</v>
      </c>
      <c r="D91" s="109">
        <f>VLOOKUP(A91,DBMS_TYPE_SIZES[],3,FALSE)</f>
        <v>9</v>
      </c>
      <c r="E91" s="110">
        <f>VLOOKUP(A91,DBMS_TYPE_SIZES[],4,FALSE)</f>
        <v>9</v>
      </c>
      <c r="F91" t="s">
        <v>60</v>
      </c>
      <c r="G91" t="s">
        <v>143</v>
      </c>
      <c r="H91" t="s">
        <v>62</v>
      </c>
      <c r="I91">
        <v>19</v>
      </c>
      <c r="J91">
        <v>9</v>
      </c>
    </row>
    <row r="92" spans="1:10">
      <c r="A92" s="108" t="str">
        <f>COL_SIZES[[#This Row],[datatype]]&amp;"_"&amp;COL_SIZES[[#This Row],[column_prec]]&amp;"_"&amp;COL_SIZES[[#This Row],[col_len]]</f>
        <v>int_10_4</v>
      </c>
      <c r="B92" s="108">
        <f>IF(COL_SIZES[[#This Row],[datatype]] = "varchar",
  MIN(
    COL_SIZES[[#This Row],[column_length]],
    IFERROR(VALUE(VLOOKUP(
      COL_SIZES[[#This Row],[table_name]]&amp;"."&amp;COL_SIZES[[#This Row],[column_name]],
      AVG_COL_SIZES[#Data],2,FALSE)),
    COL_SIZES[[#This Row],[column_length]])
  ),
  COL_SIZES[[#This Row],[column_length]])</f>
        <v>4</v>
      </c>
      <c r="C92" s="109">
        <f>VLOOKUP(A92,DBMS_TYPE_SIZES[],2,FALSE)</f>
        <v>9</v>
      </c>
      <c r="D92" s="109">
        <f>VLOOKUP(A92,DBMS_TYPE_SIZES[],3,FALSE)</f>
        <v>4</v>
      </c>
      <c r="E92" s="110">
        <f>VLOOKUP(A92,DBMS_TYPE_SIZES[],4,FALSE)</f>
        <v>4</v>
      </c>
      <c r="F92" t="s">
        <v>60</v>
      </c>
      <c r="G92" t="s">
        <v>499</v>
      </c>
      <c r="H92" t="s">
        <v>18</v>
      </c>
      <c r="I92">
        <v>10</v>
      </c>
      <c r="J92">
        <v>4</v>
      </c>
    </row>
    <row r="93" spans="1:10">
      <c r="A93" s="108" t="str">
        <f>COL_SIZES[[#This Row],[datatype]]&amp;"_"&amp;COL_SIZES[[#This Row],[column_prec]]&amp;"_"&amp;COL_SIZES[[#This Row],[col_len]]</f>
        <v>int_10_4</v>
      </c>
      <c r="B93" s="108">
        <f>IF(COL_SIZES[[#This Row],[datatype]] = "varchar",
  MIN(
    COL_SIZES[[#This Row],[column_length]],
    IFERROR(VALUE(VLOOKUP(
      COL_SIZES[[#This Row],[table_name]]&amp;"."&amp;COL_SIZES[[#This Row],[column_name]],
      AVG_COL_SIZES[#Data],2,FALSE)),
    COL_SIZES[[#This Row],[column_length]])
  ),
  COL_SIZES[[#This Row],[column_length]])</f>
        <v>4</v>
      </c>
      <c r="C93" s="109">
        <f>VLOOKUP(A93,DBMS_TYPE_SIZES[],2,FALSE)</f>
        <v>9</v>
      </c>
      <c r="D93" s="109">
        <f>VLOOKUP(A93,DBMS_TYPE_SIZES[],3,FALSE)</f>
        <v>4</v>
      </c>
      <c r="E93" s="110">
        <f>VLOOKUP(A93,DBMS_TYPE_SIZES[],4,FALSE)</f>
        <v>4</v>
      </c>
      <c r="F93" t="s">
        <v>60</v>
      </c>
      <c r="G93" t="s">
        <v>500</v>
      </c>
      <c r="H93" t="s">
        <v>18</v>
      </c>
      <c r="I93">
        <v>10</v>
      </c>
      <c r="J93">
        <v>4</v>
      </c>
    </row>
    <row r="94" spans="1:10">
      <c r="A94" s="108" t="str">
        <f>COL_SIZES[[#This Row],[datatype]]&amp;"_"&amp;COL_SIZES[[#This Row],[column_prec]]&amp;"_"&amp;COL_SIZES[[#This Row],[col_len]]</f>
        <v>int_10_4</v>
      </c>
      <c r="B94" s="108">
        <f>IF(COL_SIZES[[#This Row],[datatype]] = "varchar",
  MIN(
    COL_SIZES[[#This Row],[column_length]],
    IFERROR(VALUE(VLOOKUP(
      COL_SIZES[[#This Row],[table_name]]&amp;"."&amp;COL_SIZES[[#This Row],[column_name]],
      AVG_COL_SIZES[#Data],2,FALSE)),
    COL_SIZES[[#This Row],[column_length]])
  ),
  COL_SIZES[[#This Row],[column_length]])</f>
        <v>4</v>
      </c>
      <c r="C94" s="109">
        <f>VLOOKUP(A94,DBMS_TYPE_SIZES[],2,FALSE)</f>
        <v>9</v>
      </c>
      <c r="D94" s="109">
        <f>VLOOKUP(A94,DBMS_TYPE_SIZES[],3,FALSE)</f>
        <v>4</v>
      </c>
      <c r="E94" s="110">
        <f>VLOOKUP(A94,DBMS_TYPE_SIZES[],4,FALSE)</f>
        <v>4</v>
      </c>
      <c r="F94" t="s">
        <v>60</v>
      </c>
      <c r="G94" t="s">
        <v>501</v>
      </c>
      <c r="H94" t="s">
        <v>18</v>
      </c>
      <c r="I94">
        <v>10</v>
      </c>
      <c r="J94">
        <v>4</v>
      </c>
    </row>
    <row r="95" spans="1:10">
      <c r="A95" s="108" t="str">
        <f>COL_SIZES[[#This Row],[datatype]]&amp;"_"&amp;COL_SIZES[[#This Row],[column_prec]]&amp;"_"&amp;COL_SIZES[[#This Row],[col_len]]</f>
        <v>numeric_1_5</v>
      </c>
      <c r="B95" s="108">
        <f>IF(COL_SIZES[[#This Row],[datatype]] = "varchar",
  MIN(
    COL_SIZES[[#This Row],[column_length]],
    IFERROR(VALUE(VLOOKUP(
      COL_SIZES[[#This Row],[table_name]]&amp;"."&amp;COL_SIZES[[#This Row],[column_name]],
      AVG_COL_SIZES[#Data],2,FALSE)),
    COL_SIZES[[#This Row],[column_length]])
  ),
  COL_SIZES[[#This Row],[column_length]])</f>
        <v>5</v>
      </c>
      <c r="C95" s="109">
        <f>VLOOKUP(A95,DBMS_TYPE_SIZES[],2,FALSE)</f>
        <v>5</v>
      </c>
      <c r="D95" s="109">
        <f>VLOOKUP(A95,DBMS_TYPE_SIZES[],3,FALSE)</f>
        <v>5</v>
      </c>
      <c r="E95" s="110">
        <f>VLOOKUP(A95,DBMS_TYPE_SIZES[],4,FALSE)</f>
        <v>5</v>
      </c>
      <c r="F95" t="s">
        <v>60</v>
      </c>
      <c r="G95" t="s">
        <v>502</v>
      </c>
      <c r="H95" t="s">
        <v>62</v>
      </c>
      <c r="I95">
        <v>1</v>
      </c>
      <c r="J95">
        <v>5</v>
      </c>
    </row>
    <row r="96" spans="1:10">
      <c r="A96" s="108" t="str">
        <f>COL_SIZES[[#This Row],[datatype]]&amp;"_"&amp;COL_SIZES[[#This Row],[column_prec]]&amp;"_"&amp;COL_SIZES[[#This Row],[col_len]]</f>
        <v>int_10_4</v>
      </c>
      <c r="B96" s="108">
        <f>IF(COL_SIZES[[#This Row],[datatype]] = "varchar",
  MIN(
    COL_SIZES[[#This Row],[column_length]],
    IFERROR(VALUE(VLOOKUP(
      COL_SIZES[[#This Row],[table_name]]&amp;"."&amp;COL_SIZES[[#This Row],[column_name]],
      AVG_COL_SIZES[#Data],2,FALSE)),
    COL_SIZES[[#This Row],[column_length]])
  ),
  COL_SIZES[[#This Row],[column_length]])</f>
        <v>4</v>
      </c>
      <c r="C96" s="109">
        <f>VLOOKUP(A96,DBMS_TYPE_SIZES[],2,FALSE)</f>
        <v>9</v>
      </c>
      <c r="D96" s="109">
        <f>VLOOKUP(A96,DBMS_TYPE_SIZES[],3,FALSE)</f>
        <v>4</v>
      </c>
      <c r="E96" s="110">
        <f>VLOOKUP(A96,DBMS_TYPE_SIZES[],4,FALSE)</f>
        <v>4</v>
      </c>
      <c r="F96" t="s">
        <v>60</v>
      </c>
      <c r="G96" t="s">
        <v>67</v>
      </c>
      <c r="H96" t="s">
        <v>18</v>
      </c>
      <c r="I96">
        <v>10</v>
      </c>
      <c r="J96">
        <v>4</v>
      </c>
    </row>
    <row r="97" spans="1:10">
      <c r="A97" s="108" t="str">
        <f>COL_SIZES[[#This Row],[datatype]]&amp;"_"&amp;COL_SIZES[[#This Row],[column_prec]]&amp;"_"&amp;COL_SIZES[[#This Row],[col_len]]</f>
        <v>int_10_4</v>
      </c>
      <c r="B97" s="108">
        <f>IF(COL_SIZES[[#This Row],[datatype]] = "varchar",
  MIN(
    COL_SIZES[[#This Row],[column_length]],
    IFERROR(VALUE(VLOOKUP(
      COL_SIZES[[#This Row],[table_name]]&amp;"."&amp;COL_SIZES[[#This Row],[column_name]],
      AVG_COL_SIZES[#Data],2,FALSE)),
    COL_SIZES[[#This Row],[column_length]])
  ),
  COL_SIZES[[#This Row],[column_length]])</f>
        <v>4</v>
      </c>
      <c r="C97" s="109">
        <f>VLOOKUP(A97,DBMS_TYPE_SIZES[],2,FALSE)</f>
        <v>9</v>
      </c>
      <c r="D97" s="109">
        <f>VLOOKUP(A97,DBMS_TYPE_SIZES[],3,FALSE)</f>
        <v>4</v>
      </c>
      <c r="E97" s="110">
        <f>VLOOKUP(A97,DBMS_TYPE_SIZES[],4,FALSE)</f>
        <v>4</v>
      </c>
      <c r="F97" t="s">
        <v>60</v>
      </c>
      <c r="G97" t="s">
        <v>64</v>
      </c>
      <c r="H97" t="s">
        <v>18</v>
      </c>
      <c r="I97">
        <v>10</v>
      </c>
      <c r="J97">
        <v>4</v>
      </c>
    </row>
    <row r="98" spans="1:10">
      <c r="A98" s="108" t="str">
        <f>COL_SIZES[[#This Row],[datatype]]&amp;"_"&amp;COL_SIZES[[#This Row],[column_prec]]&amp;"_"&amp;COL_SIZES[[#This Row],[col_len]]</f>
        <v>int_10_4</v>
      </c>
      <c r="B98" s="108">
        <f>IF(COL_SIZES[[#This Row],[datatype]] = "varchar",
  MIN(
    COL_SIZES[[#This Row],[column_length]],
    IFERROR(VALUE(VLOOKUP(
      COL_SIZES[[#This Row],[table_name]]&amp;"."&amp;COL_SIZES[[#This Row],[column_name]],
      AVG_COL_SIZES[#Data],2,FALSE)),
    COL_SIZES[[#This Row],[column_length]])
  ),
  COL_SIZES[[#This Row],[column_length]])</f>
        <v>4</v>
      </c>
      <c r="C98" s="109">
        <f>VLOOKUP(A98,DBMS_TYPE_SIZES[],2,FALSE)</f>
        <v>9</v>
      </c>
      <c r="D98" s="109">
        <f>VLOOKUP(A98,DBMS_TYPE_SIZES[],3,FALSE)</f>
        <v>4</v>
      </c>
      <c r="E98" s="110">
        <f>VLOOKUP(A98,DBMS_TYPE_SIZES[],4,FALSE)</f>
        <v>4</v>
      </c>
      <c r="F98" t="s">
        <v>60</v>
      </c>
      <c r="G98" t="s">
        <v>503</v>
      </c>
      <c r="H98" t="s">
        <v>18</v>
      </c>
      <c r="I98">
        <v>10</v>
      </c>
      <c r="J98">
        <v>4</v>
      </c>
    </row>
    <row r="99" spans="1:10">
      <c r="A99" s="108" t="str">
        <f>COL_SIZES[[#This Row],[datatype]]&amp;"_"&amp;COL_SIZES[[#This Row],[column_prec]]&amp;"_"&amp;COL_SIZES[[#This Row],[col_len]]</f>
        <v>int_10_4</v>
      </c>
      <c r="B99" s="108">
        <f>IF(COL_SIZES[[#This Row],[datatype]] = "varchar",
  MIN(
    COL_SIZES[[#This Row],[column_length]],
    IFERROR(VALUE(VLOOKUP(
      COL_SIZES[[#This Row],[table_name]]&amp;"."&amp;COL_SIZES[[#This Row],[column_name]],
      AVG_COL_SIZES[#Data],2,FALSE)),
    COL_SIZES[[#This Row],[column_length]])
  ),
  COL_SIZES[[#This Row],[column_length]])</f>
        <v>4</v>
      </c>
      <c r="C99" s="109">
        <f>VLOOKUP(A99,DBMS_TYPE_SIZES[],2,FALSE)</f>
        <v>9</v>
      </c>
      <c r="D99" s="109">
        <f>VLOOKUP(A99,DBMS_TYPE_SIZES[],3,FALSE)</f>
        <v>4</v>
      </c>
      <c r="E99" s="110">
        <f>VLOOKUP(A99,DBMS_TYPE_SIZES[],4,FALSE)</f>
        <v>4</v>
      </c>
      <c r="F99" t="s">
        <v>60</v>
      </c>
      <c r="G99" t="s">
        <v>504</v>
      </c>
      <c r="H99" t="s">
        <v>18</v>
      </c>
      <c r="I99">
        <v>10</v>
      </c>
      <c r="J99">
        <v>4</v>
      </c>
    </row>
    <row r="100" spans="1:10">
      <c r="A100" s="108" t="str">
        <f>COL_SIZES[[#This Row],[datatype]]&amp;"_"&amp;COL_SIZES[[#This Row],[column_prec]]&amp;"_"&amp;COL_SIZES[[#This Row],[col_len]]</f>
        <v>numeric_19_9</v>
      </c>
      <c r="B100" s="108">
        <f>IF(COL_SIZES[[#This Row],[datatype]] = "varchar",
  MIN(
    COL_SIZES[[#This Row],[column_length]],
    IFERROR(VALUE(VLOOKUP(
      COL_SIZES[[#This Row],[table_name]]&amp;"."&amp;COL_SIZES[[#This Row],[column_name]],
      AVG_COL_SIZES[#Data],2,FALSE)),
    COL_SIZES[[#This Row],[column_length]])
  ),
  COL_SIZES[[#This Row],[column_length]])</f>
        <v>9</v>
      </c>
      <c r="C100" s="109">
        <f>VLOOKUP(A100,DBMS_TYPE_SIZES[],2,FALSE)</f>
        <v>9</v>
      </c>
      <c r="D100" s="109">
        <f>VLOOKUP(A100,DBMS_TYPE_SIZES[],3,FALSE)</f>
        <v>9</v>
      </c>
      <c r="E100" s="110">
        <f>VLOOKUP(A100,DBMS_TYPE_SIZES[],4,FALSE)</f>
        <v>9</v>
      </c>
      <c r="F100" t="s">
        <v>60</v>
      </c>
      <c r="G100" t="s">
        <v>151</v>
      </c>
      <c r="H100" t="s">
        <v>62</v>
      </c>
      <c r="I100">
        <v>19</v>
      </c>
      <c r="J100">
        <v>9</v>
      </c>
    </row>
    <row r="101" spans="1:10">
      <c r="A101" s="108" t="str">
        <f>COL_SIZES[[#This Row],[datatype]]&amp;"_"&amp;COL_SIZES[[#This Row],[column_prec]]&amp;"_"&amp;COL_SIZES[[#This Row],[col_len]]</f>
        <v>numeric_1_5</v>
      </c>
      <c r="B101" s="108">
        <f>IF(COL_SIZES[[#This Row],[datatype]] = "varchar",
  MIN(
    COL_SIZES[[#This Row],[column_length]],
    IFERROR(VALUE(VLOOKUP(
      COL_SIZES[[#This Row],[table_name]]&amp;"."&amp;COL_SIZES[[#This Row],[column_name]],
      AVG_COL_SIZES[#Data],2,FALSE)),
    COL_SIZES[[#This Row],[column_length]])
  ),
  COL_SIZES[[#This Row],[column_length]])</f>
        <v>5</v>
      </c>
      <c r="C101" s="109">
        <f>VLOOKUP(A101,DBMS_TYPE_SIZES[],2,FALSE)</f>
        <v>5</v>
      </c>
      <c r="D101" s="109">
        <f>VLOOKUP(A101,DBMS_TYPE_SIZES[],3,FALSE)</f>
        <v>5</v>
      </c>
      <c r="E101" s="110">
        <f>VLOOKUP(A101,DBMS_TYPE_SIZES[],4,FALSE)</f>
        <v>5</v>
      </c>
      <c r="F101" t="s">
        <v>65</v>
      </c>
      <c r="G101" t="s">
        <v>496</v>
      </c>
      <c r="H101" t="s">
        <v>62</v>
      </c>
      <c r="I101">
        <v>1</v>
      </c>
      <c r="J101">
        <v>5</v>
      </c>
    </row>
    <row r="102" spans="1:10">
      <c r="A102" s="108" t="str">
        <f>COL_SIZES[[#This Row],[datatype]]&amp;"_"&amp;COL_SIZES[[#This Row],[column_prec]]&amp;"_"&amp;COL_SIZES[[#This Row],[col_len]]</f>
        <v>int_10_4</v>
      </c>
      <c r="B102" s="108">
        <f>IF(COL_SIZES[[#This Row],[datatype]] = "varchar",
  MIN(
    COL_SIZES[[#This Row],[column_length]],
    IFERROR(VALUE(VLOOKUP(
      COL_SIZES[[#This Row],[table_name]]&amp;"."&amp;COL_SIZES[[#This Row],[column_name]],
      AVG_COL_SIZES[#Data],2,FALSE)),
    COL_SIZES[[#This Row],[column_length]])
  ),
  COL_SIZES[[#This Row],[column_length]])</f>
        <v>4</v>
      </c>
      <c r="C102" s="109">
        <f>VLOOKUP(A102,DBMS_TYPE_SIZES[],2,FALSE)</f>
        <v>9</v>
      </c>
      <c r="D102" s="109">
        <f>VLOOKUP(A102,DBMS_TYPE_SIZES[],3,FALSE)</f>
        <v>4</v>
      </c>
      <c r="E102" s="110">
        <f>VLOOKUP(A102,DBMS_TYPE_SIZES[],4,FALSE)</f>
        <v>4</v>
      </c>
      <c r="F102" t="s">
        <v>65</v>
      </c>
      <c r="G102" t="s">
        <v>497</v>
      </c>
      <c r="H102" t="s">
        <v>18</v>
      </c>
      <c r="I102">
        <v>10</v>
      </c>
      <c r="J102">
        <v>4</v>
      </c>
    </row>
    <row r="103" spans="1:10">
      <c r="A103" s="108" t="str">
        <f>COL_SIZES[[#This Row],[datatype]]&amp;"_"&amp;COL_SIZES[[#This Row],[column_prec]]&amp;"_"&amp;COL_SIZES[[#This Row],[col_len]]</f>
        <v>numeric_19_9</v>
      </c>
      <c r="B103" s="108">
        <f>IF(COL_SIZES[[#This Row],[datatype]] = "varchar",
  MIN(
    COL_SIZES[[#This Row],[column_length]],
    IFERROR(VALUE(VLOOKUP(
      COL_SIZES[[#This Row],[table_name]]&amp;"."&amp;COL_SIZES[[#This Row],[column_name]],
      AVG_COL_SIZES[#Data],2,FALSE)),
    COL_SIZES[[#This Row],[column_length]])
  ),
  COL_SIZES[[#This Row],[column_length]])</f>
        <v>9</v>
      </c>
      <c r="C103" s="109">
        <f>VLOOKUP(A103,DBMS_TYPE_SIZES[],2,FALSE)</f>
        <v>9</v>
      </c>
      <c r="D103" s="109">
        <f>VLOOKUP(A103,DBMS_TYPE_SIZES[],3,FALSE)</f>
        <v>9</v>
      </c>
      <c r="E103" s="110">
        <f>VLOOKUP(A103,DBMS_TYPE_SIZES[],4,FALSE)</f>
        <v>9</v>
      </c>
      <c r="F103" t="s">
        <v>65</v>
      </c>
      <c r="G103" t="s">
        <v>66</v>
      </c>
      <c r="H103" t="s">
        <v>62</v>
      </c>
      <c r="I103">
        <v>19</v>
      </c>
      <c r="J103">
        <v>9</v>
      </c>
    </row>
    <row r="104" spans="1:10">
      <c r="A104" s="108" t="str">
        <f>COL_SIZES[[#This Row],[datatype]]&amp;"_"&amp;COL_SIZES[[#This Row],[column_prec]]&amp;"_"&amp;COL_SIZES[[#This Row],[col_len]]</f>
        <v>int_10_4</v>
      </c>
      <c r="B104" s="108">
        <f>IF(COL_SIZES[[#This Row],[datatype]] = "varchar",
  MIN(
    COL_SIZES[[#This Row],[column_length]],
    IFERROR(VALUE(VLOOKUP(
      COL_SIZES[[#This Row],[table_name]]&amp;"."&amp;COL_SIZES[[#This Row],[column_name]],
      AVG_COL_SIZES[#Data],2,FALSE)),
    COL_SIZES[[#This Row],[column_length]])
  ),
  COL_SIZES[[#This Row],[column_length]])</f>
        <v>4</v>
      </c>
      <c r="C104" s="109">
        <f>VLOOKUP(A104,DBMS_TYPE_SIZES[],2,FALSE)</f>
        <v>9</v>
      </c>
      <c r="D104" s="109">
        <f>VLOOKUP(A104,DBMS_TYPE_SIZES[],3,FALSE)</f>
        <v>4</v>
      </c>
      <c r="E104" s="110">
        <f>VLOOKUP(A104,DBMS_TYPE_SIZES[],4,FALSE)</f>
        <v>4</v>
      </c>
      <c r="F104" t="s">
        <v>65</v>
      </c>
      <c r="G104" t="s">
        <v>498</v>
      </c>
      <c r="H104" t="s">
        <v>18</v>
      </c>
      <c r="I104">
        <v>10</v>
      </c>
      <c r="J104">
        <v>4</v>
      </c>
    </row>
    <row r="105" spans="1:10">
      <c r="A105" s="108" t="str">
        <f>COL_SIZES[[#This Row],[datatype]]&amp;"_"&amp;COL_SIZES[[#This Row],[column_prec]]&amp;"_"&amp;COL_SIZES[[#This Row],[col_len]]</f>
        <v>numeric_19_9</v>
      </c>
      <c r="B105" s="108">
        <f>IF(COL_SIZES[[#This Row],[datatype]] = "varchar",
  MIN(
    COL_SIZES[[#This Row],[column_length]],
    IFERROR(VALUE(VLOOKUP(
      COL_SIZES[[#This Row],[table_name]]&amp;"."&amp;COL_SIZES[[#This Row],[column_name]],
      AVG_COL_SIZES[#Data],2,FALSE)),
    COL_SIZES[[#This Row],[column_length]])
  ),
  COL_SIZES[[#This Row],[column_length]])</f>
        <v>9</v>
      </c>
      <c r="C105" s="109">
        <f>VLOOKUP(A105,DBMS_TYPE_SIZES[],2,FALSE)</f>
        <v>9</v>
      </c>
      <c r="D105" s="109">
        <f>VLOOKUP(A105,DBMS_TYPE_SIZES[],3,FALSE)</f>
        <v>9</v>
      </c>
      <c r="E105" s="110">
        <f>VLOOKUP(A105,DBMS_TYPE_SIZES[],4,FALSE)</f>
        <v>9</v>
      </c>
      <c r="F105" t="s">
        <v>65</v>
      </c>
      <c r="G105" t="s">
        <v>143</v>
      </c>
      <c r="H105" t="s">
        <v>62</v>
      </c>
      <c r="I105">
        <v>19</v>
      </c>
      <c r="J105">
        <v>9</v>
      </c>
    </row>
    <row r="106" spans="1:10">
      <c r="A106" s="108" t="str">
        <f>COL_SIZES[[#This Row],[datatype]]&amp;"_"&amp;COL_SIZES[[#This Row],[column_prec]]&amp;"_"&amp;COL_SIZES[[#This Row],[col_len]]</f>
        <v>int_10_4</v>
      </c>
      <c r="B106" s="108">
        <f>IF(COL_SIZES[[#This Row],[datatype]] = "varchar",
  MIN(
    COL_SIZES[[#This Row],[column_length]],
    IFERROR(VALUE(VLOOKUP(
      COL_SIZES[[#This Row],[table_name]]&amp;"."&amp;COL_SIZES[[#This Row],[column_name]],
      AVG_COL_SIZES[#Data],2,FALSE)),
    COL_SIZES[[#This Row],[column_length]])
  ),
  COL_SIZES[[#This Row],[column_length]])</f>
        <v>4</v>
      </c>
      <c r="C106" s="109">
        <f>VLOOKUP(A106,DBMS_TYPE_SIZES[],2,FALSE)</f>
        <v>9</v>
      </c>
      <c r="D106" s="109">
        <f>VLOOKUP(A106,DBMS_TYPE_SIZES[],3,FALSE)</f>
        <v>4</v>
      </c>
      <c r="E106" s="110">
        <f>VLOOKUP(A106,DBMS_TYPE_SIZES[],4,FALSE)</f>
        <v>4</v>
      </c>
      <c r="F106" t="s">
        <v>65</v>
      </c>
      <c r="G106" t="s">
        <v>70</v>
      </c>
      <c r="H106" t="s">
        <v>18</v>
      </c>
      <c r="I106">
        <v>10</v>
      </c>
      <c r="J106">
        <v>4</v>
      </c>
    </row>
    <row r="107" spans="1:10">
      <c r="A107" s="108" t="str">
        <f>COL_SIZES[[#This Row],[datatype]]&amp;"_"&amp;COL_SIZES[[#This Row],[column_prec]]&amp;"_"&amp;COL_SIZES[[#This Row],[col_len]]</f>
        <v>int_10_4</v>
      </c>
      <c r="B107" s="108">
        <f>IF(COL_SIZES[[#This Row],[datatype]] = "varchar",
  MIN(
    COL_SIZES[[#This Row],[column_length]],
    IFERROR(VALUE(VLOOKUP(
      COL_SIZES[[#This Row],[table_name]]&amp;"."&amp;COL_SIZES[[#This Row],[column_name]],
      AVG_COL_SIZES[#Data],2,FALSE)),
    COL_SIZES[[#This Row],[column_length]])
  ),
  COL_SIZES[[#This Row],[column_length]])</f>
        <v>4</v>
      </c>
      <c r="C107" s="109">
        <f>VLOOKUP(A107,DBMS_TYPE_SIZES[],2,FALSE)</f>
        <v>9</v>
      </c>
      <c r="D107" s="109">
        <f>VLOOKUP(A107,DBMS_TYPE_SIZES[],3,FALSE)</f>
        <v>4</v>
      </c>
      <c r="E107" s="110">
        <f>VLOOKUP(A107,DBMS_TYPE_SIZES[],4,FALSE)</f>
        <v>4</v>
      </c>
      <c r="F107" t="s">
        <v>65</v>
      </c>
      <c r="G107" t="s">
        <v>288</v>
      </c>
      <c r="H107" t="s">
        <v>18</v>
      </c>
      <c r="I107">
        <v>10</v>
      </c>
      <c r="J107">
        <v>4</v>
      </c>
    </row>
    <row r="108" spans="1:10">
      <c r="A108" s="108" t="str">
        <f>COL_SIZES[[#This Row],[datatype]]&amp;"_"&amp;COL_SIZES[[#This Row],[column_prec]]&amp;"_"&amp;COL_SIZES[[#This Row],[col_len]]</f>
        <v>numeric_19_9</v>
      </c>
      <c r="B108" s="108">
        <f>IF(COL_SIZES[[#This Row],[datatype]] = "varchar",
  MIN(
    COL_SIZES[[#This Row],[column_length]],
    IFERROR(VALUE(VLOOKUP(
      COL_SIZES[[#This Row],[table_name]]&amp;"."&amp;COL_SIZES[[#This Row],[column_name]],
      AVG_COL_SIZES[#Data],2,FALSE)),
    COL_SIZES[[#This Row],[column_length]])
  ),
  COL_SIZES[[#This Row],[column_length]])</f>
        <v>9</v>
      </c>
      <c r="C108" s="109">
        <f>VLOOKUP(A108,DBMS_TYPE_SIZES[],2,FALSE)</f>
        <v>9</v>
      </c>
      <c r="D108" s="109">
        <f>VLOOKUP(A108,DBMS_TYPE_SIZES[],3,FALSE)</f>
        <v>9</v>
      </c>
      <c r="E108" s="110">
        <f>VLOOKUP(A108,DBMS_TYPE_SIZES[],4,FALSE)</f>
        <v>9</v>
      </c>
      <c r="F108" t="s">
        <v>65</v>
      </c>
      <c r="G108" t="s">
        <v>508</v>
      </c>
      <c r="H108" t="s">
        <v>62</v>
      </c>
      <c r="I108">
        <v>19</v>
      </c>
      <c r="J108">
        <v>9</v>
      </c>
    </row>
    <row r="109" spans="1:10">
      <c r="A109" s="108" t="str">
        <f>COL_SIZES[[#This Row],[datatype]]&amp;"_"&amp;COL_SIZES[[#This Row],[column_prec]]&amp;"_"&amp;COL_SIZES[[#This Row],[col_len]]</f>
        <v>numeric_1_5</v>
      </c>
      <c r="B109" s="108">
        <f>IF(COL_SIZES[[#This Row],[datatype]] = "varchar",
  MIN(
    COL_SIZES[[#This Row],[column_length]],
    IFERROR(VALUE(VLOOKUP(
      COL_SIZES[[#This Row],[table_name]]&amp;"."&amp;COL_SIZES[[#This Row],[column_name]],
      AVG_COL_SIZES[#Data],2,FALSE)),
    COL_SIZES[[#This Row],[column_length]])
  ),
  COL_SIZES[[#This Row],[column_length]])</f>
        <v>5</v>
      </c>
      <c r="C109" s="109">
        <f>VLOOKUP(A109,DBMS_TYPE_SIZES[],2,FALSE)</f>
        <v>5</v>
      </c>
      <c r="D109" s="109">
        <f>VLOOKUP(A109,DBMS_TYPE_SIZES[],3,FALSE)</f>
        <v>5</v>
      </c>
      <c r="E109" s="110">
        <f>VLOOKUP(A109,DBMS_TYPE_SIZES[],4,FALSE)</f>
        <v>5</v>
      </c>
      <c r="F109" t="s">
        <v>65</v>
      </c>
      <c r="G109" t="s">
        <v>502</v>
      </c>
      <c r="H109" t="s">
        <v>62</v>
      </c>
      <c r="I109">
        <v>1</v>
      </c>
      <c r="J109">
        <v>5</v>
      </c>
    </row>
    <row r="110" spans="1:10">
      <c r="A110" s="108" t="str">
        <f>COL_SIZES[[#This Row],[datatype]]&amp;"_"&amp;COL_SIZES[[#This Row],[column_prec]]&amp;"_"&amp;COL_SIZES[[#This Row],[col_len]]</f>
        <v>int_10_4</v>
      </c>
      <c r="B110" s="108">
        <f>IF(COL_SIZES[[#This Row],[datatype]] = "varchar",
  MIN(
    COL_SIZES[[#This Row],[column_length]],
    IFERROR(VALUE(VLOOKUP(
      COL_SIZES[[#This Row],[table_name]]&amp;"."&amp;COL_SIZES[[#This Row],[column_name]],
      AVG_COL_SIZES[#Data],2,FALSE)),
    COL_SIZES[[#This Row],[column_length]])
  ),
  COL_SIZES[[#This Row],[column_length]])</f>
        <v>4</v>
      </c>
      <c r="C110" s="109">
        <f>VLOOKUP(A110,DBMS_TYPE_SIZES[],2,FALSE)</f>
        <v>9</v>
      </c>
      <c r="D110" s="109">
        <f>VLOOKUP(A110,DBMS_TYPE_SIZES[],3,FALSE)</f>
        <v>4</v>
      </c>
      <c r="E110" s="110">
        <f>VLOOKUP(A110,DBMS_TYPE_SIZES[],4,FALSE)</f>
        <v>4</v>
      </c>
      <c r="F110" t="s">
        <v>65</v>
      </c>
      <c r="G110" t="s">
        <v>67</v>
      </c>
      <c r="H110" t="s">
        <v>18</v>
      </c>
      <c r="I110">
        <v>10</v>
      </c>
      <c r="J110">
        <v>4</v>
      </c>
    </row>
    <row r="111" spans="1:10">
      <c r="A111" s="108" t="str">
        <f>COL_SIZES[[#This Row],[datatype]]&amp;"_"&amp;COL_SIZES[[#This Row],[column_prec]]&amp;"_"&amp;COL_SIZES[[#This Row],[col_len]]</f>
        <v>int_10_4</v>
      </c>
      <c r="B111" s="108">
        <f>IF(COL_SIZES[[#This Row],[datatype]] = "varchar",
  MIN(
    COL_SIZES[[#This Row],[column_length]],
    IFERROR(VALUE(VLOOKUP(
      COL_SIZES[[#This Row],[table_name]]&amp;"."&amp;COL_SIZES[[#This Row],[column_name]],
      AVG_COL_SIZES[#Data],2,FALSE)),
    COL_SIZES[[#This Row],[column_length]])
  ),
  COL_SIZES[[#This Row],[column_length]])</f>
        <v>4</v>
      </c>
      <c r="C111" s="109">
        <f>VLOOKUP(A111,DBMS_TYPE_SIZES[],2,FALSE)</f>
        <v>9</v>
      </c>
      <c r="D111" s="109">
        <f>VLOOKUP(A111,DBMS_TYPE_SIZES[],3,FALSE)</f>
        <v>4</v>
      </c>
      <c r="E111" s="110">
        <f>VLOOKUP(A111,DBMS_TYPE_SIZES[],4,FALSE)</f>
        <v>4</v>
      </c>
      <c r="F111" t="s">
        <v>65</v>
      </c>
      <c r="G111" t="s">
        <v>291</v>
      </c>
      <c r="H111" t="s">
        <v>18</v>
      </c>
      <c r="I111">
        <v>10</v>
      </c>
      <c r="J111">
        <v>4</v>
      </c>
    </row>
    <row r="112" spans="1:10">
      <c r="A112" s="108" t="str">
        <f>COL_SIZES[[#This Row],[datatype]]&amp;"_"&amp;COL_SIZES[[#This Row],[column_prec]]&amp;"_"&amp;COL_SIZES[[#This Row],[col_len]]</f>
        <v>int_10_4</v>
      </c>
      <c r="B112" s="108">
        <f>IF(COL_SIZES[[#This Row],[datatype]] = "varchar",
  MIN(
    COL_SIZES[[#This Row],[column_length]],
    IFERROR(VALUE(VLOOKUP(
      COL_SIZES[[#This Row],[table_name]]&amp;"."&amp;COL_SIZES[[#This Row],[column_name]],
      AVG_COL_SIZES[#Data],2,FALSE)),
    COL_SIZES[[#This Row],[column_length]])
  ),
  COL_SIZES[[#This Row],[column_length]])</f>
        <v>4</v>
      </c>
      <c r="C112" s="109">
        <f>VLOOKUP(A112,DBMS_TYPE_SIZES[],2,FALSE)</f>
        <v>9</v>
      </c>
      <c r="D112" s="109">
        <f>VLOOKUP(A112,DBMS_TYPE_SIZES[],3,FALSE)</f>
        <v>4</v>
      </c>
      <c r="E112" s="110">
        <f>VLOOKUP(A112,DBMS_TYPE_SIZES[],4,FALSE)</f>
        <v>4</v>
      </c>
      <c r="F112" t="s">
        <v>65</v>
      </c>
      <c r="G112" t="s">
        <v>64</v>
      </c>
      <c r="H112" t="s">
        <v>18</v>
      </c>
      <c r="I112">
        <v>10</v>
      </c>
      <c r="J112">
        <v>4</v>
      </c>
    </row>
    <row r="113" spans="1:10">
      <c r="A113" s="108" t="str">
        <f>COL_SIZES[[#This Row],[datatype]]&amp;"_"&amp;COL_SIZES[[#This Row],[column_prec]]&amp;"_"&amp;COL_SIZES[[#This Row],[col_len]]</f>
        <v>numeric_19_9</v>
      </c>
      <c r="B113" s="108">
        <f>IF(COL_SIZES[[#This Row],[datatype]] = "varchar",
  MIN(
    COL_SIZES[[#This Row],[column_length]],
    IFERROR(VALUE(VLOOKUP(
      COL_SIZES[[#This Row],[table_name]]&amp;"."&amp;COL_SIZES[[#This Row],[column_name]],
      AVG_COL_SIZES[#Data],2,FALSE)),
    COL_SIZES[[#This Row],[column_length]])
  ),
  COL_SIZES[[#This Row],[column_length]])</f>
        <v>9</v>
      </c>
      <c r="C113" s="109">
        <f>VLOOKUP(A113,DBMS_TYPE_SIZES[],2,FALSE)</f>
        <v>9</v>
      </c>
      <c r="D113" s="109">
        <f>VLOOKUP(A113,DBMS_TYPE_SIZES[],3,FALSE)</f>
        <v>9</v>
      </c>
      <c r="E113" s="110">
        <f>VLOOKUP(A113,DBMS_TYPE_SIZES[],4,FALSE)</f>
        <v>9</v>
      </c>
      <c r="F113" t="s">
        <v>65</v>
      </c>
      <c r="G113" t="s">
        <v>151</v>
      </c>
      <c r="H113" t="s">
        <v>62</v>
      </c>
      <c r="I113">
        <v>19</v>
      </c>
      <c r="J113">
        <v>9</v>
      </c>
    </row>
    <row r="114" spans="1:10">
      <c r="A114" s="108" t="str">
        <f>COL_SIZES[[#This Row],[datatype]]&amp;"_"&amp;COL_SIZES[[#This Row],[column_prec]]&amp;"_"&amp;COL_SIZES[[#This Row],[col_len]]</f>
        <v>numeric_1_5</v>
      </c>
      <c r="B114" s="108">
        <f>IF(COL_SIZES[[#This Row],[datatype]] = "varchar",
  MIN(
    COL_SIZES[[#This Row],[column_length]],
    IFERROR(VALUE(VLOOKUP(
      COL_SIZES[[#This Row],[table_name]]&amp;"."&amp;COL_SIZES[[#This Row],[column_name]],
      AVG_COL_SIZES[#Data],2,FALSE)),
    COL_SIZES[[#This Row],[column_length]])
  ),
  COL_SIZES[[#This Row],[column_length]])</f>
        <v>5</v>
      </c>
      <c r="C114" s="109">
        <f>VLOOKUP(A114,DBMS_TYPE_SIZES[],2,FALSE)</f>
        <v>5</v>
      </c>
      <c r="D114" s="109">
        <f>VLOOKUP(A114,DBMS_TYPE_SIZES[],3,FALSE)</f>
        <v>5</v>
      </c>
      <c r="E114" s="110">
        <f>VLOOKUP(A114,DBMS_TYPE_SIZES[],4,FALSE)</f>
        <v>5</v>
      </c>
      <c r="F114" t="s">
        <v>68</v>
      </c>
      <c r="G114" t="s">
        <v>496</v>
      </c>
      <c r="H114" t="s">
        <v>62</v>
      </c>
      <c r="I114">
        <v>1</v>
      </c>
      <c r="J114">
        <v>5</v>
      </c>
    </row>
    <row r="115" spans="1:10">
      <c r="A115" s="108" t="str">
        <f>COL_SIZES[[#This Row],[datatype]]&amp;"_"&amp;COL_SIZES[[#This Row],[column_prec]]&amp;"_"&amp;COL_SIZES[[#This Row],[col_len]]</f>
        <v>numeric_19_9</v>
      </c>
      <c r="B115" s="108">
        <f>IF(COL_SIZES[[#This Row],[datatype]] = "varchar",
  MIN(
    COL_SIZES[[#This Row],[column_length]],
    IFERROR(VALUE(VLOOKUP(
      COL_SIZES[[#This Row],[table_name]]&amp;"."&amp;COL_SIZES[[#This Row],[column_name]],
      AVG_COL_SIZES[#Data],2,FALSE)),
    COL_SIZES[[#This Row],[column_length]])
  ),
  COL_SIZES[[#This Row],[column_length]])</f>
        <v>9</v>
      </c>
      <c r="C115" s="109">
        <f>VLOOKUP(A115,DBMS_TYPE_SIZES[],2,FALSE)</f>
        <v>9</v>
      </c>
      <c r="D115" s="109">
        <f>VLOOKUP(A115,DBMS_TYPE_SIZES[],3,FALSE)</f>
        <v>9</v>
      </c>
      <c r="E115" s="110">
        <f>VLOOKUP(A115,DBMS_TYPE_SIZES[],4,FALSE)</f>
        <v>9</v>
      </c>
      <c r="F115" t="s">
        <v>68</v>
      </c>
      <c r="G115" t="s">
        <v>69</v>
      </c>
      <c r="H115" t="s">
        <v>62</v>
      </c>
      <c r="I115">
        <v>19</v>
      </c>
      <c r="J115">
        <v>9</v>
      </c>
    </row>
    <row r="116" spans="1:10">
      <c r="A116" s="108" t="str">
        <f>COL_SIZES[[#This Row],[datatype]]&amp;"_"&amp;COL_SIZES[[#This Row],[column_prec]]&amp;"_"&amp;COL_SIZES[[#This Row],[col_len]]</f>
        <v>varchar_0_64</v>
      </c>
      <c r="B116" s="108">
        <f>IF(COL_SIZES[[#This Row],[datatype]] = "varchar",
  MIN(
    COL_SIZES[[#This Row],[column_length]],
    IFERROR(VALUE(VLOOKUP(
      COL_SIZES[[#This Row],[table_name]]&amp;"."&amp;COL_SIZES[[#This Row],[column_name]],
      AVG_COL_SIZES[#Data],2,FALSE)),
    COL_SIZES[[#This Row],[column_length]])
  ),
  COL_SIZES[[#This Row],[column_length]])</f>
        <v>64</v>
      </c>
      <c r="C116" s="109">
        <f>VLOOKUP(A116,DBMS_TYPE_SIZES[],2,FALSE)</f>
        <v>64</v>
      </c>
      <c r="D116" s="109">
        <f>VLOOKUP(A116,DBMS_TYPE_SIZES[],3,FALSE)</f>
        <v>64</v>
      </c>
      <c r="E116" s="110">
        <f>VLOOKUP(A116,DBMS_TYPE_SIZES[],4,FALSE)</f>
        <v>65</v>
      </c>
      <c r="F116" t="s">
        <v>68</v>
      </c>
      <c r="G116" t="s">
        <v>509</v>
      </c>
      <c r="H116" t="s">
        <v>86</v>
      </c>
      <c r="I116">
        <v>0</v>
      </c>
      <c r="J116">
        <v>64</v>
      </c>
    </row>
    <row r="117" spans="1:10">
      <c r="A117" s="108" t="str">
        <f>COL_SIZES[[#This Row],[datatype]]&amp;"_"&amp;COL_SIZES[[#This Row],[column_prec]]&amp;"_"&amp;COL_SIZES[[#This Row],[col_len]]</f>
        <v>int_10_4</v>
      </c>
      <c r="B117" s="108">
        <f>IF(COL_SIZES[[#This Row],[datatype]] = "varchar",
  MIN(
    COL_SIZES[[#This Row],[column_length]],
    IFERROR(VALUE(VLOOKUP(
      COL_SIZES[[#This Row],[table_name]]&amp;"."&amp;COL_SIZES[[#This Row],[column_name]],
      AVG_COL_SIZES[#Data],2,FALSE)),
    COL_SIZES[[#This Row],[column_length]])
  ),
  COL_SIZES[[#This Row],[column_length]])</f>
        <v>4</v>
      </c>
      <c r="C117" s="109">
        <f>VLOOKUP(A117,DBMS_TYPE_SIZES[],2,FALSE)</f>
        <v>9</v>
      </c>
      <c r="D117" s="109">
        <f>VLOOKUP(A117,DBMS_TYPE_SIZES[],3,FALSE)</f>
        <v>4</v>
      </c>
      <c r="E117" s="110">
        <f>VLOOKUP(A117,DBMS_TYPE_SIZES[],4,FALSE)</f>
        <v>4</v>
      </c>
      <c r="F117" t="s">
        <v>68</v>
      </c>
      <c r="G117" t="s">
        <v>498</v>
      </c>
      <c r="H117" t="s">
        <v>18</v>
      </c>
      <c r="I117">
        <v>10</v>
      </c>
      <c r="J117">
        <v>4</v>
      </c>
    </row>
    <row r="118" spans="1:10">
      <c r="A118" s="108" t="str">
        <f>COL_SIZES[[#This Row],[datatype]]&amp;"_"&amp;COL_SIZES[[#This Row],[column_prec]]&amp;"_"&amp;COL_SIZES[[#This Row],[col_len]]</f>
        <v>numeric_19_9</v>
      </c>
      <c r="B118" s="108">
        <f>IF(COL_SIZES[[#This Row],[datatype]] = "varchar",
  MIN(
    COL_SIZES[[#This Row],[column_length]],
    IFERROR(VALUE(VLOOKUP(
      COL_SIZES[[#This Row],[table_name]]&amp;"."&amp;COL_SIZES[[#This Row],[column_name]],
      AVG_COL_SIZES[#Data],2,FALSE)),
    COL_SIZES[[#This Row],[column_length]])
  ),
  COL_SIZES[[#This Row],[column_length]])</f>
        <v>9</v>
      </c>
      <c r="C118" s="109">
        <f>VLOOKUP(A118,DBMS_TYPE_SIZES[],2,FALSE)</f>
        <v>9</v>
      </c>
      <c r="D118" s="109">
        <f>VLOOKUP(A118,DBMS_TYPE_SIZES[],3,FALSE)</f>
        <v>9</v>
      </c>
      <c r="E118" s="110">
        <f>VLOOKUP(A118,DBMS_TYPE_SIZES[],4,FALSE)</f>
        <v>9</v>
      </c>
      <c r="F118" t="s">
        <v>68</v>
      </c>
      <c r="G118" t="s">
        <v>143</v>
      </c>
      <c r="H118" t="s">
        <v>62</v>
      </c>
      <c r="I118">
        <v>19</v>
      </c>
      <c r="J118">
        <v>9</v>
      </c>
    </row>
    <row r="119" spans="1:10">
      <c r="A119" s="108" t="str">
        <f>COL_SIZES[[#This Row],[datatype]]&amp;"_"&amp;COL_SIZES[[#This Row],[column_prec]]&amp;"_"&amp;COL_SIZES[[#This Row],[col_len]]</f>
        <v>int_10_4</v>
      </c>
      <c r="B119" s="108">
        <f>IF(COL_SIZES[[#This Row],[datatype]] = "varchar",
  MIN(
    COL_SIZES[[#This Row],[column_length]],
    IFERROR(VALUE(VLOOKUP(
      COL_SIZES[[#This Row],[table_name]]&amp;"."&amp;COL_SIZES[[#This Row],[column_name]],
      AVG_COL_SIZES[#Data],2,FALSE)),
    COL_SIZES[[#This Row],[column_length]])
  ),
  COL_SIZES[[#This Row],[column_length]])</f>
        <v>4</v>
      </c>
      <c r="C119" s="109">
        <f>VLOOKUP(A119,DBMS_TYPE_SIZES[],2,FALSE)</f>
        <v>9</v>
      </c>
      <c r="D119" s="109">
        <f>VLOOKUP(A119,DBMS_TYPE_SIZES[],3,FALSE)</f>
        <v>4</v>
      </c>
      <c r="E119" s="110">
        <f>VLOOKUP(A119,DBMS_TYPE_SIZES[],4,FALSE)</f>
        <v>4</v>
      </c>
      <c r="F119" t="s">
        <v>68</v>
      </c>
      <c r="G119" t="s">
        <v>70</v>
      </c>
      <c r="H119" t="s">
        <v>18</v>
      </c>
      <c r="I119">
        <v>10</v>
      </c>
      <c r="J119">
        <v>4</v>
      </c>
    </row>
    <row r="120" spans="1:10">
      <c r="A120" s="108" t="str">
        <f>COL_SIZES[[#This Row],[datatype]]&amp;"_"&amp;COL_SIZES[[#This Row],[column_prec]]&amp;"_"&amp;COL_SIZES[[#This Row],[col_len]]</f>
        <v>int_10_4</v>
      </c>
      <c r="B120" s="108">
        <f>IF(COL_SIZES[[#This Row],[datatype]] = "varchar",
  MIN(
    COL_SIZES[[#This Row],[column_length]],
    IFERROR(VALUE(VLOOKUP(
      COL_SIZES[[#This Row],[table_name]]&amp;"."&amp;COL_SIZES[[#This Row],[column_name]],
      AVG_COL_SIZES[#Data],2,FALSE)),
    COL_SIZES[[#This Row],[column_length]])
  ),
  COL_SIZES[[#This Row],[column_length]])</f>
        <v>4</v>
      </c>
      <c r="C120" s="109">
        <f>VLOOKUP(A120,DBMS_TYPE_SIZES[],2,FALSE)</f>
        <v>9</v>
      </c>
      <c r="D120" s="109">
        <f>VLOOKUP(A120,DBMS_TYPE_SIZES[],3,FALSE)</f>
        <v>4</v>
      </c>
      <c r="E120" s="110">
        <f>VLOOKUP(A120,DBMS_TYPE_SIZES[],4,FALSE)</f>
        <v>4</v>
      </c>
      <c r="F120" t="s">
        <v>68</v>
      </c>
      <c r="G120" t="s">
        <v>288</v>
      </c>
      <c r="H120" t="s">
        <v>18</v>
      </c>
      <c r="I120">
        <v>10</v>
      </c>
      <c r="J120">
        <v>4</v>
      </c>
    </row>
    <row r="121" spans="1:10">
      <c r="A121" s="108" t="str">
        <f>COL_SIZES[[#This Row],[datatype]]&amp;"_"&amp;COL_SIZES[[#This Row],[column_prec]]&amp;"_"&amp;COL_SIZES[[#This Row],[col_len]]</f>
        <v>int_10_4</v>
      </c>
      <c r="B121" s="108">
        <f>IF(COL_SIZES[[#This Row],[datatype]] = "varchar",
  MIN(
    COL_SIZES[[#This Row],[column_length]],
    IFERROR(VALUE(VLOOKUP(
      COL_SIZES[[#This Row],[table_name]]&amp;"."&amp;COL_SIZES[[#This Row],[column_name]],
      AVG_COL_SIZES[#Data],2,FALSE)),
    COL_SIZES[[#This Row],[column_length]])
  ),
  COL_SIZES[[#This Row],[column_length]])</f>
        <v>4</v>
      </c>
      <c r="C121" s="109">
        <f>VLOOKUP(A121,DBMS_TYPE_SIZES[],2,FALSE)</f>
        <v>9</v>
      </c>
      <c r="D121" s="109">
        <f>VLOOKUP(A121,DBMS_TYPE_SIZES[],3,FALSE)</f>
        <v>4</v>
      </c>
      <c r="E121" s="110">
        <f>VLOOKUP(A121,DBMS_TYPE_SIZES[],4,FALSE)</f>
        <v>4</v>
      </c>
      <c r="F121" t="s">
        <v>68</v>
      </c>
      <c r="G121" t="s">
        <v>289</v>
      </c>
      <c r="H121" t="s">
        <v>18</v>
      </c>
      <c r="I121">
        <v>10</v>
      </c>
      <c r="J121">
        <v>4</v>
      </c>
    </row>
    <row r="122" spans="1:10">
      <c r="A122" s="108" t="str">
        <f>COL_SIZES[[#This Row],[datatype]]&amp;"_"&amp;COL_SIZES[[#This Row],[column_prec]]&amp;"_"&amp;COL_SIZES[[#This Row],[col_len]]</f>
        <v>numeric_1_5</v>
      </c>
      <c r="B122" s="108">
        <f>IF(COL_SIZES[[#This Row],[datatype]] = "varchar",
  MIN(
    COL_SIZES[[#This Row],[column_length]],
    IFERROR(VALUE(VLOOKUP(
      COL_SIZES[[#This Row],[table_name]]&amp;"."&amp;COL_SIZES[[#This Row],[column_name]],
      AVG_COL_SIZES[#Data],2,FALSE)),
    COL_SIZES[[#This Row],[column_length]])
  ),
  COL_SIZES[[#This Row],[column_length]])</f>
        <v>5</v>
      </c>
      <c r="C122" s="109">
        <f>VLOOKUP(A122,DBMS_TYPE_SIZES[],2,FALSE)</f>
        <v>5</v>
      </c>
      <c r="D122" s="109">
        <f>VLOOKUP(A122,DBMS_TYPE_SIZES[],3,FALSE)</f>
        <v>5</v>
      </c>
      <c r="E122" s="110">
        <f>VLOOKUP(A122,DBMS_TYPE_SIZES[],4,FALSE)</f>
        <v>5</v>
      </c>
      <c r="F122" t="s">
        <v>68</v>
      </c>
      <c r="G122" t="s">
        <v>502</v>
      </c>
      <c r="H122" t="s">
        <v>62</v>
      </c>
      <c r="I122">
        <v>1</v>
      </c>
      <c r="J122">
        <v>5</v>
      </c>
    </row>
    <row r="123" spans="1:10">
      <c r="A123" s="108" t="str">
        <f>COL_SIZES[[#This Row],[datatype]]&amp;"_"&amp;COL_SIZES[[#This Row],[column_prec]]&amp;"_"&amp;COL_SIZES[[#This Row],[col_len]]</f>
        <v>int_10_4</v>
      </c>
      <c r="B123" s="108">
        <f>IF(COL_SIZES[[#This Row],[datatype]] = "varchar",
  MIN(
    COL_SIZES[[#This Row],[column_length]],
    IFERROR(VALUE(VLOOKUP(
      COL_SIZES[[#This Row],[table_name]]&amp;"."&amp;COL_SIZES[[#This Row],[column_name]],
      AVG_COL_SIZES[#Data],2,FALSE)),
    COL_SIZES[[#This Row],[column_length]])
  ),
  COL_SIZES[[#This Row],[column_length]])</f>
        <v>4</v>
      </c>
      <c r="C123" s="109">
        <f>VLOOKUP(A123,DBMS_TYPE_SIZES[],2,FALSE)</f>
        <v>9</v>
      </c>
      <c r="D123" s="109">
        <f>VLOOKUP(A123,DBMS_TYPE_SIZES[],3,FALSE)</f>
        <v>4</v>
      </c>
      <c r="E123" s="110">
        <f>VLOOKUP(A123,DBMS_TYPE_SIZES[],4,FALSE)</f>
        <v>4</v>
      </c>
      <c r="F123" t="s">
        <v>68</v>
      </c>
      <c r="G123" t="s">
        <v>67</v>
      </c>
      <c r="H123" t="s">
        <v>18</v>
      </c>
      <c r="I123">
        <v>10</v>
      </c>
      <c r="J123">
        <v>4</v>
      </c>
    </row>
    <row r="124" spans="1:10">
      <c r="A124" s="108" t="str">
        <f>COL_SIZES[[#This Row],[datatype]]&amp;"_"&amp;COL_SIZES[[#This Row],[column_prec]]&amp;"_"&amp;COL_SIZES[[#This Row],[col_len]]</f>
        <v>int_10_4</v>
      </c>
      <c r="B124" s="108">
        <f>IF(COL_SIZES[[#This Row],[datatype]] = "varchar",
  MIN(
    COL_SIZES[[#This Row],[column_length]],
    IFERROR(VALUE(VLOOKUP(
      COL_SIZES[[#This Row],[table_name]]&amp;"."&amp;COL_SIZES[[#This Row],[column_name]],
      AVG_COL_SIZES[#Data],2,FALSE)),
    COL_SIZES[[#This Row],[column_length]])
  ),
  COL_SIZES[[#This Row],[column_length]])</f>
        <v>4</v>
      </c>
      <c r="C124" s="109">
        <f>VLOOKUP(A124,DBMS_TYPE_SIZES[],2,FALSE)</f>
        <v>9</v>
      </c>
      <c r="D124" s="109">
        <f>VLOOKUP(A124,DBMS_TYPE_SIZES[],3,FALSE)</f>
        <v>4</v>
      </c>
      <c r="E124" s="110">
        <f>VLOOKUP(A124,DBMS_TYPE_SIZES[],4,FALSE)</f>
        <v>4</v>
      </c>
      <c r="F124" t="s">
        <v>68</v>
      </c>
      <c r="G124" t="s">
        <v>291</v>
      </c>
      <c r="H124" t="s">
        <v>18</v>
      </c>
      <c r="I124">
        <v>10</v>
      </c>
      <c r="J124">
        <v>4</v>
      </c>
    </row>
    <row r="125" spans="1:10">
      <c r="A125" s="108" t="str">
        <f>COL_SIZES[[#This Row],[datatype]]&amp;"_"&amp;COL_SIZES[[#This Row],[column_prec]]&amp;"_"&amp;COL_SIZES[[#This Row],[col_len]]</f>
        <v>int_10_4</v>
      </c>
      <c r="B125" s="108">
        <f>IF(COL_SIZES[[#This Row],[datatype]] = "varchar",
  MIN(
    COL_SIZES[[#This Row],[column_length]],
    IFERROR(VALUE(VLOOKUP(
      COL_SIZES[[#This Row],[table_name]]&amp;"."&amp;COL_SIZES[[#This Row],[column_name]],
      AVG_COL_SIZES[#Data],2,FALSE)),
    COL_SIZES[[#This Row],[column_length]])
  ),
  COL_SIZES[[#This Row],[column_length]])</f>
        <v>4</v>
      </c>
      <c r="C125" s="109">
        <f>VLOOKUP(A125,DBMS_TYPE_SIZES[],2,FALSE)</f>
        <v>9</v>
      </c>
      <c r="D125" s="109">
        <f>VLOOKUP(A125,DBMS_TYPE_SIZES[],3,FALSE)</f>
        <v>4</v>
      </c>
      <c r="E125" s="110">
        <f>VLOOKUP(A125,DBMS_TYPE_SIZES[],4,FALSE)</f>
        <v>4</v>
      </c>
      <c r="F125" t="s">
        <v>68</v>
      </c>
      <c r="G125" t="s">
        <v>64</v>
      </c>
      <c r="H125" t="s">
        <v>18</v>
      </c>
      <c r="I125">
        <v>10</v>
      </c>
      <c r="J125">
        <v>4</v>
      </c>
    </row>
    <row r="126" spans="1:10">
      <c r="A126" s="108" t="str">
        <f>COL_SIZES[[#This Row],[datatype]]&amp;"_"&amp;COL_SIZES[[#This Row],[column_prec]]&amp;"_"&amp;COL_SIZES[[#This Row],[col_len]]</f>
        <v>int_10_4</v>
      </c>
      <c r="B126" s="108">
        <f>IF(COL_SIZES[[#This Row],[datatype]] = "varchar",
  MIN(
    COL_SIZES[[#This Row],[column_length]],
    IFERROR(VALUE(VLOOKUP(
      COL_SIZES[[#This Row],[table_name]]&amp;"."&amp;COL_SIZES[[#This Row],[column_name]],
      AVG_COL_SIZES[#Data],2,FALSE)),
    COL_SIZES[[#This Row],[column_length]])
  ),
  COL_SIZES[[#This Row],[column_length]])</f>
        <v>4</v>
      </c>
      <c r="C126" s="109">
        <f>VLOOKUP(A126,DBMS_TYPE_SIZES[],2,FALSE)</f>
        <v>9</v>
      </c>
      <c r="D126" s="109">
        <f>VLOOKUP(A126,DBMS_TYPE_SIZES[],3,FALSE)</f>
        <v>4</v>
      </c>
      <c r="E126" s="110">
        <f>VLOOKUP(A126,DBMS_TYPE_SIZES[],4,FALSE)</f>
        <v>4</v>
      </c>
      <c r="F126" t="s">
        <v>68</v>
      </c>
      <c r="G126" t="s">
        <v>265</v>
      </c>
      <c r="H126" t="s">
        <v>18</v>
      </c>
      <c r="I126">
        <v>10</v>
      </c>
      <c r="J126">
        <v>4</v>
      </c>
    </row>
    <row r="127" spans="1:10">
      <c r="A127" s="108" t="str">
        <f>COL_SIZES[[#This Row],[datatype]]&amp;"_"&amp;COL_SIZES[[#This Row],[column_prec]]&amp;"_"&amp;COL_SIZES[[#This Row],[col_len]]</f>
        <v>numeric_19_9</v>
      </c>
      <c r="B127" s="108">
        <f>IF(COL_SIZES[[#This Row],[datatype]] = "varchar",
  MIN(
    COL_SIZES[[#This Row],[column_length]],
    IFERROR(VALUE(VLOOKUP(
      COL_SIZES[[#This Row],[table_name]]&amp;"."&amp;COL_SIZES[[#This Row],[column_name]],
      AVG_COL_SIZES[#Data],2,FALSE)),
    COL_SIZES[[#This Row],[column_length]])
  ),
  COL_SIZES[[#This Row],[column_length]])</f>
        <v>9</v>
      </c>
      <c r="C127" s="109">
        <f>VLOOKUP(A127,DBMS_TYPE_SIZES[],2,FALSE)</f>
        <v>9</v>
      </c>
      <c r="D127" s="109">
        <f>VLOOKUP(A127,DBMS_TYPE_SIZES[],3,FALSE)</f>
        <v>9</v>
      </c>
      <c r="E127" s="110">
        <f>VLOOKUP(A127,DBMS_TYPE_SIZES[],4,FALSE)</f>
        <v>9</v>
      </c>
      <c r="F127" t="s">
        <v>68</v>
      </c>
      <c r="G127" t="s">
        <v>151</v>
      </c>
      <c r="H127" t="s">
        <v>62</v>
      </c>
      <c r="I127">
        <v>19</v>
      </c>
      <c r="J127">
        <v>9</v>
      </c>
    </row>
    <row r="128" spans="1:10">
      <c r="A128" s="108" t="str">
        <f>COL_SIZES[[#This Row],[datatype]]&amp;"_"&amp;COL_SIZES[[#This Row],[column_prec]]&amp;"_"&amp;COL_SIZES[[#This Row],[col_len]]</f>
        <v>varchar_0_32</v>
      </c>
      <c r="B128" s="108">
        <f>IF(COL_SIZES[[#This Row],[datatype]] = "varchar",
  MIN(
    COL_SIZES[[#This Row],[column_length]],
    IFERROR(VALUE(VLOOKUP(
      COL_SIZES[[#This Row],[table_name]]&amp;"."&amp;COL_SIZES[[#This Row],[column_name]],
      AVG_COL_SIZES[#Data],2,FALSE)),
    COL_SIZES[[#This Row],[column_length]])
  ),
  COL_SIZES[[#This Row],[column_length]])</f>
        <v>32</v>
      </c>
      <c r="C128" s="109">
        <f>VLOOKUP(A128,DBMS_TYPE_SIZES[],2,FALSE)</f>
        <v>32</v>
      </c>
      <c r="D128" s="109">
        <f>VLOOKUP(A128,DBMS_TYPE_SIZES[],3,FALSE)</f>
        <v>32</v>
      </c>
      <c r="E128" s="110">
        <f>VLOOKUP(A128,DBMS_TYPE_SIZES[],4,FALSE)</f>
        <v>33</v>
      </c>
      <c r="F128" t="s">
        <v>71</v>
      </c>
      <c r="G128" t="s">
        <v>71</v>
      </c>
      <c r="H128" t="s">
        <v>86</v>
      </c>
      <c r="I128">
        <v>0</v>
      </c>
      <c r="J128">
        <v>32</v>
      </c>
    </row>
    <row r="129" spans="1:10">
      <c r="A129" s="108" t="str">
        <f>COL_SIZES[[#This Row],[datatype]]&amp;"_"&amp;COL_SIZES[[#This Row],[column_prec]]&amp;"_"&amp;COL_SIZES[[#This Row],[col_len]]</f>
        <v>varchar_0_32</v>
      </c>
      <c r="B129" s="108">
        <f>IF(COL_SIZES[[#This Row],[datatype]] = "varchar",
  MIN(
    COL_SIZES[[#This Row],[column_length]],
    IFERROR(VALUE(VLOOKUP(
      COL_SIZES[[#This Row],[table_name]]&amp;"."&amp;COL_SIZES[[#This Row],[column_name]],
      AVG_COL_SIZES[#Data],2,FALSE)),
    COL_SIZES[[#This Row],[column_length]])
  ),
  COL_SIZES[[#This Row],[column_length]])</f>
        <v>32</v>
      </c>
      <c r="C129" s="109">
        <f>VLOOKUP(A129,DBMS_TYPE_SIZES[],2,FALSE)</f>
        <v>32</v>
      </c>
      <c r="D129" s="109">
        <f>VLOOKUP(A129,DBMS_TYPE_SIZES[],3,FALSE)</f>
        <v>32</v>
      </c>
      <c r="E129" s="110">
        <f>VLOOKUP(A129,DBMS_TYPE_SIZES[],4,FALSE)</f>
        <v>33</v>
      </c>
      <c r="F129" t="s">
        <v>71</v>
      </c>
      <c r="G129" t="s">
        <v>510</v>
      </c>
      <c r="H129" t="s">
        <v>86</v>
      </c>
      <c r="I129">
        <v>0</v>
      </c>
      <c r="J129">
        <v>32</v>
      </c>
    </row>
    <row r="130" spans="1:10">
      <c r="A130" s="108" t="str">
        <f>COL_SIZES[[#This Row],[datatype]]&amp;"_"&amp;COL_SIZES[[#This Row],[column_prec]]&amp;"_"&amp;COL_SIZES[[#This Row],[col_len]]</f>
        <v>int_10_4</v>
      </c>
      <c r="B130" s="108">
        <f>IF(COL_SIZES[[#This Row],[datatype]] = "varchar",
  MIN(
    COL_SIZES[[#This Row],[column_length]],
    IFERROR(VALUE(VLOOKUP(
      COL_SIZES[[#This Row],[table_name]]&amp;"."&amp;COL_SIZES[[#This Row],[column_name]],
      AVG_COL_SIZES[#Data],2,FALSE)),
    COL_SIZES[[#This Row],[column_length]])
  ),
  COL_SIZES[[#This Row],[column_length]])</f>
        <v>4</v>
      </c>
      <c r="C130" s="109">
        <f>VLOOKUP(A130,DBMS_TYPE_SIZES[],2,FALSE)</f>
        <v>9</v>
      </c>
      <c r="D130" s="109">
        <f>VLOOKUP(A130,DBMS_TYPE_SIZES[],3,FALSE)</f>
        <v>4</v>
      </c>
      <c r="E130" s="110">
        <f>VLOOKUP(A130,DBMS_TYPE_SIZES[],4,FALSE)</f>
        <v>4</v>
      </c>
      <c r="F130" t="s">
        <v>71</v>
      </c>
      <c r="G130" t="s">
        <v>72</v>
      </c>
      <c r="H130" t="s">
        <v>18</v>
      </c>
      <c r="I130">
        <v>10</v>
      </c>
      <c r="J130">
        <v>4</v>
      </c>
    </row>
    <row r="131" spans="1:10">
      <c r="A131" s="108" t="str">
        <f>COL_SIZES[[#This Row],[datatype]]&amp;"_"&amp;COL_SIZES[[#This Row],[column_prec]]&amp;"_"&amp;COL_SIZES[[#This Row],[col_len]]</f>
        <v>numeric_19_9</v>
      </c>
      <c r="B131" s="108">
        <f>IF(COL_SIZES[[#This Row],[datatype]] = "varchar",
  MIN(
    COL_SIZES[[#This Row],[column_length]],
    IFERROR(VALUE(VLOOKUP(
      COL_SIZES[[#This Row],[table_name]]&amp;"."&amp;COL_SIZES[[#This Row],[column_name]],
      AVG_COL_SIZES[#Data],2,FALSE)),
    COL_SIZES[[#This Row],[column_length]])
  ),
  COL_SIZES[[#This Row],[column_length]])</f>
        <v>9</v>
      </c>
      <c r="C131" s="109">
        <f>VLOOKUP(A131,DBMS_TYPE_SIZES[],2,FALSE)</f>
        <v>9</v>
      </c>
      <c r="D131" s="109">
        <f>VLOOKUP(A131,DBMS_TYPE_SIZES[],3,FALSE)</f>
        <v>9</v>
      </c>
      <c r="E131" s="110">
        <f>VLOOKUP(A131,DBMS_TYPE_SIZES[],4,FALSE)</f>
        <v>9</v>
      </c>
      <c r="F131" t="s">
        <v>71</v>
      </c>
      <c r="G131" t="s">
        <v>143</v>
      </c>
      <c r="H131" t="s">
        <v>62</v>
      </c>
      <c r="I131">
        <v>19</v>
      </c>
      <c r="J131">
        <v>9</v>
      </c>
    </row>
    <row r="132" spans="1:10">
      <c r="A132" s="108" t="str">
        <f>COL_SIZES[[#This Row],[datatype]]&amp;"_"&amp;COL_SIZES[[#This Row],[column_prec]]&amp;"_"&amp;COL_SIZES[[#This Row],[col_len]]</f>
        <v>numeric_19_9</v>
      </c>
      <c r="B132" s="108">
        <f>IF(COL_SIZES[[#This Row],[datatype]] = "varchar",
  MIN(
    COL_SIZES[[#This Row],[column_length]],
    IFERROR(VALUE(VLOOKUP(
      COL_SIZES[[#This Row],[table_name]]&amp;"."&amp;COL_SIZES[[#This Row],[column_name]],
      AVG_COL_SIZES[#Data],2,FALSE)),
    COL_SIZES[[#This Row],[column_length]])
  ),
  COL_SIZES[[#This Row],[column_length]])</f>
        <v>9</v>
      </c>
      <c r="C132" s="109">
        <f>VLOOKUP(A132,DBMS_TYPE_SIZES[],2,FALSE)</f>
        <v>9</v>
      </c>
      <c r="D132" s="109">
        <f>VLOOKUP(A132,DBMS_TYPE_SIZES[],3,FALSE)</f>
        <v>9</v>
      </c>
      <c r="E132" s="110">
        <f>VLOOKUP(A132,DBMS_TYPE_SIZES[],4,FALSE)</f>
        <v>9</v>
      </c>
      <c r="F132" t="s">
        <v>71</v>
      </c>
      <c r="G132" t="s">
        <v>151</v>
      </c>
      <c r="H132" t="s">
        <v>62</v>
      </c>
      <c r="I132">
        <v>19</v>
      </c>
      <c r="J132">
        <v>9</v>
      </c>
    </row>
    <row r="133" spans="1:10">
      <c r="A133" s="108" t="str">
        <f>COL_SIZES[[#This Row],[datatype]]&amp;"_"&amp;COL_SIZES[[#This Row],[column_prec]]&amp;"_"&amp;COL_SIZES[[#This Row],[col_len]]</f>
        <v>numeric_1_5</v>
      </c>
      <c r="B133" s="108">
        <f>IF(COL_SIZES[[#This Row],[datatype]] = "varchar",
  MIN(
    COL_SIZES[[#This Row],[column_length]],
    IFERROR(VALUE(VLOOKUP(
      COL_SIZES[[#This Row],[table_name]]&amp;"."&amp;COL_SIZES[[#This Row],[column_name]],
      AVG_COL_SIZES[#Data],2,FALSE)),
    COL_SIZES[[#This Row],[column_length]])
  ),
  COL_SIZES[[#This Row],[column_length]])</f>
        <v>5</v>
      </c>
      <c r="C133" s="109">
        <f>VLOOKUP(A133,DBMS_TYPE_SIZES[],2,FALSE)</f>
        <v>5</v>
      </c>
      <c r="D133" s="109">
        <f>VLOOKUP(A133,DBMS_TYPE_SIZES[],3,FALSE)</f>
        <v>5</v>
      </c>
      <c r="E133" s="110">
        <f>VLOOKUP(A133,DBMS_TYPE_SIZES[],4,FALSE)</f>
        <v>5</v>
      </c>
      <c r="F133" t="s">
        <v>73</v>
      </c>
      <c r="G133" t="s">
        <v>496</v>
      </c>
      <c r="H133" t="s">
        <v>62</v>
      </c>
      <c r="I133">
        <v>1</v>
      </c>
      <c r="J133">
        <v>5</v>
      </c>
    </row>
    <row r="134" spans="1:10">
      <c r="A134" s="108" t="str">
        <f>COL_SIZES[[#This Row],[datatype]]&amp;"_"&amp;COL_SIZES[[#This Row],[column_prec]]&amp;"_"&amp;COL_SIZES[[#This Row],[col_len]]</f>
        <v>int_10_4</v>
      </c>
      <c r="B134" s="108">
        <f>IF(COL_SIZES[[#This Row],[datatype]] = "varchar",
  MIN(
    COL_SIZES[[#This Row],[column_length]],
    IFERROR(VALUE(VLOOKUP(
      COL_SIZES[[#This Row],[table_name]]&amp;"."&amp;COL_SIZES[[#This Row],[column_name]],
      AVG_COL_SIZES[#Data],2,FALSE)),
    COL_SIZES[[#This Row],[column_length]])
  ),
  COL_SIZES[[#This Row],[column_length]])</f>
        <v>4</v>
      </c>
      <c r="C134" s="109">
        <f>VLOOKUP(A134,DBMS_TYPE_SIZES[],2,FALSE)</f>
        <v>9</v>
      </c>
      <c r="D134" s="109">
        <f>VLOOKUP(A134,DBMS_TYPE_SIZES[],3,FALSE)</f>
        <v>4</v>
      </c>
      <c r="E134" s="110">
        <f>VLOOKUP(A134,DBMS_TYPE_SIZES[],4,FALSE)</f>
        <v>4</v>
      </c>
      <c r="F134" t="s">
        <v>73</v>
      </c>
      <c r="G134" t="s">
        <v>1354</v>
      </c>
      <c r="H134" t="s">
        <v>18</v>
      </c>
      <c r="I134">
        <v>10</v>
      </c>
      <c r="J134">
        <v>4</v>
      </c>
    </row>
    <row r="135" spans="1:10">
      <c r="A135" s="108" t="str">
        <f>COL_SIZES[[#This Row],[datatype]]&amp;"_"&amp;COL_SIZES[[#This Row],[column_prec]]&amp;"_"&amp;COL_SIZES[[#This Row],[col_len]]</f>
        <v>numeric_19_9</v>
      </c>
      <c r="B135" s="108">
        <f>IF(COL_SIZES[[#This Row],[datatype]] = "varchar",
  MIN(
    COL_SIZES[[#This Row],[column_length]],
    IFERROR(VALUE(VLOOKUP(
      COL_SIZES[[#This Row],[table_name]]&amp;"."&amp;COL_SIZES[[#This Row],[column_name]],
      AVG_COL_SIZES[#Data],2,FALSE)),
    COL_SIZES[[#This Row],[column_length]])
  ),
  COL_SIZES[[#This Row],[column_length]])</f>
        <v>9</v>
      </c>
      <c r="C135" s="109">
        <f>VLOOKUP(A135,DBMS_TYPE_SIZES[],2,FALSE)</f>
        <v>9</v>
      </c>
      <c r="D135" s="109">
        <f>VLOOKUP(A135,DBMS_TYPE_SIZES[],3,FALSE)</f>
        <v>9</v>
      </c>
      <c r="E135" s="110">
        <f>VLOOKUP(A135,DBMS_TYPE_SIZES[],4,FALSE)</f>
        <v>9</v>
      </c>
      <c r="F135" t="s">
        <v>73</v>
      </c>
      <c r="G135" t="s">
        <v>69</v>
      </c>
      <c r="H135" t="s">
        <v>62</v>
      </c>
      <c r="I135">
        <v>19</v>
      </c>
      <c r="J135">
        <v>9</v>
      </c>
    </row>
    <row r="136" spans="1:10">
      <c r="A136" s="108" t="str">
        <f>COL_SIZES[[#This Row],[datatype]]&amp;"_"&amp;COL_SIZES[[#This Row],[column_prec]]&amp;"_"&amp;COL_SIZES[[#This Row],[col_len]]</f>
        <v>numeric_19_9</v>
      </c>
      <c r="B136" s="108">
        <f>IF(COL_SIZES[[#This Row],[datatype]] = "varchar",
  MIN(
    COL_SIZES[[#This Row],[column_length]],
    IFERROR(VALUE(VLOOKUP(
      COL_SIZES[[#This Row],[table_name]]&amp;"."&amp;COL_SIZES[[#This Row],[column_name]],
      AVG_COL_SIZES[#Data],2,FALSE)),
    COL_SIZES[[#This Row],[column_length]])
  ),
  COL_SIZES[[#This Row],[column_length]])</f>
        <v>9</v>
      </c>
      <c r="C136" s="109">
        <f>VLOOKUP(A136,DBMS_TYPE_SIZES[],2,FALSE)</f>
        <v>9</v>
      </c>
      <c r="D136" s="109">
        <f>VLOOKUP(A136,DBMS_TYPE_SIZES[],3,FALSE)</f>
        <v>9</v>
      </c>
      <c r="E136" s="110">
        <f>VLOOKUP(A136,DBMS_TYPE_SIZES[],4,FALSE)</f>
        <v>9</v>
      </c>
      <c r="F136" t="s">
        <v>73</v>
      </c>
      <c r="G136" t="s">
        <v>74</v>
      </c>
      <c r="H136" t="s">
        <v>62</v>
      </c>
      <c r="I136">
        <v>19</v>
      </c>
      <c r="J136">
        <v>9</v>
      </c>
    </row>
    <row r="137" spans="1:10">
      <c r="A137" s="108" t="str">
        <f>COL_SIZES[[#This Row],[datatype]]&amp;"_"&amp;COL_SIZES[[#This Row],[column_prec]]&amp;"_"&amp;COL_SIZES[[#This Row],[col_len]]</f>
        <v>varchar_0_64</v>
      </c>
      <c r="B137" s="108">
        <f>IF(COL_SIZES[[#This Row],[datatype]] = "varchar",
  MIN(
    COL_SIZES[[#This Row],[column_length]],
    IFERROR(VALUE(VLOOKUP(
      COL_SIZES[[#This Row],[table_name]]&amp;"."&amp;COL_SIZES[[#This Row],[column_name]],
      AVG_COL_SIZES[#Data],2,FALSE)),
    COL_SIZES[[#This Row],[column_length]])
  ),
  COL_SIZES[[#This Row],[column_length]])</f>
        <v>64</v>
      </c>
      <c r="C137" s="109">
        <f>VLOOKUP(A137,DBMS_TYPE_SIZES[],2,FALSE)</f>
        <v>64</v>
      </c>
      <c r="D137" s="109">
        <f>VLOOKUP(A137,DBMS_TYPE_SIZES[],3,FALSE)</f>
        <v>64</v>
      </c>
      <c r="E137" s="110">
        <f>VLOOKUP(A137,DBMS_TYPE_SIZES[],4,FALSE)</f>
        <v>65</v>
      </c>
      <c r="F137" t="s">
        <v>73</v>
      </c>
      <c r="G137" t="s">
        <v>509</v>
      </c>
      <c r="H137" t="s">
        <v>86</v>
      </c>
      <c r="I137">
        <v>0</v>
      </c>
      <c r="J137">
        <v>64</v>
      </c>
    </row>
    <row r="138" spans="1:10">
      <c r="A138" s="108" t="str">
        <f>COL_SIZES[[#This Row],[datatype]]&amp;"_"&amp;COL_SIZES[[#This Row],[column_prec]]&amp;"_"&amp;COL_SIZES[[#This Row],[col_len]]</f>
        <v>int_10_4</v>
      </c>
      <c r="B138" s="108">
        <f>IF(COL_SIZES[[#This Row],[datatype]] = "varchar",
  MIN(
    COL_SIZES[[#This Row],[column_length]],
    IFERROR(VALUE(VLOOKUP(
      COL_SIZES[[#This Row],[table_name]]&amp;"."&amp;COL_SIZES[[#This Row],[column_name]],
      AVG_COL_SIZES[#Data],2,FALSE)),
    COL_SIZES[[#This Row],[column_length]])
  ),
  COL_SIZES[[#This Row],[column_length]])</f>
        <v>4</v>
      </c>
      <c r="C138" s="109">
        <f>VLOOKUP(A138,DBMS_TYPE_SIZES[],2,FALSE)</f>
        <v>9</v>
      </c>
      <c r="D138" s="109">
        <f>VLOOKUP(A138,DBMS_TYPE_SIZES[],3,FALSE)</f>
        <v>4</v>
      </c>
      <c r="E138" s="110">
        <f>VLOOKUP(A138,DBMS_TYPE_SIZES[],4,FALSE)</f>
        <v>4</v>
      </c>
      <c r="F138" t="s">
        <v>73</v>
      </c>
      <c r="G138" t="s">
        <v>72</v>
      </c>
      <c r="H138" t="s">
        <v>18</v>
      </c>
      <c r="I138">
        <v>10</v>
      </c>
      <c r="J138">
        <v>4</v>
      </c>
    </row>
    <row r="139" spans="1:10">
      <c r="A139" s="108" t="str">
        <f>COL_SIZES[[#This Row],[datatype]]&amp;"_"&amp;COL_SIZES[[#This Row],[column_prec]]&amp;"_"&amp;COL_SIZES[[#This Row],[col_len]]</f>
        <v>int_10_4</v>
      </c>
      <c r="B139" s="108">
        <f>IF(COL_SIZES[[#This Row],[datatype]] = "varchar",
  MIN(
    COL_SIZES[[#This Row],[column_length]],
    IFERROR(VALUE(VLOOKUP(
      COL_SIZES[[#This Row],[table_name]]&amp;"."&amp;COL_SIZES[[#This Row],[column_name]],
      AVG_COL_SIZES[#Data],2,FALSE)),
    COL_SIZES[[#This Row],[column_length]])
  ),
  COL_SIZES[[#This Row],[column_length]])</f>
        <v>4</v>
      </c>
      <c r="C139" s="109">
        <f>VLOOKUP(A139,DBMS_TYPE_SIZES[],2,FALSE)</f>
        <v>9</v>
      </c>
      <c r="D139" s="109">
        <f>VLOOKUP(A139,DBMS_TYPE_SIZES[],3,FALSE)</f>
        <v>4</v>
      </c>
      <c r="E139" s="110">
        <f>VLOOKUP(A139,DBMS_TYPE_SIZES[],4,FALSE)</f>
        <v>4</v>
      </c>
      <c r="F139" t="s">
        <v>73</v>
      </c>
      <c r="G139" t="s">
        <v>498</v>
      </c>
      <c r="H139" t="s">
        <v>18</v>
      </c>
      <c r="I139">
        <v>10</v>
      </c>
      <c r="J139">
        <v>4</v>
      </c>
    </row>
    <row r="140" spans="1:10">
      <c r="A140" s="108" t="str">
        <f>COL_SIZES[[#This Row],[datatype]]&amp;"_"&amp;COL_SIZES[[#This Row],[column_prec]]&amp;"_"&amp;COL_SIZES[[#This Row],[col_len]]</f>
        <v>numeric_19_9</v>
      </c>
      <c r="B140" s="108">
        <f>IF(COL_SIZES[[#This Row],[datatype]] = "varchar",
  MIN(
    COL_SIZES[[#This Row],[column_length]],
    IFERROR(VALUE(VLOOKUP(
      COL_SIZES[[#This Row],[table_name]]&amp;"."&amp;COL_SIZES[[#This Row],[column_name]],
      AVG_COL_SIZES[#Data],2,FALSE)),
    COL_SIZES[[#This Row],[column_length]])
  ),
  COL_SIZES[[#This Row],[column_length]])</f>
        <v>9</v>
      </c>
      <c r="C140" s="109">
        <f>VLOOKUP(A140,DBMS_TYPE_SIZES[],2,FALSE)</f>
        <v>9</v>
      </c>
      <c r="D140" s="109">
        <f>VLOOKUP(A140,DBMS_TYPE_SIZES[],3,FALSE)</f>
        <v>9</v>
      </c>
      <c r="E140" s="110">
        <f>VLOOKUP(A140,DBMS_TYPE_SIZES[],4,FALSE)</f>
        <v>9</v>
      </c>
      <c r="F140" t="s">
        <v>73</v>
      </c>
      <c r="G140" t="s">
        <v>143</v>
      </c>
      <c r="H140" t="s">
        <v>62</v>
      </c>
      <c r="I140">
        <v>19</v>
      </c>
      <c r="J140">
        <v>9</v>
      </c>
    </row>
    <row r="141" spans="1:10">
      <c r="A141" s="108" t="str">
        <f>COL_SIZES[[#This Row],[datatype]]&amp;"_"&amp;COL_SIZES[[#This Row],[column_prec]]&amp;"_"&amp;COL_SIZES[[#This Row],[col_len]]</f>
        <v>int_10_4</v>
      </c>
      <c r="B141" s="108">
        <f>IF(COL_SIZES[[#This Row],[datatype]] = "varchar",
  MIN(
    COL_SIZES[[#This Row],[column_length]],
    IFERROR(VALUE(VLOOKUP(
      COL_SIZES[[#This Row],[table_name]]&amp;"."&amp;COL_SIZES[[#This Row],[column_name]],
      AVG_COL_SIZES[#Data],2,FALSE)),
    COL_SIZES[[#This Row],[column_length]])
  ),
  COL_SIZES[[#This Row],[column_length]])</f>
        <v>4</v>
      </c>
      <c r="C141" s="109">
        <f>VLOOKUP(A141,DBMS_TYPE_SIZES[],2,FALSE)</f>
        <v>9</v>
      </c>
      <c r="D141" s="109">
        <f>VLOOKUP(A141,DBMS_TYPE_SIZES[],3,FALSE)</f>
        <v>4</v>
      </c>
      <c r="E141" s="110">
        <f>VLOOKUP(A141,DBMS_TYPE_SIZES[],4,FALSE)</f>
        <v>4</v>
      </c>
      <c r="F141" t="s">
        <v>73</v>
      </c>
      <c r="G141" t="s">
        <v>70</v>
      </c>
      <c r="H141" t="s">
        <v>18</v>
      </c>
      <c r="I141">
        <v>10</v>
      </c>
      <c r="J141">
        <v>4</v>
      </c>
    </row>
    <row r="142" spans="1:10">
      <c r="A142" s="108" t="str">
        <f>COL_SIZES[[#This Row],[datatype]]&amp;"_"&amp;COL_SIZES[[#This Row],[column_prec]]&amp;"_"&amp;COL_SIZES[[#This Row],[col_len]]</f>
        <v>int_10_4</v>
      </c>
      <c r="B142" s="108">
        <f>IF(COL_SIZES[[#This Row],[datatype]] = "varchar",
  MIN(
    COL_SIZES[[#This Row],[column_length]],
    IFERROR(VALUE(VLOOKUP(
      COL_SIZES[[#This Row],[table_name]]&amp;"."&amp;COL_SIZES[[#This Row],[column_name]],
      AVG_COL_SIZES[#Data],2,FALSE)),
    COL_SIZES[[#This Row],[column_length]])
  ),
  COL_SIZES[[#This Row],[column_length]])</f>
        <v>4</v>
      </c>
      <c r="C142" s="109">
        <f>VLOOKUP(A142,DBMS_TYPE_SIZES[],2,FALSE)</f>
        <v>9</v>
      </c>
      <c r="D142" s="109">
        <f>VLOOKUP(A142,DBMS_TYPE_SIZES[],3,FALSE)</f>
        <v>4</v>
      </c>
      <c r="E142" s="110">
        <f>VLOOKUP(A142,DBMS_TYPE_SIZES[],4,FALSE)</f>
        <v>4</v>
      </c>
      <c r="F142" t="s">
        <v>73</v>
      </c>
      <c r="G142" t="s">
        <v>288</v>
      </c>
      <c r="H142" t="s">
        <v>18</v>
      </c>
      <c r="I142">
        <v>10</v>
      </c>
      <c r="J142">
        <v>4</v>
      </c>
    </row>
    <row r="143" spans="1:10">
      <c r="A143" s="108" t="str">
        <f>COL_SIZES[[#This Row],[datatype]]&amp;"_"&amp;COL_SIZES[[#This Row],[column_prec]]&amp;"_"&amp;COL_SIZES[[#This Row],[col_len]]</f>
        <v>int_10_4</v>
      </c>
      <c r="B143" s="108">
        <f>IF(COL_SIZES[[#This Row],[datatype]] = "varchar",
  MIN(
    COL_SIZES[[#This Row],[column_length]],
    IFERROR(VALUE(VLOOKUP(
      COL_SIZES[[#This Row],[table_name]]&amp;"."&amp;COL_SIZES[[#This Row],[column_name]],
      AVG_COL_SIZES[#Data],2,FALSE)),
    COL_SIZES[[#This Row],[column_length]])
  ),
  COL_SIZES[[#This Row],[column_length]])</f>
        <v>4</v>
      </c>
      <c r="C143" s="109">
        <f>VLOOKUP(A143,DBMS_TYPE_SIZES[],2,FALSE)</f>
        <v>9</v>
      </c>
      <c r="D143" s="109">
        <f>VLOOKUP(A143,DBMS_TYPE_SIZES[],3,FALSE)</f>
        <v>4</v>
      </c>
      <c r="E143" s="110">
        <f>VLOOKUP(A143,DBMS_TYPE_SIZES[],4,FALSE)</f>
        <v>4</v>
      </c>
      <c r="F143" t="s">
        <v>73</v>
      </c>
      <c r="G143" t="s">
        <v>289</v>
      </c>
      <c r="H143" t="s">
        <v>18</v>
      </c>
      <c r="I143">
        <v>10</v>
      </c>
      <c r="J143">
        <v>4</v>
      </c>
    </row>
    <row r="144" spans="1:10">
      <c r="A144" s="108" t="str">
        <f>COL_SIZES[[#This Row],[datatype]]&amp;"_"&amp;COL_SIZES[[#This Row],[column_prec]]&amp;"_"&amp;COL_SIZES[[#This Row],[col_len]]</f>
        <v>numeric_1_5</v>
      </c>
      <c r="B144" s="108">
        <f>IF(COL_SIZES[[#This Row],[datatype]] = "varchar",
  MIN(
    COL_SIZES[[#This Row],[column_length]],
    IFERROR(VALUE(VLOOKUP(
      COL_SIZES[[#This Row],[table_name]]&amp;"."&amp;COL_SIZES[[#This Row],[column_name]],
      AVG_COL_SIZES[#Data],2,FALSE)),
    COL_SIZES[[#This Row],[column_length]])
  ),
  COL_SIZES[[#This Row],[column_length]])</f>
        <v>5</v>
      </c>
      <c r="C144" s="109">
        <f>VLOOKUP(A144,DBMS_TYPE_SIZES[],2,FALSE)</f>
        <v>5</v>
      </c>
      <c r="D144" s="109">
        <f>VLOOKUP(A144,DBMS_TYPE_SIZES[],3,FALSE)</f>
        <v>5</v>
      </c>
      <c r="E144" s="110">
        <f>VLOOKUP(A144,DBMS_TYPE_SIZES[],4,FALSE)</f>
        <v>5</v>
      </c>
      <c r="F144" t="s">
        <v>73</v>
      </c>
      <c r="G144" t="s">
        <v>502</v>
      </c>
      <c r="H144" t="s">
        <v>62</v>
      </c>
      <c r="I144">
        <v>1</v>
      </c>
      <c r="J144">
        <v>5</v>
      </c>
    </row>
    <row r="145" spans="1:10">
      <c r="A145" s="108" t="str">
        <f>COL_SIZES[[#This Row],[datatype]]&amp;"_"&amp;COL_SIZES[[#This Row],[column_prec]]&amp;"_"&amp;COL_SIZES[[#This Row],[col_len]]</f>
        <v>int_10_4</v>
      </c>
      <c r="B145" s="108">
        <f>IF(COL_SIZES[[#This Row],[datatype]] = "varchar",
  MIN(
    COL_SIZES[[#This Row],[column_length]],
    IFERROR(VALUE(VLOOKUP(
      COL_SIZES[[#This Row],[table_name]]&amp;"."&amp;COL_SIZES[[#This Row],[column_name]],
      AVG_COL_SIZES[#Data],2,FALSE)),
    COL_SIZES[[#This Row],[column_length]])
  ),
  COL_SIZES[[#This Row],[column_length]])</f>
        <v>4</v>
      </c>
      <c r="C145" s="109">
        <f>VLOOKUP(A145,DBMS_TYPE_SIZES[],2,FALSE)</f>
        <v>9</v>
      </c>
      <c r="D145" s="109">
        <f>VLOOKUP(A145,DBMS_TYPE_SIZES[],3,FALSE)</f>
        <v>4</v>
      </c>
      <c r="E145" s="110">
        <f>VLOOKUP(A145,DBMS_TYPE_SIZES[],4,FALSE)</f>
        <v>4</v>
      </c>
      <c r="F145" t="s">
        <v>73</v>
      </c>
      <c r="G145" t="s">
        <v>67</v>
      </c>
      <c r="H145" t="s">
        <v>18</v>
      </c>
      <c r="I145">
        <v>10</v>
      </c>
      <c r="J145">
        <v>4</v>
      </c>
    </row>
    <row r="146" spans="1:10">
      <c r="A146" s="108" t="str">
        <f>COL_SIZES[[#This Row],[datatype]]&amp;"_"&amp;COL_SIZES[[#This Row],[column_prec]]&amp;"_"&amp;COL_SIZES[[#This Row],[col_len]]</f>
        <v>int_10_4</v>
      </c>
      <c r="B146" s="108">
        <f>IF(COL_SIZES[[#This Row],[datatype]] = "varchar",
  MIN(
    COL_SIZES[[#This Row],[column_length]],
    IFERROR(VALUE(VLOOKUP(
      COL_SIZES[[#This Row],[table_name]]&amp;"."&amp;COL_SIZES[[#This Row],[column_name]],
      AVG_COL_SIZES[#Data],2,FALSE)),
    COL_SIZES[[#This Row],[column_length]])
  ),
  COL_SIZES[[#This Row],[column_length]])</f>
        <v>4</v>
      </c>
      <c r="C146" s="109">
        <f>VLOOKUP(A146,DBMS_TYPE_SIZES[],2,FALSE)</f>
        <v>9</v>
      </c>
      <c r="D146" s="109">
        <f>VLOOKUP(A146,DBMS_TYPE_SIZES[],3,FALSE)</f>
        <v>4</v>
      </c>
      <c r="E146" s="110">
        <f>VLOOKUP(A146,DBMS_TYPE_SIZES[],4,FALSE)</f>
        <v>4</v>
      </c>
      <c r="F146" t="s">
        <v>73</v>
      </c>
      <c r="G146" t="s">
        <v>291</v>
      </c>
      <c r="H146" t="s">
        <v>18</v>
      </c>
      <c r="I146">
        <v>10</v>
      </c>
      <c r="J146">
        <v>4</v>
      </c>
    </row>
    <row r="147" spans="1:10">
      <c r="A147" s="108" t="str">
        <f>COL_SIZES[[#This Row],[datatype]]&amp;"_"&amp;COL_SIZES[[#This Row],[column_prec]]&amp;"_"&amp;COL_SIZES[[#This Row],[col_len]]</f>
        <v>int_10_4</v>
      </c>
      <c r="B147" s="108">
        <f>IF(COL_SIZES[[#This Row],[datatype]] = "varchar",
  MIN(
    COL_SIZES[[#This Row],[column_length]],
    IFERROR(VALUE(VLOOKUP(
      COL_SIZES[[#This Row],[table_name]]&amp;"."&amp;COL_SIZES[[#This Row],[column_name]],
      AVG_COL_SIZES[#Data],2,FALSE)),
    COL_SIZES[[#This Row],[column_length]])
  ),
  COL_SIZES[[#This Row],[column_length]])</f>
        <v>4</v>
      </c>
      <c r="C147" s="109">
        <f>VLOOKUP(A147,DBMS_TYPE_SIZES[],2,FALSE)</f>
        <v>9</v>
      </c>
      <c r="D147" s="109">
        <f>VLOOKUP(A147,DBMS_TYPE_SIZES[],3,FALSE)</f>
        <v>4</v>
      </c>
      <c r="E147" s="110">
        <f>VLOOKUP(A147,DBMS_TYPE_SIZES[],4,FALSE)</f>
        <v>4</v>
      </c>
      <c r="F147" t="s">
        <v>73</v>
      </c>
      <c r="G147" t="s">
        <v>64</v>
      </c>
      <c r="H147" t="s">
        <v>18</v>
      </c>
      <c r="I147">
        <v>10</v>
      </c>
      <c r="J147">
        <v>4</v>
      </c>
    </row>
    <row r="148" spans="1:10">
      <c r="A148" s="108" t="str">
        <f>COL_SIZES[[#This Row],[datatype]]&amp;"_"&amp;COL_SIZES[[#This Row],[column_prec]]&amp;"_"&amp;COL_SIZES[[#This Row],[col_len]]</f>
        <v>int_10_4</v>
      </c>
      <c r="B148" s="108">
        <f>IF(COL_SIZES[[#This Row],[datatype]] = "varchar",
  MIN(
    COL_SIZES[[#This Row],[column_length]],
    IFERROR(VALUE(VLOOKUP(
      COL_SIZES[[#This Row],[table_name]]&amp;"."&amp;COL_SIZES[[#This Row],[column_name]],
      AVG_COL_SIZES[#Data],2,FALSE)),
    COL_SIZES[[#This Row],[column_length]])
  ),
  COL_SIZES[[#This Row],[column_length]])</f>
        <v>4</v>
      </c>
      <c r="C148" s="109">
        <f>VLOOKUP(A148,DBMS_TYPE_SIZES[],2,FALSE)</f>
        <v>9</v>
      </c>
      <c r="D148" s="109">
        <f>VLOOKUP(A148,DBMS_TYPE_SIZES[],3,FALSE)</f>
        <v>4</v>
      </c>
      <c r="E148" s="110">
        <f>VLOOKUP(A148,DBMS_TYPE_SIZES[],4,FALSE)</f>
        <v>4</v>
      </c>
      <c r="F148" t="s">
        <v>73</v>
      </c>
      <c r="G148" t="s">
        <v>265</v>
      </c>
      <c r="H148" t="s">
        <v>18</v>
      </c>
      <c r="I148">
        <v>10</v>
      </c>
      <c r="J148">
        <v>4</v>
      </c>
    </row>
    <row r="149" spans="1:10">
      <c r="A149" s="108" t="str">
        <f>COL_SIZES[[#This Row],[datatype]]&amp;"_"&amp;COL_SIZES[[#This Row],[column_prec]]&amp;"_"&amp;COL_SIZES[[#This Row],[col_len]]</f>
        <v>numeric_19_9</v>
      </c>
      <c r="B149" s="108">
        <f>IF(COL_SIZES[[#This Row],[datatype]] = "varchar",
  MIN(
    COL_SIZES[[#This Row],[column_length]],
    IFERROR(VALUE(VLOOKUP(
      COL_SIZES[[#This Row],[table_name]]&amp;"."&amp;COL_SIZES[[#This Row],[column_name]],
      AVG_COL_SIZES[#Data],2,FALSE)),
    COL_SIZES[[#This Row],[column_length]])
  ),
  COL_SIZES[[#This Row],[column_length]])</f>
        <v>9</v>
      </c>
      <c r="C149" s="109">
        <f>VLOOKUP(A149,DBMS_TYPE_SIZES[],2,FALSE)</f>
        <v>9</v>
      </c>
      <c r="D149" s="109">
        <f>VLOOKUP(A149,DBMS_TYPE_SIZES[],3,FALSE)</f>
        <v>9</v>
      </c>
      <c r="E149" s="110">
        <f>VLOOKUP(A149,DBMS_TYPE_SIZES[],4,FALSE)</f>
        <v>9</v>
      </c>
      <c r="F149" t="s">
        <v>73</v>
      </c>
      <c r="G149" t="s">
        <v>151</v>
      </c>
      <c r="H149" t="s">
        <v>62</v>
      </c>
      <c r="I149">
        <v>19</v>
      </c>
      <c r="J149">
        <v>9</v>
      </c>
    </row>
    <row r="150" spans="1:10">
      <c r="A150" s="108" t="str">
        <f>COL_SIZES[[#This Row],[datatype]]&amp;"_"&amp;COL_SIZES[[#This Row],[column_prec]]&amp;"_"&amp;COL_SIZES[[#This Row],[col_len]]</f>
        <v>numeric_1_5</v>
      </c>
      <c r="B150" s="108">
        <f>IF(COL_SIZES[[#This Row],[datatype]] = "varchar",
  MIN(
    COL_SIZES[[#This Row],[column_length]],
    IFERROR(VALUE(VLOOKUP(
      COL_SIZES[[#This Row],[table_name]]&amp;"."&amp;COL_SIZES[[#This Row],[column_name]],
      AVG_COL_SIZES[#Data],2,FALSE)),
    COL_SIZES[[#This Row],[column_length]])
  ),
  COL_SIZES[[#This Row],[column_length]])</f>
        <v>5</v>
      </c>
      <c r="C150" s="109">
        <f>VLOOKUP(A150,DBMS_TYPE_SIZES[],2,FALSE)</f>
        <v>5</v>
      </c>
      <c r="D150" s="109">
        <f>VLOOKUP(A150,DBMS_TYPE_SIZES[],3,FALSE)</f>
        <v>5</v>
      </c>
      <c r="E150" s="110">
        <f>VLOOKUP(A150,DBMS_TYPE_SIZES[],4,FALSE)</f>
        <v>5</v>
      </c>
      <c r="F150" t="s">
        <v>75</v>
      </c>
      <c r="G150" t="s">
        <v>496</v>
      </c>
      <c r="H150" t="s">
        <v>62</v>
      </c>
      <c r="I150">
        <v>1</v>
      </c>
      <c r="J150">
        <v>5</v>
      </c>
    </row>
    <row r="151" spans="1:10">
      <c r="A151" s="108" t="str">
        <f>COL_SIZES[[#This Row],[datatype]]&amp;"_"&amp;COL_SIZES[[#This Row],[column_prec]]&amp;"_"&amp;COL_SIZES[[#This Row],[col_len]]</f>
        <v>int_10_4</v>
      </c>
      <c r="B151" s="108">
        <f>IF(COL_SIZES[[#This Row],[datatype]] = "varchar",
  MIN(
    COL_SIZES[[#This Row],[column_length]],
    IFERROR(VALUE(VLOOKUP(
      COL_SIZES[[#This Row],[table_name]]&amp;"."&amp;COL_SIZES[[#This Row],[column_name]],
      AVG_COL_SIZES[#Data],2,FALSE)),
    COL_SIZES[[#This Row],[column_length]])
  ),
  COL_SIZES[[#This Row],[column_length]])</f>
        <v>4</v>
      </c>
      <c r="C151" s="109">
        <f>VLOOKUP(A151,DBMS_TYPE_SIZES[],2,FALSE)</f>
        <v>9</v>
      </c>
      <c r="D151" s="109">
        <f>VLOOKUP(A151,DBMS_TYPE_SIZES[],3,FALSE)</f>
        <v>4</v>
      </c>
      <c r="E151" s="110">
        <f>VLOOKUP(A151,DBMS_TYPE_SIZES[],4,FALSE)</f>
        <v>4</v>
      </c>
      <c r="F151" t="s">
        <v>75</v>
      </c>
      <c r="G151" t="s">
        <v>57</v>
      </c>
      <c r="H151" t="s">
        <v>18</v>
      </c>
      <c r="I151">
        <v>10</v>
      </c>
      <c r="J151">
        <v>4</v>
      </c>
    </row>
    <row r="152" spans="1:10">
      <c r="A152" s="108" t="str">
        <f>COL_SIZES[[#This Row],[datatype]]&amp;"_"&amp;COL_SIZES[[#This Row],[column_prec]]&amp;"_"&amp;COL_SIZES[[#This Row],[col_len]]</f>
        <v>int_10_4</v>
      </c>
      <c r="B152" s="108">
        <f>IF(COL_SIZES[[#This Row],[datatype]] = "varchar",
  MIN(
    COL_SIZES[[#This Row],[column_length]],
    IFERROR(VALUE(VLOOKUP(
      COL_SIZES[[#This Row],[table_name]]&amp;"."&amp;COL_SIZES[[#This Row],[column_name]],
      AVG_COL_SIZES[#Data],2,FALSE)),
    COL_SIZES[[#This Row],[column_length]])
  ),
  COL_SIZES[[#This Row],[column_length]])</f>
        <v>4</v>
      </c>
      <c r="C152" s="109">
        <f>VLOOKUP(A152,DBMS_TYPE_SIZES[],2,FALSE)</f>
        <v>9</v>
      </c>
      <c r="D152" s="109">
        <f>VLOOKUP(A152,DBMS_TYPE_SIZES[],3,FALSE)</f>
        <v>4</v>
      </c>
      <c r="E152" s="110">
        <f>VLOOKUP(A152,DBMS_TYPE_SIZES[],4,FALSE)</f>
        <v>4</v>
      </c>
      <c r="F152" t="s">
        <v>75</v>
      </c>
      <c r="G152" t="s">
        <v>511</v>
      </c>
      <c r="H152" t="s">
        <v>18</v>
      </c>
      <c r="I152">
        <v>10</v>
      </c>
      <c r="J152">
        <v>4</v>
      </c>
    </row>
    <row r="153" spans="1:10">
      <c r="A153" s="108" t="str">
        <f>COL_SIZES[[#This Row],[datatype]]&amp;"_"&amp;COL_SIZES[[#This Row],[column_prec]]&amp;"_"&amp;COL_SIZES[[#This Row],[col_len]]</f>
        <v>varchar_0_64</v>
      </c>
      <c r="B153" s="108">
        <f>IF(COL_SIZES[[#This Row],[datatype]] = "varchar",
  MIN(
    COL_SIZES[[#This Row],[column_length]],
    IFERROR(VALUE(VLOOKUP(
      COL_SIZES[[#This Row],[table_name]]&amp;"."&amp;COL_SIZES[[#This Row],[column_name]],
      AVG_COL_SIZES[#Data],2,FALSE)),
    COL_SIZES[[#This Row],[column_length]])
  ),
  COL_SIZES[[#This Row],[column_length]])</f>
        <v>64</v>
      </c>
      <c r="C153" s="109">
        <f>VLOOKUP(A153,DBMS_TYPE_SIZES[],2,FALSE)</f>
        <v>64</v>
      </c>
      <c r="D153" s="109">
        <f>VLOOKUP(A153,DBMS_TYPE_SIZES[],3,FALSE)</f>
        <v>64</v>
      </c>
      <c r="E153" s="110">
        <f>VLOOKUP(A153,DBMS_TYPE_SIZES[],4,FALSE)</f>
        <v>65</v>
      </c>
      <c r="F153" t="s">
        <v>75</v>
      </c>
      <c r="G153" t="s">
        <v>512</v>
      </c>
      <c r="H153" t="s">
        <v>86</v>
      </c>
      <c r="I153">
        <v>0</v>
      </c>
      <c r="J153">
        <v>64</v>
      </c>
    </row>
    <row r="154" spans="1:10">
      <c r="A154" s="108" t="str">
        <f>COL_SIZES[[#This Row],[datatype]]&amp;"_"&amp;COL_SIZES[[#This Row],[column_prec]]&amp;"_"&amp;COL_SIZES[[#This Row],[col_len]]</f>
        <v>int_10_4</v>
      </c>
      <c r="B154" s="108">
        <f>IF(COL_SIZES[[#This Row],[datatype]] = "varchar",
  MIN(
    COL_SIZES[[#This Row],[column_length]],
    IFERROR(VALUE(VLOOKUP(
      COL_SIZES[[#This Row],[table_name]]&amp;"."&amp;COL_SIZES[[#This Row],[column_name]],
      AVG_COL_SIZES[#Data],2,FALSE)),
    COL_SIZES[[#This Row],[column_length]])
  ),
  COL_SIZES[[#This Row],[column_length]])</f>
        <v>4</v>
      </c>
      <c r="C154" s="109">
        <f>VLOOKUP(A154,DBMS_TYPE_SIZES[],2,FALSE)</f>
        <v>9</v>
      </c>
      <c r="D154" s="109">
        <f>VLOOKUP(A154,DBMS_TYPE_SIZES[],3,FALSE)</f>
        <v>4</v>
      </c>
      <c r="E154" s="110">
        <f>VLOOKUP(A154,DBMS_TYPE_SIZES[],4,FALSE)</f>
        <v>4</v>
      </c>
      <c r="F154" t="s">
        <v>75</v>
      </c>
      <c r="G154" t="s">
        <v>59</v>
      </c>
      <c r="H154" t="s">
        <v>18</v>
      </c>
      <c r="I154">
        <v>10</v>
      </c>
      <c r="J154">
        <v>4</v>
      </c>
    </row>
    <row r="155" spans="1:10">
      <c r="A155" s="108" t="str">
        <f>COL_SIZES[[#This Row],[datatype]]&amp;"_"&amp;COL_SIZES[[#This Row],[column_prec]]&amp;"_"&amp;COL_SIZES[[#This Row],[col_len]]</f>
        <v>varchar_0_64</v>
      </c>
      <c r="B155" s="108">
        <f>IF(COL_SIZES[[#This Row],[datatype]] = "varchar",
  MIN(
    COL_SIZES[[#This Row],[column_length]],
    IFERROR(VALUE(VLOOKUP(
      COL_SIZES[[#This Row],[table_name]]&amp;"."&amp;COL_SIZES[[#This Row],[column_name]],
      AVG_COL_SIZES[#Data],2,FALSE)),
    COL_SIZES[[#This Row],[column_length]])
  ),
  COL_SIZES[[#This Row],[column_length]])</f>
        <v>64</v>
      </c>
      <c r="C155" s="109">
        <f>VLOOKUP(A155,DBMS_TYPE_SIZES[],2,FALSE)</f>
        <v>64</v>
      </c>
      <c r="D155" s="109">
        <f>VLOOKUP(A155,DBMS_TYPE_SIZES[],3,FALSE)</f>
        <v>64</v>
      </c>
      <c r="E155" s="110">
        <f>VLOOKUP(A155,DBMS_TYPE_SIZES[],4,FALSE)</f>
        <v>65</v>
      </c>
      <c r="F155" t="s">
        <v>75</v>
      </c>
      <c r="G155" t="s">
        <v>115</v>
      </c>
      <c r="H155" t="s">
        <v>86</v>
      </c>
      <c r="I155">
        <v>0</v>
      </c>
      <c r="J155">
        <v>64</v>
      </c>
    </row>
    <row r="156" spans="1:10">
      <c r="A156" s="108" t="str">
        <f>COL_SIZES[[#This Row],[datatype]]&amp;"_"&amp;COL_SIZES[[#This Row],[column_prec]]&amp;"_"&amp;COL_SIZES[[#This Row],[col_len]]</f>
        <v>int_10_4</v>
      </c>
      <c r="B156" s="108">
        <f>IF(COL_SIZES[[#This Row],[datatype]] = "varchar",
  MIN(
    COL_SIZES[[#This Row],[column_length]],
    IFERROR(VALUE(VLOOKUP(
      COL_SIZES[[#This Row],[table_name]]&amp;"."&amp;COL_SIZES[[#This Row],[column_name]],
      AVG_COL_SIZES[#Data],2,FALSE)),
    COL_SIZES[[#This Row],[column_length]])
  ),
  COL_SIZES[[#This Row],[column_length]])</f>
        <v>4</v>
      </c>
      <c r="C156" s="109">
        <f>VLOOKUP(A156,DBMS_TYPE_SIZES[],2,FALSE)</f>
        <v>9</v>
      </c>
      <c r="D156" s="109">
        <f>VLOOKUP(A156,DBMS_TYPE_SIZES[],3,FALSE)</f>
        <v>4</v>
      </c>
      <c r="E156" s="110">
        <f>VLOOKUP(A156,DBMS_TYPE_SIZES[],4,FALSE)</f>
        <v>4</v>
      </c>
      <c r="F156" t="s">
        <v>75</v>
      </c>
      <c r="G156" t="s">
        <v>497</v>
      </c>
      <c r="H156" t="s">
        <v>18</v>
      </c>
      <c r="I156">
        <v>10</v>
      </c>
      <c r="J156">
        <v>4</v>
      </c>
    </row>
    <row r="157" spans="1:10">
      <c r="A157" s="108" t="str">
        <f>COL_SIZES[[#This Row],[datatype]]&amp;"_"&amp;COL_SIZES[[#This Row],[column_prec]]&amp;"_"&amp;COL_SIZES[[#This Row],[col_len]]</f>
        <v>int_10_4</v>
      </c>
      <c r="B157" s="108">
        <f>IF(COL_SIZES[[#This Row],[datatype]] = "varchar",
  MIN(
    COL_SIZES[[#This Row],[column_length]],
    IFERROR(VALUE(VLOOKUP(
      COL_SIZES[[#This Row],[table_name]]&amp;"."&amp;COL_SIZES[[#This Row],[column_name]],
      AVG_COL_SIZES[#Data],2,FALSE)),
    COL_SIZES[[#This Row],[column_length]])
  ),
  COL_SIZES[[#This Row],[column_length]])</f>
        <v>4</v>
      </c>
      <c r="C157" s="109">
        <f>VLOOKUP(A157,DBMS_TYPE_SIZES[],2,FALSE)</f>
        <v>9</v>
      </c>
      <c r="D157" s="109">
        <f>VLOOKUP(A157,DBMS_TYPE_SIZES[],3,FALSE)</f>
        <v>4</v>
      </c>
      <c r="E157" s="110">
        <f>VLOOKUP(A157,DBMS_TYPE_SIZES[],4,FALSE)</f>
        <v>4</v>
      </c>
      <c r="F157" t="s">
        <v>75</v>
      </c>
      <c r="G157" t="s">
        <v>1354</v>
      </c>
      <c r="H157" t="s">
        <v>18</v>
      </c>
      <c r="I157">
        <v>10</v>
      </c>
      <c r="J157">
        <v>4</v>
      </c>
    </row>
    <row r="158" spans="1:10">
      <c r="A158" s="108" t="str">
        <f>COL_SIZES[[#This Row],[datatype]]&amp;"_"&amp;COL_SIZES[[#This Row],[column_prec]]&amp;"_"&amp;COL_SIZES[[#This Row],[col_len]]</f>
        <v>numeric_19_9</v>
      </c>
      <c r="B158" s="108">
        <f>IF(COL_SIZES[[#This Row],[datatype]] = "varchar",
  MIN(
    COL_SIZES[[#This Row],[column_length]],
    IFERROR(VALUE(VLOOKUP(
      COL_SIZES[[#This Row],[table_name]]&amp;"."&amp;COL_SIZES[[#This Row],[column_name]],
      AVG_COL_SIZES[#Data],2,FALSE)),
    COL_SIZES[[#This Row],[column_length]])
  ),
  COL_SIZES[[#This Row],[column_length]])</f>
        <v>9</v>
      </c>
      <c r="C158" s="109">
        <f>VLOOKUP(A158,DBMS_TYPE_SIZES[],2,FALSE)</f>
        <v>9</v>
      </c>
      <c r="D158" s="109">
        <f>VLOOKUP(A158,DBMS_TYPE_SIZES[],3,FALSE)</f>
        <v>9</v>
      </c>
      <c r="E158" s="110">
        <f>VLOOKUP(A158,DBMS_TYPE_SIZES[],4,FALSE)</f>
        <v>9</v>
      </c>
      <c r="F158" t="s">
        <v>75</v>
      </c>
      <c r="G158" t="s">
        <v>69</v>
      </c>
      <c r="H158" t="s">
        <v>62</v>
      </c>
      <c r="I158">
        <v>19</v>
      </c>
      <c r="J158">
        <v>9</v>
      </c>
    </row>
    <row r="159" spans="1:10">
      <c r="A159" s="108" t="str">
        <f>COL_SIZES[[#This Row],[datatype]]&amp;"_"&amp;COL_SIZES[[#This Row],[column_prec]]&amp;"_"&amp;COL_SIZES[[#This Row],[col_len]]</f>
        <v>int_10_4</v>
      </c>
      <c r="B159" s="108">
        <f>IF(COL_SIZES[[#This Row],[datatype]] = "varchar",
  MIN(
    COL_SIZES[[#This Row],[column_length]],
    IFERROR(VALUE(VLOOKUP(
      COL_SIZES[[#This Row],[table_name]]&amp;"."&amp;COL_SIZES[[#This Row],[column_name]],
      AVG_COL_SIZES[#Data],2,FALSE)),
    COL_SIZES[[#This Row],[column_length]])
  ),
  COL_SIZES[[#This Row],[column_length]])</f>
        <v>4</v>
      </c>
      <c r="C159" s="109">
        <f>VLOOKUP(A159,DBMS_TYPE_SIZES[],2,FALSE)</f>
        <v>9</v>
      </c>
      <c r="D159" s="109">
        <f>VLOOKUP(A159,DBMS_TYPE_SIZES[],3,FALSE)</f>
        <v>4</v>
      </c>
      <c r="E159" s="110">
        <f>VLOOKUP(A159,DBMS_TYPE_SIZES[],4,FALSE)</f>
        <v>4</v>
      </c>
      <c r="F159" t="s">
        <v>75</v>
      </c>
      <c r="G159" t="s">
        <v>498</v>
      </c>
      <c r="H159" t="s">
        <v>18</v>
      </c>
      <c r="I159">
        <v>10</v>
      </c>
      <c r="J159">
        <v>4</v>
      </c>
    </row>
    <row r="160" spans="1:10">
      <c r="A160" s="108" t="str">
        <f>COL_SIZES[[#This Row],[datatype]]&amp;"_"&amp;COL_SIZES[[#This Row],[column_prec]]&amp;"_"&amp;COL_SIZES[[#This Row],[col_len]]</f>
        <v>int_10_4</v>
      </c>
      <c r="B160" s="108">
        <f>IF(COL_SIZES[[#This Row],[datatype]] = "varchar",
  MIN(
    COL_SIZES[[#This Row],[column_length]],
    IFERROR(VALUE(VLOOKUP(
      COL_SIZES[[#This Row],[table_name]]&amp;"."&amp;COL_SIZES[[#This Row],[column_name]],
      AVG_COL_SIZES[#Data],2,FALSE)),
    COL_SIZES[[#This Row],[column_length]])
  ),
  COL_SIZES[[#This Row],[column_length]])</f>
        <v>4</v>
      </c>
      <c r="C160" s="109">
        <f>VLOOKUP(A160,DBMS_TYPE_SIZES[],2,FALSE)</f>
        <v>9</v>
      </c>
      <c r="D160" s="109">
        <f>VLOOKUP(A160,DBMS_TYPE_SIZES[],3,FALSE)</f>
        <v>4</v>
      </c>
      <c r="E160" s="110">
        <f>VLOOKUP(A160,DBMS_TYPE_SIZES[],4,FALSE)</f>
        <v>4</v>
      </c>
      <c r="F160" t="s">
        <v>75</v>
      </c>
      <c r="G160" t="s">
        <v>513</v>
      </c>
      <c r="H160" t="s">
        <v>18</v>
      </c>
      <c r="I160">
        <v>10</v>
      </c>
      <c r="J160">
        <v>4</v>
      </c>
    </row>
    <row r="161" spans="1:10">
      <c r="A161" s="108" t="str">
        <f>COL_SIZES[[#This Row],[datatype]]&amp;"_"&amp;COL_SIZES[[#This Row],[column_prec]]&amp;"_"&amp;COL_SIZES[[#This Row],[col_len]]</f>
        <v>int_10_4</v>
      </c>
      <c r="B161" s="108">
        <f>IF(COL_SIZES[[#This Row],[datatype]] = "varchar",
  MIN(
    COL_SIZES[[#This Row],[column_length]],
    IFERROR(VALUE(VLOOKUP(
      COL_SIZES[[#This Row],[table_name]]&amp;"."&amp;COL_SIZES[[#This Row],[column_name]],
      AVG_COL_SIZES[#Data],2,FALSE)),
    COL_SIZES[[#This Row],[column_length]])
  ),
  COL_SIZES[[#This Row],[column_length]])</f>
        <v>4</v>
      </c>
      <c r="C161" s="109">
        <f>VLOOKUP(A161,DBMS_TYPE_SIZES[],2,FALSE)</f>
        <v>9</v>
      </c>
      <c r="D161" s="109">
        <f>VLOOKUP(A161,DBMS_TYPE_SIZES[],3,FALSE)</f>
        <v>4</v>
      </c>
      <c r="E161" s="110">
        <f>VLOOKUP(A161,DBMS_TYPE_SIZES[],4,FALSE)</f>
        <v>4</v>
      </c>
      <c r="F161" t="s">
        <v>75</v>
      </c>
      <c r="G161" t="s">
        <v>514</v>
      </c>
      <c r="H161" t="s">
        <v>18</v>
      </c>
      <c r="I161">
        <v>10</v>
      </c>
      <c r="J161">
        <v>4</v>
      </c>
    </row>
    <row r="162" spans="1:10">
      <c r="A162" s="108" t="str">
        <f>COL_SIZES[[#This Row],[datatype]]&amp;"_"&amp;COL_SIZES[[#This Row],[column_prec]]&amp;"_"&amp;COL_SIZES[[#This Row],[col_len]]</f>
        <v>numeric_19_9</v>
      </c>
      <c r="B162" s="108">
        <f>IF(COL_SIZES[[#This Row],[datatype]] = "varchar",
  MIN(
    COL_SIZES[[#This Row],[column_length]],
    IFERROR(VALUE(VLOOKUP(
      COL_SIZES[[#This Row],[table_name]]&amp;"."&amp;COL_SIZES[[#This Row],[column_name]],
      AVG_COL_SIZES[#Data],2,FALSE)),
    COL_SIZES[[#This Row],[column_length]])
  ),
  COL_SIZES[[#This Row],[column_length]])</f>
        <v>9</v>
      </c>
      <c r="C162" s="109">
        <f>VLOOKUP(A162,DBMS_TYPE_SIZES[],2,FALSE)</f>
        <v>9</v>
      </c>
      <c r="D162" s="109">
        <f>VLOOKUP(A162,DBMS_TYPE_SIZES[],3,FALSE)</f>
        <v>9</v>
      </c>
      <c r="E162" s="110">
        <f>VLOOKUP(A162,DBMS_TYPE_SIZES[],4,FALSE)</f>
        <v>9</v>
      </c>
      <c r="F162" t="s">
        <v>75</v>
      </c>
      <c r="G162" t="s">
        <v>76</v>
      </c>
      <c r="H162" t="s">
        <v>62</v>
      </c>
      <c r="I162">
        <v>19</v>
      </c>
      <c r="J162">
        <v>9</v>
      </c>
    </row>
    <row r="163" spans="1:10">
      <c r="A163" s="108" t="str">
        <f>COL_SIZES[[#This Row],[datatype]]&amp;"_"&amp;COL_SIZES[[#This Row],[column_prec]]&amp;"_"&amp;COL_SIZES[[#This Row],[col_len]]</f>
        <v>numeric_1_5</v>
      </c>
      <c r="B163" s="108">
        <f>IF(COL_SIZES[[#This Row],[datatype]] = "varchar",
  MIN(
    COL_SIZES[[#This Row],[column_length]],
    IFERROR(VALUE(VLOOKUP(
      COL_SIZES[[#This Row],[table_name]]&amp;"."&amp;COL_SIZES[[#This Row],[column_name]],
      AVG_COL_SIZES[#Data],2,FALSE)),
    COL_SIZES[[#This Row],[column_length]])
  ),
  COL_SIZES[[#This Row],[column_length]])</f>
        <v>5</v>
      </c>
      <c r="C163" s="109">
        <f>VLOOKUP(A163,DBMS_TYPE_SIZES[],2,FALSE)</f>
        <v>5</v>
      </c>
      <c r="D163" s="109">
        <f>VLOOKUP(A163,DBMS_TYPE_SIZES[],3,FALSE)</f>
        <v>5</v>
      </c>
      <c r="E163" s="110">
        <f>VLOOKUP(A163,DBMS_TYPE_SIZES[],4,FALSE)</f>
        <v>5</v>
      </c>
      <c r="F163" t="s">
        <v>75</v>
      </c>
      <c r="G163" t="s">
        <v>515</v>
      </c>
      <c r="H163" t="s">
        <v>62</v>
      </c>
      <c r="I163">
        <v>1</v>
      </c>
      <c r="J163">
        <v>5</v>
      </c>
    </row>
    <row r="164" spans="1:10">
      <c r="A164" s="108" t="str">
        <f>COL_SIZES[[#This Row],[datatype]]&amp;"_"&amp;COL_SIZES[[#This Row],[column_prec]]&amp;"_"&amp;COL_SIZES[[#This Row],[col_len]]</f>
        <v>datetime_23_8</v>
      </c>
      <c r="B164" s="108">
        <f>IF(COL_SIZES[[#This Row],[datatype]] = "varchar",
  MIN(
    COL_SIZES[[#This Row],[column_length]],
    IFERROR(VALUE(VLOOKUP(
      COL_SIZES[[#This Row],[table_name]]&amp;"."&amp;COL_SIZES[[#This Row],[column_name]],
      AVG_COL_SIZES[#Data],2,FALSE)),
    COL_SIZES[[#This Row],[column_length]])
  ),
  COL_SIZES[[#This Row],[column_length]])</f>
        <v>8</v>
      </c>
      <c r="C164" s="109">
        <f>VLOOKUP(A164,DBMS_TYPE_SIZES[],2,FALSE)</f>
        <v>7</v>
      </c>
      <c r="D164" s="109">
        <f>VLOOKUP(A164,DBMS_TYPE_SIZES[],3,FALSE)</f>
        <v>8</v>
      </c>
      <c r="E164" s="110">
        <f>VLOOKUP(A164,DBMS_TYPE_SIZES[],4,FALSE)</f>
        <v>8</v>
      </c>
      <c r="F164" t="s">
        <v>75</v>
      </c>
      <c r="G164" t="s">
        <v>516</v>
      </c>
      <c r="H164" t="s">
        <v>20</v>
      </c>
      <c r="I164">
        <v>23</v>
      </c>
      <c r="J164">
        <v>8</v>
      </c>
    </row>
    <row r="165" spans="1:10">
      <c r="A165" s="108" t="str">
        <f>COL_SIZES[[#This Row],[datatype]]&amp;"_"&amp;COL_SIZES[[#This Row],[column_prec]]&amp;"_"&amp;COL_SIZES[[#This Row],[col_len]]</f>
        <v>datetime_23_8</v>
      </c>
      <c r="B165" s="108">
        <f>IF(COL_SIZES[[#This Row],[datatype]] = "varchar",
  MIN(
    COL_SIZES[[#This Row],[column_length]],
    IFERROR(VALUE(VLOOKUP(
      COL_SIZES[[#This Row],[table_name]]&amp;"."&amp;COL_SIZES[[#This Row],[column_name]],
      AVG_COL_SIZES[#Data],2,FALSE)),
    COL_SIZES[[#This Row],[column_length]])
  ),
  COL_SIZES[[#This Row],[column_length]])</f>
        <v>8</v>
      </c>
      <c r="C165" s="109">
        <f>VLOOKUP(A165,DBMS_TYPE_SIZES[],2,FALSE)</f>
        <v>7</v>
      </c>
      <c r="D165" s="109">
        <f>VLOOKUP(A165,DBMS_TYPE_SIZES[],3,FALSE)</f>
        <v>8</v>
      </c>
      <c r="E165" s="110">
        <f>VLOOKUP(A165,DBMS_TYPE_SIZES[],4,FALSE)</f>
        <v>8</v>
      </c>
      <c r="F165" t="s">
        <v>75</v>
      </c>
      <c r="G165" t="s">
        <v>517</v>
      </c>
      <c r="H165" t="s">
        <v>20</v>
      </c>
      <c r="I165">
        <v>23</v>
      </c>
      <c r="J165">
        <v>8</v>
      </c>
    </row>
    <row r="166" spans="1:10">
      <c r="A166" s="108" t="str">
        <f>COL_SIZES[[#This Row],[datatype]]&amp;"_"&amp;COL_SIZES[[#This Row],[column_prec]]&amp;"_"&amp;COL_SIZES[[#This Row],[col_len]]</f>
        <v>datetime_23_8</v>
      </c>
      <c r="B166" s="108">
        <f>IF(COL_SIZES[[#This Row],[datatype]] = "varchar",
  MIN(
    COL_SIZES[[#This Row],[column_length]],
    IFERROR(VALUE(VLOOKUP(
      COL_SIZES[[#This Row],[table_name]]&amp;"."&amp;COL_SIZES[[#This Row],[column_name]],
      AVG_COL_SIZES[#Data],2,FALSE)),
    COL_SIZES[[#This Row],[column_length]])
  ),
  COL_SIZES[[#This Row],[column_length]])</f>
        <v>8</v>
      </c>
      <c r="C166" s="109">
        <f>VLOOKUP(A166,DBMS_TYPE_SIZES[],2,FALSE)</f>
        <v>7</v>
      </c>
      <c r="D166" s="109">
        <f>VLOOKUP(A166,DBMS_TYPE_SIZES[],3,FALSE)</f>
        <v>8</v>
      </c>
      <c r="E166" s="110">
        <f>VLOOKUP(A166,DBMS_TYPE_SIZES[],4,FALSE)</f>
        <v>8</v>
      </c>
      <c r="F166" t="s">
        <v>75</v>
      </c>
      <c r="G166" t="s">
        <v>518</v>
      </c>
      <c r="H166" t="s">
        <v>20</v>
      </c>
      <c r="I166">
        <v>23</v>
      </c>
      <c r="J166">
        <v>8</v>
      </c>
    </row>
    <row r="167" spans="1:10">
      <c r="A167" s="108" t="str">
        <f>COL_SIZES[[#This Row],[datatype]]&amp;"_"&amp;COL_SIZES[[#This Row],[column_prec]]&amp;"_"&amp;COL_SIZES[[#This Row],[col_len]]</f>
        <v>varchar_0_255</v>
      </c>
      <c r="B167" s="108">
        <f>IF(COL_SIZES[[#This Row],[datatype]] = "varchar",
  MIN(
    COL_SIZES[[#This Row],[column_length]],
    IFERROR(VALUE(VLOOKUP(
      COL_SIZES[[#This Row],[table_name]]&amp;"."&amp;COL_SIZES[[#This Row],[column_name]],
      AVG_COL_SIZES[#Data],2,FALSE)),
    COL_SIZES[[#This Row],[column_length]])
  ),
  COL_SIZES[[#This Row],[column_length]])</f>
        <v>255</v>
      </c>
      <c r="C167" s="109">
        <f>VLOOKUP(A167,DBMS_TYPE_SIZES[],2,FALSE)</f>
        <v>255</v>
      </c>
      <c r="D167" s="109">
        <f>VLOOKUP(A167,DBMS_TYPE_SIZES[],3,FALSE)</f>
        <v>255</v>
      </c>
      <c r="E167" s="110">
        <f>VLOOKUP(A167,DBMS_TYPE_SIZES[],4,FALSE)</f>
        <v>256</v>
      </c>
      <c r="F167" t="s">
        <v>75</v>
      </c>
      <c r="G167" t="s">
        <v>519</v>
      </c>
      <c r="H167" t="s">
        <v>86</v>
      </c>
      <c r="I167">
        <v>0</v>
      </c>
      <c r="J167">
        <v>255</v>
      </c>
    </row>
    <row r="168" spans="1:10">
      <c r="A168" s="108" t="str">
        <f>COL_SIZES[[#This Row],[datatype]]&amp;"_"&amp;COL_SIZES[[#This Row],[column_prec]]&amp;"_"&amp;COL_SIZES[[#This Row],[col_len]]</f>
        <v>int_10_4</v>
      </c>
      <c r="B168" s="108">
        <f>IF(COL_SIZES[[#This Row],[datatype]] = "varchar",
  MIN(
    COL_SIZES[[#This Row],[column_length]],
    IFERROR(VALUE(VLOOKUP(
      COL_SIZES[[#This Row],[table_name]]&amp;"."&amp;COL_SIZES[[#This Row],[column_name]],
      AVG_COL_SIZES[#Data],2,FALSE)),
    COL_SIZES[[#This Row],[column_length]])
  ),
  COL_SIZES[[#This Row],[column_length]])</f>
        <v>4</v>
      </c>
      <c r="C168" s="109">
        <f>VLOOKUP(A168,DBMS_TYPE_SIZES[],2,FALSE)</f>
        <v>9</v>
      </c>
      <c r="D168" s="109">
        <f>VLOOKUP(A168,DBMS_TYPE_SIZES[],3,FALSE)</f>
        <v>4</v>
      </c>
      <c r="E168" s="110">
        <f>VLOOKUP(A168,DBMS_TYPE_SIZES[],4,FALSE)</f>
        <v>4</v>
      </c>
      <c r="F168" t="s">
        <v>75</v>
      </c>
      <c r="G168" t="s">
        <v>78</v>
      </c>
      <c r="H168" t="s">
        <v>18</v>
      </c>
      <c r="I168">
        <v>10</v>
      </c>
      <c r="J168">
        <v>4</v>
      </c>
    </row>
    <row r="169" spans="1:10">
      <c r="A169" s="108" t="str">
        <f>COL_SIZES[[#This Row],[datatype]]&amp;"_"&amp;COL_SIZES[[#This Row],[column_prec]]&amp;"_"&amp;COL_SIZES[[#This Row],[col_len]]</f>
        <v>numeric_1_5</v>
      </c>
      <c r="B169" s="108">
        <f>IF(COL_SIZES[[#This Row],[datatype]] = "varchar",
  MIN(
    COL_SIZES[[#This Row],[column_length]],
    IFERROR(VALUE(VLOOKUP(
      COL_SIZES[[#This Row],[table_name]]&amp;"."&amp;COL_SIZES[[#This Row],[column_name]],
      AVG_COL_SIZES[#Data],2,FALSE)),
    COL_SIZES[[#This Row],[column_length]])
  ),
  COL_SIZES[[#This Row],[column_length]])</f>
        <v>5</v>
      </c>
      <c r="C169" s="109">
        <f>VLOOKUP(A169,DBMS_TYPE_SIZES[],2,FALSE)</f>
        <v>5</v>
      </c>
      <c r="D169" s="109">
        <f>VLOOKUP(A169,DBMS_TYPE_SIZES[],3,FALSE)</f>
        <v>5</v>
      </c>
      <c r="E169" s="110">
        <f>VLOOKUP(A169,DBMS_TYPE_SIZES[],4,FALSE)</f>
        <v>5</v>
      </c>
      <c r="F169" t="s">
        <v>75</v>
      </c>
      <c r="G169" t="s">
        <v>520</v>
      </c>
      <c r="H169" t="s">
        <v>62</v>
      </c>
      <c r="I169">
        <v>1</v>
      </c>
      <c r="J169">
        <v>5</v>
      </c>
    </row>
    <row r="170" spans="1:10">
      <c r="A170" s="108" t="str">
        <f>COL_SIZES[[#This Row],[datatype]]&amp;"_"&amp;COL_SIZES[[#This Row],[column_prec]]&amp;"_"&amp;COL_SIZES[[#This Row],[col_len]]</f>
        <v>smallint_5_2</v>
      </c>
      <c r="B170" s="108">
        <f>IF(COL_SIZES[[#This Row],[datatype]] = "varchar",
  MIN(
    COL_SIZES[[#This Row],[column_length]],
    IFERROR(VALUE(VLOOKUP(
      COL_SIZES[[#This Row],[table_name]]&amp;"."&amp;COL_SIZES[[#This Row],[column_name]],
      AVG_COL_SIZES[#Data],2,FALSE)),
    COL_SIZES[[#This Row],[column_length]])
  ),
  COL_SIZES[[#This Row],[column_length]])</f>
        <v>2</v>
      </c>
      <c r="C170" s="109">
        <f>VLOOKUP(A170,DBMS_TYPE_SIZES[],2,FALSE)</f>
        <v>5</v>
      </c>
      <c r="D170" s="109">
        <f>VLOOKUP(A170,DBMS_TYPE_SIZES[],3,FALSE)</f>
        <v>2</v>
      </c>
      <c r="E170" s="110">
        <f>VLOOKUP(A170,DBMS_TYPE_SIZES[],4,FALSE)</f>
        <v>2</v>
      </c>
      <c r="F170" t="s">
        <v>75</v>
      </c>
      <c r="G170" t="s">
        <v>1333</v>
      </c>
      <c r="H170" t="s">
        <v>19</v>
      </c>
      <c r="I170">
        <v>5</v>
      </c>
      <c r="J170">
        <v>2</v>
      </c>
    </row>
    <row r="171" spans="1:10">
      <c r="A171" s="108" t="str">
        <f>COL_SIZES[[#This Row],[datatype]]&amp;"_"&amp;COL_SIZES[[#This Row],[column_prec]]&amp;"_"&amp;COL_SIZES[[#This Row],[col_len]]</f>
        <v>smallint_5_2</v>
      </c>
      <c r="B171" s="108">
        <f>IF(COL_SIZES[[#This Row],[datatype]] = "varchar",
  MIN(
    COL_SIZES[[#This Row],[column_length]],
    IFERROR(VALUE(VLOOKUP(
      COL_SIZES[[#This Row],[table_name]]&amp;"."&amp;COL_SIZES[[#This Row],[column_name]],
      AVG_COL_SIZES[#Data],2,FALSE)),
    COL_SIZES[[#This Row],[column_length]])
  ),
  COL_SIZES[[#This Row],[column_length]])</f>
        <v>2</v>
      </c>
      <c r="C171" s="109">
        <f>VLOOKUP(A171,DBMS_TYPE_SIZES[],2,FALSE)</f>
        <v>5</v>
      </c>
      <c r="D171" s="109">
        <f>VLOOKUP(A171,DBMS_TYPE_SIZES[],3,FALSE)</f>
        <v>2</v>
      </c>
      <c r="E171" s="110">
        <f>VLOOKUP(A171,DBMS_TYPE_SIZES[],4,FALSE)</f>
        <v>2</v>
      </c>
      <c r="F171" t="s">
        <v>75</v>
      </c>
      <c r="G171" t="s">
        <v>1334</v>
      </c>
      <c r="H171" t="s">
        <v>19</v>
      </c>
      <c r="I171">
        <v>5</v>
      </c>
      <c r="J171">
        <v>2</v>
      </c>
    </row>
    <row r="172" spans="1:10">
      <c r="A172" s="108" t="str">
        <f>COL_SIZES[[#This Row],[datatype]]&amp;"_"&amp;COL_SIZES[[#This Row],[column_prec]]&amp;"_"&amp;COL_SIZES[[#This Row],[col_len]]</f>
        <v>int_10_4</v>
      </c>
      <c r="B172" s="108">
        <f>IF(COL_SIZES[[#This Row],[datatype]] = "varchar",
  MIN(
    COL_SIZES[[#This Row],[column_length]],
    IFERROR(VALUE(VLOOKUP(
      COL_SIZES[[#This Row],[table_name]]&amp;"."&amp;COL_SIZES[[#This Row],[column_name]],
      AVG_COL_SIZES[#Data],2,FALSE)),
    COL_SIZES[[#This Row],[column_length]])
  ),
  COL_SIZES[[#This Row],[column_length]])</f>
        <v>4</v>
      </c>
      <c r="C172" s="109">
        <f>VLOOKUP(A172,DBMS_TYPE_SIZES[],2,FALSE)</f>
        <v>9</v>
      </c>
      <c r="D172" s="109">
        <f>VLOOKUP(A172,DBMS_TYPE_SIZES[],3,FALSE)</f>
        <v>4</v>
      </c>
      <c r="E172" s="110">
        <f>VLOOKUP(A172,DBMS_TYPE_SIZES[],4,FALSE)</f>
        <v>4</v>
      </c>
      <c r="F172" t="s">
        <v>75</v>
      </c>
      <c r="G172" t="s">
        <v>1335</v>
      </c>
      <c r="H172" t="s">
        <v>18</v>
      </c>
      <c r="I172">
        <v>10</v>
      </c>
      <c r="J172">
        <v>4</v>
      </c>
    </row>
    <row r="173" spans="1:10">
      <c r="A173" s="108" t="str">
        <f>COL_SIZES[[#This Row],[datatype]]&amp;"_"&amp;COL_SIZES[[#This Row],[column_prec]]&amp;"_"&amp;COL_SIZES[[#This Row],[col_len]]</f>
        <v>int_10_4</v>
      </c>
      <c r="B173" s="108">
        <f>IF(COL_SIZES[[#This Row],[datatype]] = "varchar",
  MIN(
    COL_SIZES[[#This Row],[column_length]],
    IFERROR(VALUE(VLOOKUP(
      COL_SIZES[[#This Row],[table_name]]&amp;"."&amp;COL_SIZES[[#This Row],[column_name]],
      AVG_COL_SIZES[#Data],2,FALSE)),
    COL_SIZES[[#This Row],[column_length]])
  ),
  COL_SIZES[[#This Row],[column_length]])</f>
        <v>4</v>
      </c>
      <c r="C173" s="109">
        <f>VLOOKUP(A173,DBMS_TYPE_SIZES[],2,FALSE)</f>
        <v>9</v>
      </c>
      <c r="D173" s="109">
        <f>VLOOKUP(A173,DBMS_TYPE_SIZES[],3,FALSE)</f>
        <v>4</v>
      </c>
      <c r="E173" s="110">
        <f>VLOOKUP(A173,DBMS_TYPE_SIZES[],4,FALSE)</f>
        <v>4</v>
      </c>
      <c r="F173" t="s">
        <v>75</v>
      </c>
      <c r="G173" t="s">
        <v>1336</v>
      </c>
      <c r="H173" t="s">
        <v>18</v>
      </c>
      <c r="I173">
        <v>10</v>
      </c>
      <c r="J173">
        <v>4</v>
      </c>
    </row>
    <row r="174" spans="1:10">
      <c r="A174" s="108" t="str">
        <f>COL_SIZES[[#This Row],[datatype]]&amp;"_"&amp;COL_SIZES[[#This Row],[column_prec]]&amp;"_"&amp;COL_SIZES[[#This Row],[col_len]]</f>
        <v>int_10_4</v>
      </c>
      <c r="B174" s="108">
        <f>IF(COL_SIZES[[#This Row],[datatype]] = "varchar",
  MIN(
    COL_SIZES[[#This Row],[column_length]],
    IFERROR(VALUE(VLOOKUP(
      COL_SIZES[[#This Row],[table_name]]&amp;"."&amp;COL_SIZES[[#This Row],[column_name]],
      AVG_COL_SIZES[#Data],2,FALSE)),
    COL_SIZES[[#This Row],[column_length]])
  ),
  COL_SIZES[[#This Row],[column_length]])</f>
        <v>4</v>
      </c>
      <c r="C174" s="109">
        <f>VLOOKUP(A174,DBMS_TYPE_SIZES[],2,FALSE)</f>
        <v>9</v>
      </c>
      <c r="D174" s="109">
        <f>VLOOKUP(A174,DBMS_TYPE_SIZES[],3,FALSE)</f>
        <v>4</v>
      </c>
      <c r="E174" s="110">
        <f>VLOOKUP(A174,DBMS_TYPE_SIZES[],4,FALSE)</f>
        <v>4</v>
      </c>
      <c r="F174" t="s">
        <v>75</v>
      </c>
      <c r="G174" t="s">
        <v>521</v>
      </c>
      <c r="H174" t="s">
        <v>18</v>
      </c>
      <c r="I174">
        <v>10</v>
      </c>
      <c r="J174">
        <v>4</v>
      </c>
    </row>
    <row r="175" spans="1:10">
      <c r="A175" s="108" t="str">
        <f>COL_SIZES[[#This Row],[datatype]]&amp;"_"&amp;COL_SIZES[[#This Row],[column_prec]]&amp;"_"&amp;COL_SIZES[[#This Row],[col_len]]</f>
        <v>smallint_5_2</v>
      </c>
      <c r="B175" s="108">
        <f>IF(COL_SIZES[[#This Row],[datatype]] = "varchar",
  MIN(
    COL_SIZES[[#This Row],[column_length]],
    IFERROR(VALUE(VLOOKUP(
      COL_SIZES[[#This Row],[table_name]]&amp;"."&amp;COL_SIZES[[#This Row],[column_name]],
      AVG_COL_SIZES[#Data],2,FALSE)),
    COL_SIZES[[#This Row],[column_length]])
  ),
  COL_SIZES[[#This Row],[column_length]])</f>
        <v>2</v>
      </c>
      <c r="C175" s="109">
        <f>VLOOKUP(A175,DBMS_TYPE_SIZES[],2,FALSE)</f>
        <v>5</v>
      </c>
      <c r="D175" s="109">
        <f>VLOOKUP(A175,DBMS_TYPE_SIZES[],3,FALSE)</f>
        <v>2</v>
      </c>
      <c r="E175" s="110">
        <f>VLOOKUP(A175,DBMS_TYPE_SIZES[],4,FALSE)</f>
        <v>2</v>
      </c>
      <c r="F175" t="s">
        <v>75</v>
      </c>
      <c r="G175" t="s">
        <v>1337</v>
      </c>
      <c r="H175" t="s">
        <v>19</v>
      </c>
      <c r="I175">
        <v>5</v>
      </c>
      <c r="J175">
        <v>2</v>
      </c>
    </row>
    <row r="176" spans="1:10">
      <c r="A176" s="108" t="str">
        <f>COL_SIZES[[#This Row],[datatype]]&amp;"_"&amp;COL_SIZES[[#This Row],[column_prec]]&amp;"_"&amp;COL_SIZES[[#This Row],[col_len]]</f>
        <v>int_10_4</v>
      </c>
      <c r="B176" s="108">
        <f>IF(COL_SIZES[[#This Row],[datatype]] = "varchar",
  MIN(
    COL_SIZES[[#This Row],[column_length]],
    IFERROR(VALUE(VLOOKUP(
      COL_SIZES[[#This Row],[table_name]]&amp;"."&amp;COL_SIZES[[#This Row],[column_name]],
      AVG_COL_SIZES[#Data],2,FALSE)),
    COL_SIZES[[#This Row],[column_length]])
  ),
  COL_SIZES[[#This Row],[column_length]])</f>
        <v>4</v>
      </c>
      <c r="C176" s="109">
        <f>VLOOKUP(A176,DBMS_TYPE_SIZES[],2,FALSE)</f>
        <v>9</v>
      </c>
      <c r="D176" s="109">
        <f>VLOOKUP(A176,DBMS_TYPE_SIZES[],3,FALSE)</f>
        <v>4</v>
      </c>
      <c r="E176" s="110">
        <f>VLOOKUP(A176,DBMS_TYPE_SIZES[],4,FALSE)</f>
        <v>4</v>
      </c>
      <c r="F176" t="s">
        <v>75</v>
      </c>
      <c r="G176" t="s">
        <v>1338</v>
      </c>
      <c r="H176" t="s">
        <v>18</v>
      </c>
      <c r="I176">
        <v>10</v>
      </c>
      <c r="J176">
        <v>4</v>
      </c>
    </row>
    <row r="177" spans="1:10">
      <c r="A177" s="108" t="str">
        <f>COL_SIZES[[#This Row],[datatype]]&amp;"_"&amp;COL_SIZES[[#This Row],[column_prec]]&amp;"_"&amp;COL_SIZES[[#This Row],[col_len]]</f>
        <v>numeric_19_9</v>
      </c>
      <c r="B177" s="108">
        <f>IF(COL_SIZES[[#This Row],[datatype]] = "varchar",
  MIN(
    COL_SIZES[[#This Row],[column_length]],
    IFERROR(VALUE(VLOOKUP(
      COL_SIZES[[#This Row],[table_name]]&amp;"."&amp;COL_SIZES[[#This Row],[column_name]],
      AVG_COL_SIZES[#Data],2,FALSE)),
    COL_SIZES[[#This Row],[column_length]])
  ),
  COL_SIZES[[#This Row],[column_length]])</f>
        <v>9</v>
      </c>
      <c r="C177" s="109">
        <f>VLOOKUP(A177,DBMS_TYPE_SIZES[],2,FALSE)</f>
        <v>9</v>
      </c>
      <c r="D177" s="109">
        <f>VLOOKUP(A177,DBMS_TYPE_SIZES[],3,FALSE)</f>
        <v>9</v>
      </c>
      <c r="E177" s="110">
        <f>VLOOKUP(A177,DBMS_TYPE_SIZES[],4,FALSE)</f>
        <v>9</v>
      </c>
      <c r="F177" t="s">
        <v>75</v>
      </c>
      <c r="G177" t="s">
        <v>143</v>
      </c>
      <c r="H177" t="s">
        <v>62</v>
      </c>
      <c r="I177">
        <v>19</v>
      </c>
      <c r="J177">
        <v>9</v>
      </c>
    </row>
    <row r="178" spans="1:10">
      <c r="A178" s="108" t="str">
        <f>COL_SIZES[[#This Row],[datatype]]&amp;"_"&amp;COL_SIZES[[#This Row],[column_prec]]&amp;"_"&amp;COL_SIZES[[#This Row],[col_len]]</f>
        <v>int_10_4</v>
      </c>
      <c r="B178" s="108">
        <f>IF(COL_SIZES[[#This Row],[datatype]] = "varchar",
  MIN(
    COL_SIZES[[#This Row],[column_length]],
    IFERROR(VALUE(VLOOKUP(
      COL_SIZES[[#This Row],[table_name]]&amp;"."&amp;COL_SIZES[[#This Row],[column_name]],
      AVG_COL_SIZES[#Data],2,FALSE)),
    COL_SIZES[[#This Row],[column_length]])
  ),
  COL_SIZES[[#This Row],[column_length]])</f>
        <v>4</v>
      </c>
      <c r="C178" s="109">
        <f>VLOOKUP(A178,DBMS_TYPE_SIZES[],2,FALSE)</f>
        <v>9</v>
      </c>
      <c r="D178" s="109">
        <f>VLOOKUP(A178,DBMS_TYPE_SIZES[],3,FALSE)</f>
        <v>4</v>
      </c>
      <c r="E178" s="110">
        <f>VLOOKUP(A178,DBMS_TYPE_SIZES[],4,FALSE)</f>
        <v>4</v>
      </c>
      <c r="F178" t="s">
        <v>75</v>
      </c>
      <c r="G178" t="s">
        <v>522</v>
      </c>
      <c r="H178" t="s">
        <v>18</v>
      </c>
      <c r="I178">
        <v>10</v>
      </c>
      <c r="J178">
        <v>4</v>
      </c>
    </row>
    <row r="179" spans="1:10">
      <c r="A179" s="108" t="str">
        <f>COL_SIZES[[#This Row],[datatype]]&amp;"_"&amp;COL_SIZES[[#This Row],[column_prec]]&amp;"_"&amp;COL_SIZES[[#This Row],[col_len]]</f>
        <v>int_10_4</v>
      </c>
      <c r="B179" s="108">
        <f>IF(COL_SIZES[[#This Row],[datatype]] = "varchar",
  MIN(
    COL_SIZES[[#This Row],[column_length]],
    IFERROR(VALUE(VLOOKUP(
      COL_SIZES[[#This Row],[table_name]]&amp;"."&amp;COL_SIZES[[#This Row],[column_name]],
      AVG_COL_SIZES[#Data],2,FALSE)),
    COL_SIZES[[#This Row],[column_length]])
  ),
  COL_SIZES[[#This Row],[column_length]])</f>
        <v>4</v>
      </c>
      <c r="C179" s="109">
        <f>VLOOKUP(A179,DBMS_TYPE_SIZES[],2,FALSE)</f>
        <v>9</v>
      </c>
      <c r="D179" s="109">
        <f>VLOOKUP(A179,DBMS_TYPE_SIZES[],3,FALSE)</f>
        <v>4</v>
      </c>
      <c r="E179" s="110">
        <f>VLOOKUP(A179,DBMS_TYPE_SIZES[],4,FALSE)</f>
        <v>4</v>
      </c>
      <c r="F179" t="s">
        <v>75</v>
      </c>
      <c r="G179" t="s">
        <v>523</v>
      </c>
      <c r="H179" t="s">
        <v>18</v>
      </c>
      <c r="I179">
        <v>10</v>
      </c>
      <c r="J179">
        <v>4</v>
      </c>
    </row>
    <row r="180" spans="1:10">
      <c r="A180" s="108" t="str">
        <f>COL_SIZES[[#This Row],[datatype]]&amp;"_"&amp;COL_SIZES[[#This Row],[column_prec]]&amp;"_"&amp;COL_SIZES[[#This Row],[col_len]]</f>
        <v>int_10_4</v>
      </c>
      <c r="B180" s="108">
        <f>IF(COL_SIZES[[#This Row],[datatype]] = "varchar",
  MIN(
    COL_SIZES[[#This Row],[column_length]],
    IFERROR(VALUE(VLOOKUP(
      COL_SIZES[[#This Row],[table_name]]&amp;"."&amp;COL_SIZES[[#This Row],[column_name]],
      AVG_COL_SIZES[#Data],2,FALSE)),
    COL_SIZES[[#This Row],[column_length]])
  ),
  COL_SIZES[[#This Row],[column_length]])</f>
        <v>4</v>
      </c>
      <c r="C180" s="109">
        <f>VLOOKUP(A180,DBMS_TYPE_SIZES[],2,FALSE)</f>
        <v>9</v>
      </c>
      <c r="D180" s="109">
        <f>VLOOKUP(A180,DBMS_TYPE_SIZES[],3,FALSE)</f>
        <v>4</v>
      </c>
      <c r="E180" s="110">
        <f>VLOOKUP(A180,DBMS_TYPE_SIZES[],4,FALSE)</f>
        <v>4</v>
      </c>
      <c r="F180" t="s">
        <v>75</v>
      </c>
      <c r="G180" t="s">
        <v>524</v>
      </c>
      <c r="H180" t="s">
        <v>18</v>
      </c>
      <c r="I180">
        <v>10</v>
      </c>
      <c r="J180">
        <v>4</v>
      </c>
    </row>
    <row r="181" spans="1:10">
      <c r="A181" s="108" t="str">
        <f>COL_SIZES[[#This Row],[datatype]]&amp;"_"&amp;COL_SIZES[[#This Row],[column_prec]]&amp;"_"&amp;COL_SIZES[[#This Row],[col_len]]</f>
        <v>int_10_4</v>
      </c>
      <c r="B181" s="108">
        <f>IF(COL_SIZES[[#This Row],[datatype]] = "varchar",
  MIN(
    COL_SIZES[[#This Row],[column_length]],
    IFERROR(VALUE(VLOOKUP(
      COL_SIZES[[#This Row],[table_name]]&amp;"."&amp;COL_SIZES[[#This Row],[column_name]],
      AVG_COL_SIZES[#Data],2,FALSE)),
    COL_SIZES[[#This Row],[column_length]])
  ),
  COL_SIZES[[#This Row],[column_length]])</f>
        <v>4</v>
      </c>
      <c r="C181" s="109">
        <f>VLOOKUP(A181,DBMS_TYPE_SIZES[],2,FALSE)</f>
        <v>9</v>
      </c>
      <c r="D181" s="109">
        <f>VLOOKUP(A181,DBMS_TYPE_SIZES[],3,FALSE)</f>
        <v>4</v>
      </c>
      <c r="E181" s="110">
        <f>VLOOKUP(A181,DBMS_TYPE_SIZES[],4,FALSE)</f>
        <v>4</v>
      </c>
      <c r="F181" t="s">
        <v>75</v>
      </c>
      <c r="G181" t="s">
        <v>525</v>
      </c>
      <c r="H181" t="s">
        <v>18</v>
      </c>
      <c r="I181">
        <v>10</v>
      </c>
      <c r="J181">
        <v>4</v>
      </c>
    </row>
    <row r="182" spans="1:10">
      <c r="A182" s="108" t="str">
        <f>COL_SIZES[[#This Row],[datatype]]&amp;"_"&amp;COL_SIZES[[#This Row],[column_prec]]&amp;"_"&amp;COL_SIZES[[#This Row],[col_len]]</f>
        <v>int_10_4</v>
      </c>
      <c r="B182" s="108">
        <f>IF(COL_SIZES[[#This Row],[datatype]] = "varchar",
  MIN(
    COL_SIZES[[#This Row],[column_length]],
    IFERROR(VALUE(VLOOKUP(
      COL_SIZES[[#This Row],[table_name]]&amp;"."&amp;COL_SIZES[[#This Row],[column_name]],
      AVG_COL_SIZES[#Data],2,FALSE)),
    COL_SIZES[[#This Row],[column_length]])
  ),
  COL_SIZES[[#This Row],[column_length]])</f>
        <v>4</v>
      </c>
      <c r="C182" s="109">
        <f>VLOOKUP(A182,DBMS_TYPE_SIZES[],2,FALSE)</f>
        <v>9</v>
      </c>
      <c r="D182" s="109">
        <f>VLOOKUP(A182,DBMS_TYPE_SIZES[],3,FALSE)</f>
        <v>4</v>
      </c>
      <c r="E182" s="110">
        <f>VLOOKUP(A182,DBMS_TYPE_SIZES[],4,FALSE)</f>
        <v>4</v>
      </c>
      <c r="F182" t="s">
        <v>75</v>
      </c>
      <c r="G182" t="s">
        <v>526</v>
      </c>
      <c r="H182" t="s">
        <v>18</v>
      </c>
      <c r="I182">
        <v>10</v>
      </c>
      <c r="J182">
        <v>4</v>
      </c>
    </row>
    <row r="183" spans="1:10">
      <c r="A183" s="108" t="str">
        <f>COL_SIZES[[#This Row],[datatype]]&amp;"_"&amp;COL_SIZES[[#This Row],[column_prec]]&amp;"_"&amp;COL_SIZES[[#This Row],[col_len]]</f>
        <v>int_10_4</v>
      </c>
      <c r="B183" s="108">
        <f>IF(COL_SIZES[[#This Row],[datatype]] = "varchar",
  MIN(
    COL_SIZES[[#This Row],[column_length]],
    IFERROR(VALUE(VLOOKUP(
      COL_SIZES[[#This Row],[table_name]]&amp;"."&amp;COL_SIZES[[#This Row],[column_name]],
      AVG_COL_SIZES[#Data],2,FALSE)),
    COL_SIZES[[#This Row],[column_length]])
  ),
  COL_SIZES[[#This Row],[column_length]])</f>
        <v>4</v>
      </c>
      <c r="C183" s="109">
        <f>VLOOKUP(A183,DBMS_TYPE_SIZES[],2,FALSE)</f>
        <v>9</v>
      </c>
      <c r="D183" s="109">
        <f>VLOOKUP(A183,DBMS_TYPE_SIZES[],3,FALSE)</f>
        <v>4</v>
      </c>
      <c r="E183" s="110">
        <f>VLOOKUP(A183,DBMS_TYPE_SIZES[],4,FALSE)</f>
        <v>4</v>
      </c>
      <c r="F183" t="s">
        <v>75</v>
      </c>
      <c r="G183" t="s">
        <v>527</v>
      </c>
      <c r="H183" t="s">
        <v>18</v>
      </c>
      <c r="I183">
        <v>10</v>
      </c>
      <c r="J183">
        <v>4</v>
      </c>
    </row>
    <row r="184" spans="1:10">
      <c r="A184" s="108" t="str">
        <f>COL_SIZES[[#This Row],[datatype]]&amp;"_"&amp;COL_SIZES[[#This Row],[column_prec]]&amp;"_"&amp;COL_SIZES[[#This Row],[col_len]]</f>
        <v>int_10_4</v>
      </c>
      <c r="B184" s="108">
        <f>IF(COL_SIZES[[#This Row],[datatype]] = "varchar",
  MIN(
    COL_SIZES[[#This Row],[column_length]],
    IFERROR(VALUE(VLOOKUP(
      COL_SIZES[[#This Row],[table_name]]&amp;"."&amp;COL_SIZES[[#This Row],[column_name]],
      AVG_COL_SIZES[#Data],2,FALSE)),
    COL_SIZES[[#This Row],[column_length]])
  ),
  COL_SIZES[[#This Row],[column_length]])</f>
        <v>4</v>
      </c>
      <c r="C184" s="109">
        <f>VLOOKUP(A184,DBMS_TYPE_SIZES[],2,FALSE)</f>
        <v>9</v>
      </c>
      <c r="D184" s="109">
        <f>VLOOKUP(A184,DBMS_TYPE_SIZES[],3,FALSE)</f>
        <v>4</v>
      </c>
      <c r="E184" s="110">
        <f>VLOOKUP(A184,DBMS_TYPE_SIZES[],4,FALSE)</f>
        <v>4</v>
      </c>
      <c r="F184" t="s">
        <v>75</v>
      </c>
      <c r="G184" t="s">
        <v>528</v>
      </c>
      <c r="H184" t="s">
        <v>18</v>
      </c>
      <c r="I184">
        <v>10</v>
      </c>
      <c r="J184">
        <v>4</v>
      </c>
    </row>
    <row r="185" spans="1:10">
      <c r="A185" s="108" t="str">
        <f>COL_SIZES[[#This Row],[datatype]]&amp;"_"&amp;COL_SIZES[[#This Row],[column_prec]]&amp;"_"&amp;COL_SIZES[[#This Row],[col_len]]</f>
        <v>int_10_4</v>
      </c>
      <c r="B185" s="108">
        <f>IF(COL_SIZES[[#This Row],[datatype]] = "varchar",
  MIN(
    COL_SIZES[[#This Row],[column_length]],
    IFERROR(VALUE(VLOOKUP(
      COL_SIZES[[#This Row],[table_name]]&amp;"."&amp;COL_SIZES[[#This Row],[column_name]],
      AVG_COL_SIZES[#Data],2,FALSE)),
    COL_SIZES[[#This Row],[column_length]])
  ),
  COL_SIZES[[#This Row],[column_length]])</f>
        <v>4</v>
      </c>
      <c r="C185" s="109">
        <f>VLOOKUP(A185,DBMS_TYPE_SIZES[],2,FALSE)</f>
        <v>9</v>
      </c>
      <c r="D185" s="109">
        <f>VLOOKUP(A185,DBMS_TYPE_SIZES[],3,FALSE)</f>
        <v>4</v>
      </c>
      <c r="E185" s="110">
        <f>VLOOKUP(A185,DBMS_TYPE_SIZES[],4,FALSE)</f>
        <v>4</v>
      </c>
      <c r="F185" t="s">
        <v>75</v>
      </c>
      <c r="G185" t="s">
        <v>529</v>
      </c>
      <c r="H185" t="s">
        <v>18</v>
      </c>
      <c r="I185">
        <v>10</v>
      </c>
      <c r="J185">
        <v>4</v>
      </c>
    </row>
    <row r="186" spans="1:10">
      <c r="A186" s="108" t="str">
        <f>COL_SIZES[[#This Row],[datatype]]&amp;"_"&amp;COL_SIZES[[#This Row],[column_prec]]&amp;"_"&amp;COL_SIZES[[#This Row],[col_len]]</f>
        <v>int_10_4</v>
      </c>
      <c r="B186" s="108">
        <f>IF(COL_SIZES[[#This Row],[datatype]] = "varchar",
  MIN(
    COL_SIZES[[#This Row],[column_length]],
    IFERROR(VALUE(VLOOKUP(
      COL_SIZES[[#This Row],[table_name]]&amp;"."&amp;COL_SIZES[[#This Row],[column_name]],
      AVG_COL_SIZES[#Data],2,FALSE)),
    COL_SIZES[[#This Row],[column_length]])
  ),
  COL_SIZES[[#This Row],[column_length]])</f>
        <v>4</v>
      </c>
      <c r="C186" s="109">
        <f>VLOOKUP(A186,DBMS_TYPE_SIZES[],2,FALSE)</f>
        <v>9</v>
      </c>
      <c r="D186" s="109">
        <f>VLOOKUP(A186,DBMS_TYPE_SIZES[],3,FALSE)</f>
        <v>4</v>
      </c>
      <c r="E186" s="110">
        <f>VLOOKUP(A186,DBMS_TYPE_SIZES[],4,FALSE)</f>
        <v>4</v>
      </c>
      <c r="F186" t="s">
        <v>75</v>
      </c>
      <c r="G186" t="s">
        <v>113</v>
      </c>
      <c r="H186" t="s">
        <v>18</v>
      </c>
      <c r="I186">
        <v>10</v>
      </c>
      <c r="J186">
        <v>4</v>
      </c>
    </row>
    <row r="187" spans="1:10">
      <c r="A187" s="108" t="str">
        <f>COL_SIZES[[#This Row],[datatype]]&amp;"_"&amp;COL_SIZES[[#This Row],[column_prec]]&amp;"_"&amp;COL_SIZES[[#This Row],[col_len]]</f>
        <v>int_10_4</v>
      </c>
      <c r="B187" s="108">
        <f>IF(COL_SIZES[[#This Row],[datatype]] = "varchar",
  MIN(
    COL_SIZES[[#This Row],[column_length]],
    IFERROR(VALUE(VLOOKUP(
      COL_SIZES[[#This Row],[table_name]]&amp;"."&amp;COL_SIZES[[#This Row],[column_name]],
      AVG_COL_SIZES[#Data],2,FALSE)),
    COL_SIZES[[#This Row],[column_length]])
  ),
  COL_SIZES[[#This Row],[column_length]])</f>
        <v>4</v>
      </c>
      <c r="C187" s="109">
        <f>VLOOKUP(A187,DBMS_TYPE_SIZES[],2,FALSE)</f>
        <v>9</v>
      </c>
      <c r="D187" s="109">
        <f>VLOOKUP(A187,DBMS_TYPE_SIZES[],3,FALSE)</f>
        <v>4</v>
      </c>
      <c r="E187" s="110">
        <f>VLOOKUP(A187,DBMS_TYPE_SIZES[],4,FALSE)</f>
        <v>4</v>
      </c>
      <c r="F187" t="s">
        <v>75</v>
      </c>
      <c r="G187" t="s">
        <v>70</v>
      </c>
      <c r="H187" t="s">
        <v>18</v>
      </c>
      <c r="I187">
        <v>10</v>
      </c>
      <c r="J187">
        <v>4</v>
      </c>
    </row>
    <row r="188" spans="1:10">
      <c r="A188" s="108" t="str">
        <f>COL_SIZES[[#This Row],[datatype]]&amp;"_"&amp;COL_SIZES[[#This Row],[column_prec]]&amp;"_"&amp;COL_SIZES[[#This Row],[col_len]]</f>
        <v>int_10_4</v>
      </c>
      <c r="B188" s="108">
        <f>IF(COL_SIZES[[#This Row],[datatype]] = "varchar",
  MIN(
    COL_SIZES[[#This Row],[column_length]],
    IFERROR(VALUE(VLOOKUP(
      COL_SIZES[[#This Row],[table_name]]&amp;"."&amp;COL_SIZES[[#This Row],[column_name]],
      AVG_COL_SIZES[#Data],2,FALSE)),
    COL_SIZES[[#This Row],[column_length]])
  ),
  COL_SIZES[[#This Row],[column_length]])</f>
        <v>4</v>
      </c>
      <c r="C188" s="109">
        <f>VLOOKUP(A188,DBMS_TYPE_SIZES[],2,FALSE)</f>
        <v>9</v>
      </c>
      <c r="D188" s="109">
        <f>VLOOKUP(A188,DBMS_TYPE_SIZES[],3,FALSE)</f>
        <v>4</v>
      </c>
      <c r="E188" s="110">
        <f>VLOOKUP(A188,DBMS_TYPE_SIZES[],4,FALSE)</f>
        <v>4</v>
      </c>
      <c r="F188" t="s">
        <v>75</v>
      </c>
      <c r="G188" t="s">
        <v>288</v>
      </c>
      <c r="H188" t="s">
        <v>18</v>
      </c>
      <c r="I188">
        <v>10</v>
      </c>
      <c r="J188">
        <v>4</v>
      </c>
    </row>
    <row r="189" spans="1:10">
      <c r="A189" s="108" t="str">
        <f>COL_SIZES[[#This Row],[datatype]]&amp;"_"&amp;COL_SIZES[[#This Row],[column_prec]]&amp;"_"&amp;COL_SIZES[[#This Row],[col_len]]</f>
        <v>int_10_4</v>
      </c>
      <c r="B189" s="108">
        <f>IF(COL_SIZES[[#This Row],[datatype]] = "varchar",
  MIN(
    COL_SIZES[[#This Row],[column_length]],
    IFERROR(VALUE(VLOOKUP(
      COL_SIZES[[#This Row],[table_name]]&amp;"."&amp;COL_SIZES[[#This Row],[column_name]],
      AVG_COL_SIZES[#Data],2,FALSE)),
    COL_SIZES[[#This Row],[column_length]])
  ),
  COL_SIZES[[#This Row],[column_length]])</f>
        <v>4</v>
      </c>
      <c r="C189" s="109">
        <f>VLOOKUP(A189,DBMS_TYPE_SIZES[],2,FALSE)</f>
        <v>9</v>
      </c>
      <c r="D189" s="109">
        <f>VLOOKUP(A189,DBMS_TYPE_SIZES[],3,FALSE)</f>
        <v>4</v>
      </c>
      <c r="E189" s="110">
        <f>VLOOKUP(A189,DBMS_TYPE_SIZES[],4,FALSE)</f>
        <v>4</v>
      </c>
      <c r="F189" t="s">
        <v>75</v>
      </c>
      <c r="G189" t="s">
        <v>289</v>
      </c>
      <c r="H189" t="s">
        <v>18</v>
      </c>
      <c r="I189">
        <v>10</v>
      </c>
      <c r="J189">
        <v>4</v>
      </c>
    </row>
    <row r="190" spans="1:10">
      <c r="A190" s="108" t="str">
        <f>COL_SIZES[[#This Row],[datatype]]&amp;"_"&amp;COL_SIZES[[#This Row],[column_prec]]&amp;"_"&amp;COL_SIZES[[#This Row],[col_len]]</f>
        <v>int_10_4</v>
      </c>
      <c r="B190" s="108">
        <f>IF(COL_SIZES[[#This Row],[datatype]] = "varchar",
  MIN(
    COL_SIZES[[#This Row],[column_length]],
    IFERROR(VALUE(VLOOKUP(
      COL_SIZES[[#This Row],[table_name]]&amp;"."&amp;COL_SIZES[[#This Row],[column_name]],
      AVG_COL_SIZES[#Data],2,FALSE)),
    COL_SIZES[[#This Row],[column_length]])
  ),
  COL_SIZES[[#This Row],[column_length]])</f>
        <v>4</v>
      </c>
      <c r="C190" s="109">
        <f>VLOOKUP(A190,DBMS_TYPE_SIZES[],2,FALSE)</f>
        <v>9</v>
      </c>
      <c r="D190" s="109">
        <f>VLOOKUP(A190,DBMS_TYPE_SIZES[],3,FALSE)</f>
        <v>4</v>
      </c>
      <c r="E190" s="110">
        <f>VLOOKUP(A190,DBMS_TYPE_SIZES[],4,FALSE)</f>
        <v>4</v>
      </c>
      <c r="F190" t="s">
        <v>75</v>
      </c>
      <c r="G190" t="s">
        <v>263</v>
      </c>
      <c r="H190" t="s">
        <v>18</v>
      </c>
      <c r="I190">
        <v>10</v>
      </c>
      <c r="J190">
        <v>4</v>
      </c>
    </row>
    <row r="191" spans="1:10">
      <c r="A191" s="108" t="str">
        <f>COL_SIZES[[#This Row],[datatype]]&amp;"_"&amp;COL_SIZES[[#This Row],[column_prec]]&amp;"_"&amp;COL_SIZES[[#This Row],[col_len]]</f>
        <v>numeric_1_5</v>
      </c>
      <c r="B191" s="108">
        <f>IF(COL_SIZES[[#This Row],[datatype]] = "varchar",
  MIN(
    COL_SIZES[[#This Row],[column_length]],
    IFERROR(VALUE(VLOOKUP(
      COL_SIZES[[#This Row],[table_name]]&amp;"."&amp;COL_SIZES[[#This Row],[column_name]],
      AVG_COL_SIZES[#Data],2,FALSE)),
    COL_SIZES[[#This Row],[column_length]])
  ),
  COL_SIZES[[#This Row],[column_length]])</f>
        <v>5</v>
      </c>
      <c r="C191" s="109">
        <f>VLOOKUP(A191,DBMS_TYPE_SIZES[],2,FALSE)</f>
        <v>5</v>
      </c>
      <c r="D191" s="109">
        <f>VLOOKUP(A191,DBMS_TYPE_SIZES[],3,FALSE)</f>
        <v>5</v>
      </c>
      <c r="E191" s="110">
        <f>VLOOKUP(A191,DBMS_TYPE_SIZES[],4,FALSE)</f>
        <v>5</v>
      </c>
      <c r="F191" t="s">
        <v>75</v>
      </c>
      <c r="G191" t="s">
        <v>530</v>
      </c>
      <c r="H191" t="s">
        <v>62</v>
      </c>
      <c r="I191">
        <v>1</v>
      </c>
      <c r="J191">
        <v>5</v>
      </c>
    </row>
    <row r="192" spans="1:10">
      <c r="A192" s="108" t="str">
        <f>COL_SIZES[[#This Row],[datatype]]&amp;"_"&amp;COL_SIZES[[#This Row],[column_prec]]&amp;"_"&amp;COL_SIZES[[#This Row],[col_len]]</f>
        <v>int_10_4</v>
      </c>
      <c r="B192" s="108">
        <f>IF(COL_SIZES[[#This Row],[datatype]] = "varchar",
  MIN(
    COL_SIZES[[#This Row],[column_length]],
    IFERROR(VALUE(VLOOKUP(
      COL_SIZES[[#This Row],[table_name]]&amp;"."&amp;COL_SIZES[[#This Row],[column_name]],
      AVG_COL_SIZES[#Data],2,FALSE)),
    COL_SIZES[[#This Row],[column_length]])
  ),
  COL_SIZES[[#This Row],[column_length]])</f>
        <v>4</v>
      </c>
      <c r="C192" s="109">
        <f>VLOOKUP(A192,DBMS_TYPE_SIZES[],2,FALSE)</f>
        <v>9</v>
      </c>
      <c r="D192" s="109">
        <f>VLOOKUP(A192,DBMS_TYPE_SIZES[],3,FALSE)</f>
        <v>4</v>
      </c>
      <c r="E192" s="110">
        <f>VLOOKUP(A192,DBMS_TYPE_SIZES[],4,FALSE)</f>
        <v>4</v>
      </c>
      <c r="F192" t="s">
        <v>75</v>
      </c>
      <c r="G192" t="s">
        <v>531</v>
      </c>
      <c r="H192" t="s">
        <v>18</v>
      </c>
      <c r="I192">
        <v>10</v>
      </c>
      <c r="J192">
        <v>4</v>
      </c>
    </row>
    <row r="193" spans="1:10">
      <c r="A193" s="108" t="str">
        <f>COL_SIZES[[#This Row],[datatype]]&amp;"_"&amp;COL_SIZES[[#This Row],[column_prec]]&amp;"_"&amp;COL_SIZES[[#This Row],[col_len]]</f>
        <v>numeric_1_5</v>
      </c>
      <c r="B193" s="108">
        <f>IF(COL_SIZES[[#This Row],[datatype]] = "varchar",
  MIN(
    COL_SIZES[[#This Row],[column_length]],
    IFERROR(VALUE(VLOOKUP(
      COL_SIZES[[#This Row],[table_name]]&amp;"."&amp;COL_SIZES[[#This Row],[column_name]],
      AVG_COL_SIZES[#Data],2,FALSE)),
    COL_SIZES[[#This Row],[column_length]])
  ),
  COL_SIZES[[#This Row],[column_length]])</f>
        <v>5</v>
      </c>
      <c r="C193" s="109">
        <f>VLOOKUP(A193,DBMS_TYPE_SIZES[],2,FALSE)</f>
        <v>5</v>
      </c>
      <c r="D193" s="109">
        <f>VLOOKUP(A193,DBMS_TYPE_SIZES[],3,FALSE)</f>
        <v>5</v>
      </c>
      <c r="E193" s="110">
        <f>VLOOKUP(A193,DBMS_TYPE_SIZES[],4,FALSE)</f>
        <v>5</v>
      </c>
      <c r="F193" t="s">
        <v>75</v>
      </c>
      <c r="G193" t="s">
        <v>502</v>
      </c>
      <c r="H193" t="s">
        <v>62</v>
      </c>
      <c r="I193">
        <v>1</v>
      </c>
      <c r="J193">
        <v>5</v>
      </c>
    </row>
    <row r="194" spans="1:10">
      <c r="A194" s="108" t="str">
        <f>COL_SIZES[[#This Row],[datatype]]&amp;"_"&amp;COL_SIZES[[#This Row],[column_prec]]&amp;"_"&amp;COL_SIZES[[#This Row],[col_len]]</f>
        <v>numeric_14_9</v>
      </c>
      <c r="B194" s="108">
        <f>IF(COL_SIZES[[#This Row],[datatype]] = "varchar",
  MIN(
    COL_SIZES[[#This Row],[column_length]],
    IFERROR(VALUE(VLOOKUP(
      COL_SIZES[[#This Row],[table_name]]&amp;"."&amp;COL_SIZES[[#This Row],[column_name]],
      AVG_COL_SIZES[#Data],2,FALSE)),
    COL_SIZES[[#This Row],[column_length]])
  ),
  COL_SIZES[[#This Row],[column_length]])</f>
        <v>9</v>
      </c>
      <c r="C194" s="109">
        <f>VLOOKUP(A194,DBMS_TYPE_SIZES[],2,FALSE)</f>
        <v>9</v>
      </c>
      <c r="D194" s="109">
        <f>VLOOKUP(A194,DBMS_TYPE_SIZES[],3,FALSE)</f>
        <v>9</v>
      </c>
      <c r="E194" s="110">
        <f>VLOOKUP(A194,DBMS_TYPE_SIZES[],4,FALSE)</f>
        <v>9</v>
      </c>
      <c r="F194" t="s">
        <v>75</v>
      </c>
      <c r="G194" t="s">
        <v>532</v>
      </c>
      <c r="H194" t="s">
        <v>62</v>
      </c>
      <c r="I194">
        <v>14</v>
      </c>
      <c r="J194">
        <v>9</v>
      </c>
    </row>
    <row r="195" spans="1:10">
      <c r="A195" s="108" t="str">
        <f>COL_SIZES[[#This Row],[datatype]]&amp;"_"&amp;COL_SIZES[[#This Row],[column_prec]]&amp;"_"&amp;COL_SIZES[[#This Row],[col_len]]</f>
        <v>numeric_14_9</v>
      </c>
      <c r="B195" s="108">
        <f>IF(COL_SIZES[[#This Row],[datatype]] = "varchar",
  MIN(
    COL_SIZES[[#This Row],[column_length]],
    IFERROR(VALUE(VLOOKUP(
      COL_SIZES[[#This Row],[table_name]]&amp;"."&amp;COL_SIZES[[#This Row],[column_name]],
      AVG_COL_SIZES[#Data],2,FALSE)),
    COL_SIZES[[#This Row],[column_length]])
  ),
  COL_SIZES[[#This Row],[column_length]])</f>
        <v>9</v>
      </c>
      <c r="C195" s="109">
        <f>VLOOKUP(A195,DBMS_TYPE_SIZES[],2,FALSE)</f>
        <v>9</v>
      </c>
      <c r="D195" s="109">
        <f>VLOOKUP(A195,DBMS_TYPE_SIZES[],3,FALSE)</f>
        <v>9</v>
      </c>
      <c r="E195" s="110">
        <f>VLOOKUP(A195,DBMS_TYPE_SIZES[],4,FALSE)</f>
        <v>9</v>
      </c>
      <c r="F195" t="s">
        <v>75</v>
      </c>
      <c r="G195" t="s">
        <v>533</v>
      </c>
      <c r="H195" t="s">
        <v>62</v>
      </c>
      <c r="I195">
        <v>14</v>
      </c>
      <c r="J195">
        <v>9</v>
      </c>
    </row>
    <row r="196" spans="1:10">
      <c r="A196" s="108" t="str">
        <f>COL_SIZES[[#This Row],[datatype]]&amp;"_"&amp;COL_SIZES[[#This Row],[column_prec]]&amp;"_"&amp;COL_SIZES[[#This Row],[col_len]]</f>
        <v>int_10_4</v>
      </c>
      <c r="B196" s="108">
        <f>IF(COL_SIZES[[#This Row],[datatype]] = "varchar",
  MIN(
    COL_SIZES[[#This Row],[column_length]],
    IFERROR(VALUE(VLOOKUP(
      COL_SIZES[[#This Row],[table_name]]&amp;"."&amp;COL_SIZES[[#This Row],[column_name]],
      AVG_COL_SIZES[#Data],2,FALSE)),
    COL_SIZES[[#This Row],[column_length]])
  ),
  COL_SIZES[[#This Row],[column_length]])</f>
        <v>4</v>
      </c>
      <c r="C196" s="109">
        <f>VLOOKUP(A196,DBMS_TYPE_SIZES[],2,FALSE)</f>
        <v>9</v>
      </c>
      <c r="D196" s="109">
        <f>VLOOKUP(A196,DBMS_TYPE_SIZES[],3,FALSE)</f>
        <v>4</v>
      </c>
      <c r="E196" s="110">
        <f>VLOOKUP(A196,DBMS_TYPE_SIZES[],4,FALSE)</f>
        <v>4</v>
      </c>
      <c r="F196" t="s">
        <v>75</v>
      </c>
      <c r="G196" t="s">
        <v>534</v>
      </c>
      <c r="H196" t="s">
        <v>18</v>
      </c>
      <c r="I196">
        <v>10</v>
      </c>
      <c r="J196">
        <v>4</v>
      </c>
    </row>
    <row r="197" spans="1:10">
      <c r="A197" s="108" t="str">
        <f>COL_SIZES[[#This Row],[datatype]]&amp;"_"&amp;COL_SIZES[[#This Row],[column_prec]]&amp;"_"&amp;COL_SIZES[[#This Row],[col_len]]</f>
        <v>int_10_4</v>
      </c>
      <c r="B197" s="108">
        <f>IF(COL_SIZES[[#This Row],[datatype]] = "varchar",
  MIN(
    COL_SIZES[[#This Row],[column_length]],
    IFERROR(VALUE(VLOOKUP(
      COL_SIZES[[#This Row],[table_name]]&amp;"."&amp;COL_SIZES[[#This Row],[column_name]],
      AVG_COL_SIZES[#Data],2,FALSE)),
    COL_SIZES[[#This Row],[column_length]])
  ),
  COL_SIZES[[#This Row],[column_length]])</f>
        <v>4</v>
      </c>
      <c r="C197" s="109">
        <f>VLOOKUP(A197,DBMS_TYPE_SIZES[],2,FALSE)</f>
        <v>9</v>
      </c>
      <c r="D197" s="109">
        <f>VLOOKUP(A197,DBMS_TYPE_SIZES[],3,FALSE)</f>
        <v>4</v>
      </c>
      <c r="E197" s="110">
        <f>VLOOKUP(A197,DBMS_TYPE_SIZES[],4,FALSE)</f>
        <v>4</v>
      </c>
      <c r="F197" t="s">
        <v>75</v>
      </c>
      <c r="G197" t="s">
        <v>535</v>
      </c>
      <c r="H197" t="s">
        <v>18</v>
      </c>
      <c r="I197">
        <v>10</v>
      </c>
      <c r="J197">
        <v>4</v>
      </c>
    </row>
    <row r="198" spans="1:10">
      <c r="A198" s="108" t="str">
        <f>COL_SIZES[[#This Row],[datatype]]&amp;"_"&amp;COL_SIZES[[#This Row],[column_prec]]&amp;"_"&amp;COL_SIZES[[#This Row],[col_len]]</f>
        <v>int_10_4</v>
      </c>
      <c r="B198" s="108">
        <f>IF(COL_SIZES[[#This Row],[datatype]] = "varchar",
  MIN(
    COL_SIZES[[#This Row],[column_length]],
    IFERROR(VALUE(VLOOKUP(
      COL_SIZES[[#This Row],[table_name]]&amp;"."&amp;COL_SIZES[[#This Row],[column_name]],
      AVG_COL_SIZES[#Data],2,FALSE)),
    COL_SIZES[[#This Row],[column_length]])
  ),
  COL_SIZES[[#This Row],[column_length]])</f>
        <v>4</v>
      </c>
      <c r="C198" s="109">
        <f>VLOOKUP(A198,DBMS_TYPE_SIZES[],2,FALSE)</f>
        <v>9</v>
      </c>
      <c r="D198" s="109">
        <f>VLOOKUP(A198,DBMS_TYPE_SIZES[],3,FALSE)</f>
        <v>4</v>
      </c>
      <c r="E198" s="110">
        <f>VLOOKUP(A198,DBMS_TYPE_SIZES[],4,FALSE)</f>
        <v>4</v>
      </c>
      <c r="F198" t="s">
        <v>75</v>
      </c>
      <c r="G198" t="s">
        <v>536</v>
      </c>
      <c r="H198" t="s">
        <v>18</v>
      </c>
      <c r="I198">
        <v>10</v>
      </c>
      <c r="J198">
        <v>4</v>
      </c>
    </row>
    <row r="199" spans="1:10">
      <c r="A199" s="108" t="str">
        <f>COL_SIZES[[#This Row],[datatype]]&amp;"_"&amp;COL_SIZES[[#This Row],[column_prec]]&amp;"_"&amp;COL_SIZES[[#This Row],[col_len]]</f>
        <v>int_10_4</v>
      </c>
      <c r="B199" s="108">
        <f>IF(COL_SIZES[[#This Row],[datatype]] = "varchar",
  MIN(
    COL_SIZES[[#This Row],[column_length]],
    IFERROR(VALUE(VLOOKUP(
      COL_SIZES[[#This Row],[table_name]]&amp;"."&amp;COL_SIZES[[#This Row],[column_name]],
      AVG_COL_SIZES[#Data],2,FALSE)),
    COL_SIZES[[#This Row],[column_length]])
  ),
  COL_SIZES[[#This Row],[column_length]])</f>
        <v>4</v>
      </c>
      <c r="C199" s="109">
        <f>VLOOKUP(A199,DBMS_TYPE_SIZES[],2,FALSE)</f>
        <v>9</v>
      </c>
      <c r="D199" s="109">
        <f>VLOOKUP(A199,DBMS_TYPE_SIZES[],3,FALSE)</f>
        <v>4</v>
      </c>
      <c r="E199" s="110">
        <f>VLOOKUP(A199,DBMS_TYPE_SIZES[],4,FALSE)</f>
        <v>4</v>
      </c>
      <c r="F199" t="s">
        <v>75</v>
      </c>
      <c r="G199" t="s">
        <v>537</v>
      </c>
      <c r="H199" t="s">
        <v>18</v>
      </c>
      <c r="I199">
        <v>10</v>
      </c>
      <c r="J199">
        <v>4</v>
      </c>
    </row>
    <row r="200" spans="1:10">
      <c r="A200" s="108" t="str">
        <f>COL_SIZES[[#This Row],[datatype]]&amp;"_"&amp;COL_SIZES[[#This Row],[column_prec]]&amp;"_"&amp;COL_SIZES[[#This Row],[col_len]]</f>
        <v>int_10_4</v>
      </c>
      <c r="B200" s="108">
        <f>IF(COL_SIZES[[#This Row],[datatype]] = "varchar",
  MIN(
    COL_SIZES[[#This Row],[column_length]],
    IFERROR(VALUE(VLOOKUP(
      COL_SIZES[[#This Row],[table_name]]&amp;"."&amp;COL_SIZES[[#This Row],[column_name]],
      AVG_COL_SIZES[#Data],2,FALSE)),
    COL_SIZES[[#This Row],[column_length]])
  ),
  COL_SIZES[[#This Row],[column_length]])</f>
        <v>4</v>
      </c>
      <c r="C200" s="109">
        <f>VLOOKUP(A200,DBMS_TYPE_SIZES[],2,FALSE)</f>
        <v>9</v>
      </c>
      <c r="D200" s="109">
        <f>VLOOKUP(A200,DBMS_TYPE_SIZES[],3,FALSE)</f>
        <v>4</v>
      </c>
      <c r="E200" s="110">
        <f>VLOOKUP(A200,DBMS_TYPE_SIZES[],4,FALSE)</f>
        <v>4</v>
      </c>
      <c r="F200" t="s">
        <v>75</v>
      </c>
      <c r="G200" t="s">
        <v>538</v>
      </c>
      <c r="H200" t="s">
        <v>18</v>
      </c>
      <c r="I200">
        <v>10</v>
      </c>
      <c r="J200">
        <v>4</v>
      </c>
    </row>
    <row r="201" spans="1:10">
      <c r="A201" s="108" t="str">
        <f>COL_SIZES[[#This Row],[datatype]]&amp;"_"&amp;COL_SIZES[[#This Row],[column_prec]]&amp;"_"&amp;COL_SIZES[[#This Row],[col_len]]</f>
        <v>int_10_4</v>
      </c>
      <c r="B201" s="108">
        <f>IF(COL_SIZES[[#This Row],[datatype]] = "varchar",
  MIN(
    COL_SIZES[[#This Row],[column_length]],
    IFERROR(VALUE(VLOOKUP(
      COL_SIZES[[#This Row],[table_name]]&amp;"."&amp;COL_SIZES[[#This Row],[column_name]],
      AVG_COL_SIZES[#Data],2,FALSE)),
    COL_SIZES[[#This Row],[column_length]])
  ),
  COL_SIZES[[#This Row],[column_length]])</f>
        <v>4</v>
      </c>
      <c r="C201" s="109">
        <f>VLOOKUP(A201,DBMS_TYPE_SIZES[],2,FALSE)</f>
        <v>9</v>
      </c>
      <c r="D201" s="109">
        <f>VLOOKUP(A201,DBMS_TYPE_SIZES[],3,FALSE)</f>
        <v>4</v>
      </c>
      <c r="E201" s="110">
        <f>VLOOKUP(A201,DBMS_TYPE_SIZES[],4,FALSE)</f>
        <v>4</v>
      </c>
      <c r="F201" t="s">
        <v>75</v>
      </c>
      <c r="G201" t="s">
        <v>539</v>
      </c>
      <c r="H201" t="s">
        <v>18</v>
      </c>
      <c r="I201">
        <v>10</v>
      </c>
      <c r="J201">
        <v>4</v>
      </c>
    </row>
    <row r="202" spans="1:10">
      <c r="A202" s="108" t="str">
        <f>COL_SIZES[[#This Row],[datatype]]&amp;"_"&amp;COL_SIZES[[#This Row],[column_prec]]&amp;"_"&amp;COL_SIZES[[#This Row],[col_len]]</f>
        <v>int_10_4</v>
      </c>
      <c r="B202" s="108">
        <f>IF(COL_SIZES[[#This Row],[datatype]] = "varchar",
  MIN(
    COL_SIZES[[#This Row],[column_length]],
    IFERROR(VALUE(VLOOKUP(
      COL_SIZES[[#This Row],[table_name]]&amp;"."&amp;COL_SIZES[[#This Row],[column_name]],
      AVG_COL_SIZES[#Data],2,FALSE)),
    COL_SIZES[[#This Row],[column_length]])
  ),
  COL_SIZES[[#This Row],[column_length]])</f>
        <v>4</v>
      </c>
      <c r="C202" s="109">
        <f>VLOOKUP(A202,DBMS_TYPE_SIZES[],2,FALSE)</f>
        <v>9</v>
      </c>
      <c r="D202" s="109">
        <f>VLOOKUP(A202,DBMS_TYPE_SIZES[],3,FALSE)</f>
        <v>4</v>
      </c>
      <c r="E202" s="110">
        <f>VLOOKUP(A202,DBMS_TYPE_SIZES[],4,FALSE)</f>
        <v>4</v>
      </c>
      <c r="F202" t="s">
        <v>75</v>
      </c>
      <c r="G202" t="s">
        <v>540</v>
      </c>
      <c r="H202" t="s">
        <v>18</v>
      </c>
      <c r="I202">
        <v>10</v>
      </c>
      <c r="J202">
        <v>4</v>
      </c>
    </row>
    <row r="203" spans="1:10">
      <c r="A203" s="108" t="str">
        <f>COL_SIZES[[#This Row],[datatype]]&amp;"_"&amp;COL_SIZES[[#This Row],[column_prec]]&amp;"_"&amp;COL_SIZES[[#This Row],[col_len]]</f>
        <v>int_10_4</v>
      </c>
      <c r="B203" s="108">
        <f>IF(COL_SIZES[[#This Row],[datatype]] = "varchar",
  MIN(
    COL_SIZES[[#This Row],[column_length]],
    IFERROR(VALUE(VLOOKUP(
      COL_SIZES[[#This Row],[table_name]]&amp;"."&amp;COL_SIZES[[#This Row],[column_name]],
      AVG_COL_SIZES[#Data],2,FALSE)),
    COL_SIZES[[#This Row],[column_length]])
  ),
  COL_SIZES[[#This Row],[column_length]])</f>
        <v>4</v>
      </c>
      <c r="C203" s="109">
        <f>VLOOKUP(A203,DBMS_TYPE_SIZES[],2,FALSE)</f>
        <v>9</v>
      </c>
      <c r="D203" s="109">
        <f>VLOOKUP(A203,DBMS_TYPE_SIZES[],3,FALSE)</f>
        <v>4</v>
      </c>
      <c r="E203" s="110">
        <f>VLOOKUP(A203,DBMS_TYPE_SIZES[],4,FALSE)</f>
        <v>4</v>
      </c>
      <c r="F203" t="s">
        <v>75</v>
      </c>
      <c r="G203" t="s">
        <v>541</v>
      </c>
      <c r="H203" t="s">
        <v>18</v>
      </c>
      <c r="I203">
        <v>10</v>
      </c>
      <c r="J203">
        <v>4</v>
      </c>
    </row>
    <row r="204" spans="1:10">
      <c r="A204" s="108" t="str">
        <f>COL_SIZES[[#This Row],[datatype]]&amp;"_"&amp;COL_SIZES[[#This Row],[column_prec]]&amp;"_"&amp;COL_SIZES[[#This Row],[col_len]]</f>
        <v>int_10_4</v>
      </c>
      <c r="B204" s="108">
        <f>IF(COL_SIZES[[#This Row],[datatype]] = "varchar",
  MIN(
    COL_SIZES[[#This Row],[column_length]],
    IFERROR(VALUE(VLOOKUP(
      COL_SIZES[[#This Row],[table_name]]&amp;"."&amp;COL_SIZES[[#This Row],[column_name]],
      AVG_COL_SIZES[#Data],2,FALSE)),
    COL_SIZES[[#This Row],[column_length]])
  ),
  COL_SIZES[[#This Row],[column_length]])</f>
        <v>4</v>
      </c>
      <c r="C204" s="109">
        <f>VLOOKUP(A204,DBMS_TYPE_SIZES[],2,FALSE)</f>
        <v>9</v>
      </c>
      <c r="D204" s="109">
        <f>VLOOKUP(A204,DBMS_TYPE_SIZES[],3,FALSE)</f>
        <v>4</v>
      </c>
      <c r="E204" s="110">
        <f>VLOOKUP(A204,DBMS_TYPE_SIZES[],4,FALSE)</f>
        <v>4</v>
      </c>
      <c r="F204" t="s">
        <v>75</v>
      </c>
      <c r="G204" t="s">
        <v>542</v>
      </c>
      <c r="H204" t="s">
        <v>18</v>
      </c>
      <c r="I204">
        <v>10</v>
      </c>
      <c r="J204">
        <v>4</v>
      </c>
    </row>
    <row r="205" spans="1:10">
      <c r="A205" s="108" t="str">
        <f>COL_SIZES[[#This Row],[datatype]]&amp;"_"&amp;COL_SIZES[[#This Row],[column_prec]]&amp;"_"&amp;COL_SIZES[[#This Row],[col_len]]</f>
        <v>numeric_14_9</v>
      </c>
      <c r="B205" s="108">
        <f>IF(COL_SIZES[[#This Row],[datatype]] = "varchar",
  MIN(
    COL_SIZES[[#This Row],[column_length]],
    IFERROR(VALUE(VLOOKUP(
      COL_SIZES[[#This Row],[table_name]]&amp;"."&amp;COL_SIZES[[#This Row],[column_name]],
      AVG_COL_SIZES[#Data],2,FALSE)),
    COL_SIZES[[#This Row],[column_length]])
  ),
  COL_SIZES[[#This Row],[column_length]])</f>
        <v>9</v>
      </c>
      <c r="C205" s="109">
        <f>VLOOKUP(A205,DBMS_TYPE_SIZES[],2,FALSE)</f>
        <v>9</v>
      </c>
      <c r="D205" s="109">
        <f>VLOOKUP(A205,DBMS_TYPE_SIZES[],3,FALSE)</f>
        <v>9</v>
      </c>
      <c r="E205" s="110">
        <f>VLOOKUP(A205,DBMS_TYPE_SIZES[],4,FALSE)</f>
        <v>9</v>
      </c>
      <c r="F205" t="s">
        <v>75</v>
      </c>
      <c r="G205" t="s">
        <v>543</v>
      </c>
      <c r="H205" t="s">
        <v>62</v>
      </c>
      <c r="I205">
        <v>14</v>
      </c>
      <c r="J205">
        <v>9</v>
      </c>
    </row>
    <row r="206" spans="1:10">
      <c r="A206" s="108" t="str">
        <f>COL_SIZES[[#This Row],[datatype]]&amp;"_"&amp;COL_SIZES[[#This Row],[column_prec]]&amp;"_"&amp;COL_SIZES[[#This Row],[col_len]]</f>
        <v>int_10_4</v>
      </c>
      <c r="B206" s="108">
        <f>IF(COL_SIZES[[#This Row],[datatype]] = "varchar",
  MIN(
    COL_SIZES[[#This Row],[column_length]],
    IFERROR(VALUE(VLOOKUP(
      COL_SIZES[[#This Row],[table_name]]&amp;"."&amp;COL_SIZES[[#This Row],[column_name]],
      AVG_COL_SIZES[#Data],2,FALSE)),
    COL_SIZES[[#This Row],[column_length]])
  ),
  COL_SIZES[[#This Row],[column_length]])</f>
        <v>4</v>
      </c>
      <c r="C206" s="109">
        <f>VLOOKUP(A206,DBMS_TYPE_SIZES[],2,FALSE)</f>
        <v>9</v>
      </c>
      <c r="D206" s="109">
        <f>VLOOKUP(A206,DBMS_TYPE_SIZES[],3,FALSE)</f>
        <v>4</v>
      </c>
      <c r="E206" s="110">
        <f>VLOOKUP(A206,DBMS_TYPE_SIZES[],4,FALSE)</f>
        <v>4</v>
      </c>
      <c r="F206" t="s">
        <v>75</v>
      </c>
      <c r="G206" t="s">
        <v>544</v>
      </c>
      <c r="H206" t="s">
        <v>18</v>
      </c>
      <c r="I206">
        <v>10</v>
      </c>
      <c r="J206">
        <v>4</v>
      </c>
    </row>
    <row r="207" spans="1:10">
      <c r="A207" s="108" t="str">
        <f>COL_SIZES[[#This Row],[datatype]]&amp;"_"&amp;COL_SIZES[[#This Row],[column_prec]]&amp;"_"&amp;COL_SIZES[[#This Row],[col_len]]</f>
        <v>int_10_4</v>
      </c>
      <c r="B207" s="108">
        <f>IF(COL_SIZES[[#This Row],[datatype]] = "varchar",
  MIN(
    COL_SIZES[[#This Row],[column_length]],
    IFERROR(VALUE(VLOOKUP(
      COL_SIZES[[#This Row],[table_name]]&amp;"."&amp;COL_SIZES[[#This Row],[column_name]],
      AVG_COL_SIZES[#Data],2,FALSE)),
    COL_SIZES[[#This Row],[column_length]])
  ),
  COL_SIZES[[#This Row],[column_length]])</f>
        <v>4</v>
      </c>
      <c r="C207" s="109">
        <f>VLOOKUP(A207,DBMS_TYPE_SIZES[],2,FALSE)</f>
        <v>9</v>
      </c>
      <c r="D207" s="109">
        <f>VLOOKUP(A207,DBMS_TYPE_SIZES[],3,FALSE)</f>
        <v>4</v>
      </c>
      <c r="E207" s="110">
        <f>VLOOKUP(A207,DBMS_TYPE_SIZES[],4,FALSE)</f>
        <v>4</v>
      </c>
      <c r="F207" t="s">
        <v>75</v>
      </c>
      <c r="G207" t="s">
        <v>545</v>
      </c>
      <c r="H207" t="s">
        <v>18</v>
      </c>
      <c r="I207">
        <v>10</v>
      </c>
      <c r="J207">
        <v>4</v>
      </c>
    </row>
    <row r="208" spans="1:10">
      <c r="A208" s="108" t="str">
        <f>COL_SIZES[[#This Row],[datatype]]&amp;"_"&amp;COL_SIZES[[#This Row],[column_prec]]&amp;"_"&amp;COL_SIZES[[#This Row],[col_len]]</f>
        <v>int_10_4</v>
      </c>
      <c r="B208" s="108">
        <f>IF(COL_SIZES[[#This Row],[datatype]] = "varchar",
  MIN(
    COL_SIZES[[#This Row],[column_length]],
    IFERROR(VALUE(VLOOKUP(
      COL_SIZES[[#This Row],[table_name]]&amp;"."&amp;COL_SIZES[[#This Row],[column_name]],
      AVG_COL_SIZES[#Data],2,FALSE)),
    COL_SIZES[[#This Row],[column_length]])
  ),
  COL_SIZES[[#This Row],[column_length]])</f>
        <v>4</v>
      </c>
      <c r="C208" s="109">
        <f>VLOOKUP(A208,DBMS_TYPE_SIZES[],2,FALSE)</f>
        <v>9</v>
      </c>
      <c r="D208" s="109">
        <f>VLOOKUP(A208,DBMS_TYPE_SIZES[],3,FALSE)</f>
        <v>4</v>
      </c>
      <c r="E208" s="110">
        <f>VLOOKUP(A208,DBMS_TYPE_SIZES[],4,FALSE)</f>
        <v>4</v>
      </c>
      <c r="F208" t="s">
        <v>75</v>
      </c>
      <c r="G208" t="s">
        <v>546</v>
      </c>
      <c r="H208" t="s">
        <v>18</v>
      </c>
      <c r="I208">
        <v>10</v>
      </c>
      <c r="J208">
        <v>4</v>
      </c>
    </row>
    <row r="209" spans="1:10">
      <c r="A209" s="108" t="str">
        <f>COL_SIZES[[#This Row],[datatype]]&amp;"_"&amp;COL_SIZES[[#This Row],[column_prec]]&amp;"_"&amp;COL_SIZES[[#This Row],[col_len]]</f>
        <v>int_10_4</v>
      </c>
      <c r="B209" s="108">
        <f>IF(COL_SIZES[[#This Row],[datatype]] = "varchar",
  MIN(
    COL_SIZES[[#This Row],[column_length]],
    IFERROR(VALUE(VLOOKUP(
      COL_SIZES[[#This Row],[table_name]]&amp;"."&amp;COL_SIZES[[#This Row],[column_name]],
      AVG_COL_SIZES[#Data],2,FALSE)),
    COL_SIZES[[#This Row],[column_length]])
  ),
  COL_SIZES[[#This Row],[column_length]])</f>
        <v>4</v>
      </c>
      <c r="C209" s="109">
        <f>VLOOKUP(A209,DBMS_TYPE_SIZES[],2,FALSE)</f>
        <v>9</v>
      </c>
      <c r="D209" s="109">
        <f>VLOOKUP(A209,DBMS_TYPE_SIZES[],3,FALSE)</f>
        <v>4</v>
      </c>
      <c r="E209" s="110">
        <f>VLOOKUP(A209,DBMS_TYPE_SIZES[],4,FALSE)</f>
        <v>4</v>
      </c>
      <c r="F209" t="s">
        <v>75</v>
      </c>
      <c r="G209" t="s">
        <v>547</v>
      </c>
      <c r="H209" t="s">
        <v>18</v>
      </c>
      <c r="I209">
        <v>10</v>
      </c>
      <c r="J209">
        <v>4</v>
      </c>
    </row>
    <row r="210" spans="1:10">
      <c r="A210" s="108" t="str">
        <f>COL_SIZES[[#This Row],[datatype]]&amp;"_"&amp;COL_SIZES[[#This Row],[column_prec]]&amp;"_"&amp;COL_SIZES[[#This Row],[col_len]]</f>
        <v>int_10_4</v>
      </c>
      <c r="B210" s="108">
        <f>IF(COL_SIZES[[#This Row],[datatype]] = "varchar",
  MIN(
    COL_SIZES[[#This Row],[column_length]],
    IFERROR(VALUE(VLOOKUP(
      COL_SIZES[[#This Row],[table_name]]&amp;"."&amp;COL_SIZES[[#This Row],[column_name]],
      AVG_COL_SIZES[#Data],2,FALSE)),
    COL_SIZES[[#This Row],[column_length]])
  ),
  COL_SIZES[[#This Row],[column_length]])</f>
        <v>4</v>
      </c>
      <c r="C210" s="109">
        <f>VLOOKUP(A210,DBMS_TYPE_SIZES[],2,FALSE)</f>
        <v>9</v>
      </c>
      <c r="D210" s="109">
        <f>VLOOKUP(A210,DBMS_TYPE_SIZES[],3,FALSE)</f>
        <v>4</v>
      </c>
      <c r="E210" s="110">
        <f>VLOOKUP(A210,DBMS_TYPE_SIZES[],4,FALSE)</f>
        <v>4</v>
      </c>
      <c r="F210" t="s">
        <v>75</v>
      </c>
      <c r="G210" t="s">
        <v>548</v>
      </c>
      <c r="H210" t="s">
        <v>18</v>
      </c>
      <c r="I210">
        <v>10</v>
      </c>
      <c r="J210">
        <v>4</v>
      </c>
    </row>
    <row r="211" spans="1:10">
      <c r="A211" s="108" t="str">
        <f>COL_SIZES[[#This Row],[datatype]]&amp;"_"&amp;COL_SIZES[[#This Row],[column_prec]]&amp;"_"&amp;COL_SIZES[[#This Row],[col_len]]</f>
        <v>int_10_4</v>
      </c>
      <c r="B211" s="108">
        <f>IF(COL_SIZES[[#This Row],[datatype]] = "varchar",
  MIN(
    COL_SIZES[[#This Row],[column_length]],
    IFERROR(VALUE(VLOOKUP(
      COL_SIZES[[#This Row],[table_name]]&amp;"."&amp;COL_SIZES[[#This Row],[column_name]],
      AVG_COL_SIZES[#Data],2,FALSE)),
    COL_SIZES[[#This Row],[column_length]])
  ),
  COL_SIZES[[#This Row],[column_length]])</f>
        <v>4</v>
      </c>
      <c r="C211" s="109">
        <f>VLOOKUP(A211,DBMS_TYPE_SIZES[],2,FALSE)</f>
        <v>9</v>
      </c>
      <c r="D211" s="109">
        <f>VLOOKUP(A211,DBMS_TYPE_SIZES[],3,FALSE)</f>
        <v>4</v>
      </c>
      <c r="E211" s="110">
        <f>VLOOKUP(A211,DBMS_TYPE_SIZES[],4,FALSE)</f>
        <v>4</v>
      </c>
      <c r="F211" t="s">
        <v>75</v>
      </c>
      <c r="G211" t="s">
        <v>549</v>
      </c>
      <c r="H211" t="s">
        <v>18</v>
      </c>
      <c r="I211">
        <v>10</v>
      </c>
      <c r="J211">
        <v>4</v>
      </c>
    </row>
    <row r="212" spans="1:10">
      <c r="A212" s="108" t="str">
        <f>COL_SIZES[[#This Row],[datatype]]&amp;"_"&amp;COL_SIZES[[#This Row],[column_prec]]&amp;"_"&amp;COL_SIZES[[#This Row],[col_len]]</f>
        <v>int_10_4</v>
      </c>
      <c r="B212" s="108">
        <f>IF(COL_SIZES[[#This Row],[datatype]] = "varchar",
  MIN(
    COL_SIZES[[#This Row],[column_length]],
    IFERROR(VALUE(VLOOKUP(
      COL_SIZES[[#This Row],[table_name]]&amp;"."&amp;COL_SIZES[[#This Row],[column_name]],
      AVG_COL_SIZES[#Data],2,FALSE)),
    COL_SIZES[[#This Row],[column_length]])
  ),
  COL_SIZES[[#This Row],[column_length]])</f>
        <v>4</v>
      </c>
      <c r="C212" s="109">
        <f>VLOOKUP(A212,DBMS_TYPE_SIZES[],2,FALSE)</f>
        <v>9</v>
      </c>
      <c r="D212" s="109">
        <f>VLOOKUP(A212,DBMS_TYPE_SIZES[],3,FALSE)</f>
        <v>4</v>
      </c>
      <c r="E212" s="110">
        <f>VLOOKUP(A212,DBMS_TYPE_SIZES[],4,FALSE)</f>
        <v>4</v>
      </c>
      <c r="F212" t="s">
        <v>75</v>
      </c>
      <c r="G212" t="s">
        <v>550</v>
      </c>
      <c r="H212" t="s">
        <v>18</v>
      </c>
      <c r="I212">
        <v>10</v>
      </c>
      <c r="J212">
        <v>4</v>
      </c>
    </row>
    <row r="213" spans="1:10">
      <c r="A213" s="108" t="str">
        <f>COL_SIZES[[#This Row],[datatype]]&amp;"_"&amp;COL_SIZES[[#This Row],[column_prec]]&amp;"_"&amp;COL_SIZES[[#This Row],[col_len]]</f>
        <v>int_10_4</v>
      </c>
      <c r="B213" s="108">
        <f>IF(COL_SIZES[[#This Row],[datatype]] = "varchar",
  MIN(
    COL_SIZES[[#This Row],[column_length]],
    IFERROR(VALUE(VLOOKUP(
      COL_SIZES[[#This Row],[table_name]]&amp;"."&amp;COL_SIZES[[#This Row],[column_name]],
      AVG_COL_SIZES[#Data],2,FALSE)),
    COL_SIZES[[#This Row],[column_length]])
  ),
  COL_SIZES[[#This Row],[column_length]])</f>
        <v>4</v>
      </c>
      <c r="C213" s="109">
        <f>VLOOKUP(A213,DBMS_TYPE_SIZES[],2,FALSE)</f>
        <v>9</v>
      </c>
      <c r="D213" s="109">
        <f>VLOOKUP(A213,DBMS_TYPE_SIZES[],3,FALSE)</f>
        <v>4</v>
      </c>
      <c r="E213" s="110">
        <f>VLOOKUP(A213,DBMS_TYPE_SIZES[],4,FALSE)</f>
        <v>4</v>
      </c>
      <c r="F213" t="s">
        <v>75</v>
      </c>
      <c r="G213" t="s">
        <v>551</v>
      </c>
      <c r="H213" t="s">
        <v>18</v>
      </c>
      <c r="I213">
        <v>10</v>
      </c>
      <c r="J213">
        <v>4</v>
      </c>
    </row>
    <row r="214" spans="1:10">
      <c r="A214" s="108" t="str">
        <f>COL_SIZES[[#This Row],[datatype]]&amp;"_"&amp;COL_SIZES[[#This Row],[column_prec]]&amp;"_"&amp;COL_SIZES[[#This Row],[col_len]]</f>
        <v>int_10_4</v>
      </c>
      <c r="B214" s="108">
        <f>IF(COL_SIZES[[#This Row],[datatype]] = "varchar",
  MIN(
    COL_SIZES[[#This Row],[column_length]],
    IFERROR(VALUE(VLOOKUP(
      COL_SIZES[[#This Row],[table_name]]&amp;"."&amp;COL_SIZES[[#This Row],[column_name]],
      AVG_COL_SIZES[#Data],2,FALSE)),
    COL_SIZES[[#This Row],[column_length]])
  ),
  COL_SIZES[[#This Row],[column_length]])</f>
        <v>4</v>
      </c>
      <c r="C214" s="109">
        <f>VLOOKUP(A214,DBMS_TYPE_SIZES[],2,FALSE)</f>
        <v>9</v>
      </c>
      <c r="D214" s="109">
        <f>VLOOKUP(A214,DBMS_TYPE_SIZES[],3,FALSE)</f>
        <v>4</v>
      </c>
      <c r="E214" s="110">
        <f>VLOOKUP(A214,DBMS_TYPE_SIZES[],4,FALSE)</f>
        <v>4</v>
      </c>
      <c r="F214" t="s">
        <v>75</v>
      </c>
      <c r="G214" t="s">
        <v>552</v>
      </c>
      <c r="H214" t="s">
        <v>18</v>
      </c>
      <c r="I214">
        <v>10</v>
      </c>
      <c r="J214">
        <v>4</v>
      </c>
    </row>
    <row r="215" spans="1:10">
      <c r="A215" s="108" t="str">
        <f>COL_SIZES[[#This Row],[datatype]]&amp;"_"&amp;COL_SIZES[[#This Row],[column_prec]]&amp;"_"&amp;COL_SIZES[[#This Row],[col_len]]</f>
        <v>int_10_4</v>
      </c>
      <c r="B215" s="108">
        <f>IF(COL_SIZES[[#This Row],[datatype]] = "varchar",
  MIN(
    COL_SIZES[[#This Row],[column_length]],
    IFERROR(VALUE(VLOOKUP(
      COL_SIZES[[#This Row],[table_name]]&amp;"."&amp;COL_SIZES[[#This Row],[column_name]],
      AVG_COL_SIZES[#Data],2,FALSE)),
    COL_SIZES[[#This Row],[column_length]])
  ),
  COL_SIZES[[#This Row],[column_length]])</f>
        <v>4</v>
      </c>
      <c r="C215" s="109">
        <f>VLOOKUP(A215,DBMS_TYPE_SIZES[],2,FALSE)</f>
        <v>9</v>
      </c>
      <c r="D215" s="109">
        <f>VLOOKUP(A215,DBMS_TYPE_SIZES[],3,FALSE)</f>
        <v>4</v>
      </c>
      <c r="E215" s="110">
        <f>VLOOKUP(A215,DBMS_TYPE_SIZES[],4,FALSE)</f>
        <v>4</v>
      </c>
      <c r="F215" t="s">
        <v>75</v>
      </c>
      <c r="G215" t="s">
        <v>553</v>
      </c>
      <c r="H215" t="s">
        <v>18</v>
      </c>
      <c r="I215">
        <v>10</v>
      </c>
      <c r="J215">
        <v>4</v>
      </c>
    </row>
    <row r="216" spans="1:10">
      <c r="A216" s="108" t="str">
        <f>COL_SIZES[[#This Row],[datatype]]&amp;"_"&amp;COL_SIZES[[#This Row],[column_prec]]&amp;"_"&amp;COL_SIZES[[#This Row],[col_len]]</f>
        <v>numeric_14_9</v>
      </c>
      <c r="B216" s="108">
        <f>IF(COL_SIZES[[#This Row],[datatype]] = "varchar",
  MIN(
    COL_SIZES[[#This Row],[column_length]],
    IFERROR(VALUE(VLOOKUP(
      COL_SIZES[[#This Row],[table_name]]&amp;"."&amp;COL_SIZES[[#This Row],[column_name]],
      AVG_COL_SIZES[#Data],2,FALSE)),
    COL_SIZES[[#This Row],[column_length]])
  ),
  COL_SIZES[[#This Row],[column_length]])</f>
        <v>9</v>
      </c>
      <c r="C216" s="109">
        <f>VLOOKUP(A216,DBMS_TYPE_SIZES[],2,FALSE)</f>
        <v>9</v>
      </c>
      <c r="D216" s="109">
        <f>VLOOKUP(A216,DBMS_TYPE_SIZES[],3,FALSE)</f>
        <v>9</v>
      </c>
      <c r="E216" s="110">
        <f>VLOOKUP(A216,DBMS_TYPE_SIZES[],4,FALSE)</f>
        <v>9</v>
      </c>
      <c r="F216" t="s">
        <v>75</v>
      </c>
      <c r="G216" t="s">
        <v>554</v>
      </c>
      <c r="H216" t="s">
        <v>62</v>
      </c>
      <c r="I216">
        <v>14</v>
      </c>
      <c r="J216">
        <v>9</v>
      </c>
    </row>
    <row r="217" spans="1:10">
      <c r="A217" s="108" t="str">
        <f>COL_SIZES[[#This Row],[datatype]]&amp;"_"&amp;COL_SIZES[[#This Row],[column_prec]]&amp;"_"&amp;COL_SIZES[[#This Row],[col_len]]</f>
        <v>int_10_4</v>
      </c>
      <c r="B217" s="108">
        <f>IF(COL_SIZES[[#This Row],[datatype]] = "varchar",
  MIN(
    COL_SIZES[[#This Row],[column_length]],
    IFERROR(VALUE(VLOOKUP(
      COL_SIZES[[#This Row],[table_name]]&amp;"."&amp;COL_SIZES[[#This Row],[column_name]],
      AVG_COL_SIZES[#Data],2,FALSE)),
    COL_SIZES[[#This Row],[column_length]])
  ),
  COL_SIZES[[#This Row],[column_length]])</f>
        <v>4</v>
      </c>
      <c r="C217" s="109">
        <f>VLOOKUP(A217,DBMS_TYPE_SIZES[],2,FALSE)</f>
        <v>9</v>
      </c>
      <c r="D217" s="109">
        <f>VLOOKUP(A217,DBMS_TYPE_SIZES[],3,FALSE)</f>
        <v>4</v>
      </c>
      <c r="E217" s="110">
        <f>VLOOKUP(A217,DBMS_TYPE_SIZES[],4,FALSE)</f>
        <v>4</v>
      </c>
      <c r="F217" t="s">
        <v>75</v>
      </c>
      <c r="G217" t="s">
        <v>555</v>
      </c>
      <c r="H217" t="s">
        <v>18</v>
      </c>
      <c r="I217">
        <v>10</v>
      </c>
      <c r="J217">
        <v>4</v>
      </c>
    </row>
    <row r="218" spans="1:10">
      <c r="A218" s="108" t="str">
        <f>COL_SIZES[[#This Row],[datatype]]&amp;"_"&amp;COL_SIZES[[#This Row],[column_prec]]&amp;"_"&amp;COL_SIZES[[#This Row],[col_len]]</f>
        <v>varchar_0_8</v>
      </c>
      <c r="B218" s="108">
        <f>IF(COL_SIZES[[#This Row],[datatype]] = "varchar",
  MIN(
    COL_SIZES[[#This Row],[column_length]],
    IFERROR(VALUE(VLOOKUP(
      COL_SIZES[[#This Row],[table_name]]&amp;"."&amp;COL_SIZES[[#This Row],[column_name]],
      AVG_COL_SIZES[#Data],2,FALSE)),
    COL_SIZES[[#This Row],[column_length]])
  ),
  COL_SIZES[[#This Row],[column_length]])</f>
        <v>8</v>
      </c>
      <c r="C218" s="109">
        <f>VLOOKUP(A218,DBMS_TYPE_SIZES[],2,FALSE)</f>
        <v>8</v>
      </c>
      <c r="D218" s="109">
        <f>VLOOKUP(A218,DBMS_TYPE_SIZES[],3,FALSE)</f>
        <v>8</v>
      </c>
      <c r="E218" s="110">
        <f>VLOOKUP(A218,DBMS_TYPE_SIZES[],4,FALSE)</f>
        <v>9</v>
      </c>
      <c r="F218" t="s">
        <v>75</v>
      </c>
      <c r="G218" t="s">
        <v>556</v>
      </c>
      <c r="H218" t="s">
        <v>86</v>
      </c>
      <c r="I218">
        <v>0</v>
      </c>
      <c r="J218">
        <v>255</v>
      </c>
    </row>
    <row r="219" spans="1:10">
      <c r="A219" s="108" t="str">
        <f>COL_SIZES[[#This Row],[datatype]]&amp;"_"&amp;COL_SIZES[[#This Row],[column_prec]]&amp;"_"&amp;COL_SIZES[[#This Row],[col_len]]</f>
        <v>varchar_0_8</v>
      </c>
      <c r="B219" s="108">
        <f>IF(COL_SIZES[[#This Row],[datatype]] = "varchar",
  MIN(
    COL_SIZES[[#This Row],[column_length]],
    IFERROR(VALUE(VLOOKUP(
      COL_SIZES[[#This Row],[table_name]]&amp;"."&amp;COL_SIZES[[#This Row],[column_name]],
      AVG_COL_SIZES[#Data],2,FALSE)),
    COL_SIZES[[#This Row],[column_length]])
  ),
  COL_SIZES[[#This Row],[column_length]])</f>
        <v>8</v>
      </c>
      <c r="C219" s="109">
        <f>VLOOKUP(A219,DBMS_TYPE_SIZES[],2,FALSE)</f>
        <v>8</v>
      </c>
      <c r="D219" s="109">
        <f>VLOOKUP(A219,DBMS_TYPE_SIZES[],3,FALSE)</f>
        <v>8</v>
      </c>
      <c r="E219" s="110">
        <f>VLOOKUP(A219,DBMS_TYPE_SIZES[],4,FALSE)</f>
        <v>9</v>
      </c>
      <c r="F219" t="s">
        <v>75</v>
      </c>
      <c r="G219" t="s">
        <v>557</v>
      </c>
      <c r="H219" t="s">
        <v>86</v>
      </c>
      <c r="I219">
        <v>0</v>
      </c>
      <c r="J219">
        <v>255</v>
      </c>
    </row>
    <row r="220" spans="1:10">
      <c r="A220" s="108" t="str">
        <f>COL_SIZES[[#This Row],[datatype]]&amp;"_"&amp;COL_SIZES[[#This Row],[column_prec]]&amp;"_"&amp;COL_SIZES[[#This Row],[col_len]]</f>
        <v>varchar_0_8</v>
      </c>
      <c r="B220" s="108">
        <f>IF(COL_SIZES[[#This Row],[datatype]] = "varchar",
  MIN(
    COL_SIZES[[#This Row],[column_length]],
    IFERROR(VALUE(VLOOKUP(
      COL_SIZES[[#This Row],[table_name]]&amp;"."&amp;COL_SIZES[[#This Row],[column_name]],
      AVG_COL_SIZES[#Data],2,FALSE)),
    COL_SIZES[[#This Row],[column_length]])
  ),
  COL_SIZES[[#This Row],[column_length]])</f>
        <v>8</v>
      </c>
      <c r="C220" s="109">
        <f>VLOOKUP(A220,DBMS_TYPE_SIZES[],2,FALSE)</f>
        <v>8</v>
      </c>
      <c r="D220" s="109">
        <f>VLOOKUP(A220,DBMS_TYPE_SIZES[],3,FALSE)</f>
        <v>8</v>
      </c>
      <c r="E220" s="110">
        <f>VLOOKUP(A220,DBMS_TYPE_SIZES[],4,FALSE)</f>
        <v>9</v>
      </c>
      <c r="F220" t="s">
        <v>75</v>
      </c>
      <c r="G220" t="s">
        <v>558</v>
      </c>
      <c r="H220" t="s">
        <v>86</v>
      </c>
      <c r="I220">
        <v>0</v>
      </c>
      <c r="J220">
        <v>255</v>
      </c>
    </row>
    <row r="221" spans="1:10">
      <c r="A221" s="108" t="str">
        <f>COL_SIZES[[#This Row],[datatype]]&amp;"_"&amp;COL_SIZES[[#This Row],[column_prec]]&amp;"_"&amp;COL_SIZES[[#This Row],[col_len]]</f>
        <v>varchar_0_8</v>
      </c>
      <c r="B221" s="108">
        <f>IF(COL_SIZES[[#This Row],[datatype]] = "varchar",
  MIN(
    COL_SIZES[[#This Row],[column_length]],
    IFERROR(VALUE(VLOOKUP(
      COL_SIZES[[#This Row],[table_name]]&amp;"."&amp;COL_SIZES[[#This Row],[column_name]],
      AVG_COL_SIZES[#Data],2,FALSE)),
    COL_SIZES[[#This Row],[column_length]])
  ),
  COL_SIZES[[#This Row],[column_length]])</f>
        <v>8</v>
      </c>
      <c r="C221" s="109">
        <f>VLOOKUP(A221,DBMS_TYPE_SIZES[],2,FALSE)</f>
        <v>8</v>
      </c>
      <c r="D221" s="109">
        <f>VLOOKUP(A221,DBMS_TYPE_SIZES[],3,FALSE)</f>
        <v>8</v>
      </c>
      <c r="E221" s="110">
        <f>VLOOKUP(A221,DBMS_TYPE_SIZES[],4,FALSE)</f>
        <v>9</v>
      </c>
      <c r="F221" t="s">
        <v>75</v>
      </c>
      <c r="G221" t="s">
        <v>559</v>
      </c>
      <c r="H221" t="s">
        <v>86</v>
      </c>
      <c r="I221">
        <v>0</v>
      </c>
      <c r="J221">
        <v>255</v>
      </c>
    </row>
    <row r="222" spans="1:10">
      <c r="A222" s="108" t="str">
        <f>COL_SIZES[[#This Row],[datatype]]&amp;"_"&amp;COL_SIZES[[#This Row],[column_prec]]&amp;"_"&amp;COL_SIZES[[#This Row],[col_len]]</f>
        <v>varchar_0_8</v>
      </c>
      <c r="B222" s="108">
        <f>IF(COL_SIZES[[#This Row],[datatype]] = "varchar",
  MIN(
    COL_SIZES[[#This Row],[column_length]],
    IFERROR(VALUE(VLOOKUP(
      COL_SIZES[[#This Row],[table_name]]&amp;"."&amp;COL_SIZES[[#This Row],[column_name]],
      AVG_COL_SIZES[#Data],2,FALSE)),
    COL_SIZES[[#This Row],[column_length]])
  ),
  COL_SIZES[[#This Row],[column_length]])</f>
        <v>8</v>
      </c>
      <c r="C222" s="109">
        <f>VLOOKUP(A222,DBMS_TYPE_SIZES[],2,FALSE)</f>
        <v>8</v>
      </c>
      <c r="D222" s="109">
        <f>VLOOKUP(A222,DBMS_TYPE_SIZES[],3,FALSE)</f>
        <v>8</v>
      </c>
      <c r="E222" s="110">
        <f>VLOOKUP(A222,DBMS_TYPE_SIZES[],4,FALSE)</f>
        <v>9</v>
      </c>
      <c r="F222" t="s">
        <v>75</v>
      </c>
      <c r="G222" t="s">
        <v>560</v>
      </c>
      <c r="H222" t="s">
        <v>86</v>
      </c>
      <c r="I222">
        <v>0</v>
      </c>
      <c r="J222">
        <v>255</v>
      </c>
    </row>
    <row r="223" spans="1:10">
      <c r="A223" s="108" t="str">
        <f>COL_SIZES[[#This Row],[datatype]]&amp;"_"&amp;COL_SIZES[[#This Row],[column_prec]]&amp;"_"&amp;COL_SIZES[[#This Row],[col_len]]</f>
        <v>varchar_0_8</v>
      </c>
      <c r="B223" s="108">
        <f>IF(COL_SIZES[[#This Row],[datatype]] = "varchar",
  MIN(
    COL_SIZES[[#This Row],[column_length]],
    IFERROR(VALUE(VLOOKUP(
      COL_SIZES[[#This Row],[table_name]]&amp;"."&amp;COL_SIZES[[#This Row],[column_name]],
      AVG_COL_SIZES[#Data],2,FALSE)),
    COL_SIZES[[#This Row],[column_length]])
  ),
  COL_SIZES[[#This Row],[column_length]])</f>
        <v>8</v>
      </c>
      <c r="C223" s="109">
        <f>VLOOKUP(A223,DBMS_TYPE_SIZES[],2,FALSE)</f>
        <v>8</v>
      </c>
      <c r="D223" s="109">
        <f>VLOOKUP(A223,DBMS_TYPE_SIZES[],3,FALSE)</f>
        <v>8</v>
      </c>
      <c r="E223" s="110">
        <f>VLOOKUP(A223,DBMS_TYPE_SIZES[],4,FALSE)</f>
        <v>9</v>
      </c>
      <c r="F223" t="s">
        <v>75</v>
      </c>
      <c r="G223" t="s">
        <v>561</v>
      </c>
      <c r="H223" t="s">
        <v>86</v>
      </c>
      <c r="I223">
        <v>0</v>
      </c>
      <c r="J223">
        <v>255</v>
      </c>
    </row>
    <row r="224" spans="1:10">
      <c r="A224" s="108" t="str">
        <f>COL_SIZES[[#This Row],[datatype]]&amp;"_"&amp;COL_SIZES[[#This Row],[column_prec]]&amp;"_"&amp;COL_SIZES[[#This Row],[col_len]]</f>
        <v>varchar_0_8</v>
      </c>
      <c r="B224" s="108">
        <f>IF(COL_SIZES[[#This Row],[datatype]] = "varchar",
  MIN(
    COL_SIZES[[#This Row],[column_length]],
    IFERROR(VALUE(VLOOKUP(
      COL_SIZES[[#This Row],[table_name]]&amp;"."&amp;COL_SIZES[[#This Row],[column_name]],
      AVG_COL_SIZES[#Data],2,FALSE)),
    COL_SIZES[[#This Row],[column_length]])
  ),
  COL_SIZES[[#This Row],[column_length]])</f>
        <v>8</v>
      </c>
      <c r="C224" s="109">
        <f>VLOOKUP(A224,DBMS_TYPE_SIZES[],2,FALSE)</f>
        <v>8</v>
      </c>
      <c r="D224" s="109">
        <f>VLOOKUP(A224,DBMS_TYPE_SIZES[],3,FALSE)</f>
        <v>8</v>
      </c>
      <c r="E224" s="110">
        <f>VLOOKUP(A224,DBMS_TYPE_SIZES[],4,FALSE)</f>
        <v>9</v>
      </c>
      <c r="F224" t="s">
        <v>75</v>
      </c>
      <c r="G224" t="s">
        <v>562</v>
      </c>
      <c r="H224" t="s">
        <v>86</v>
      </c>
      <c r="I224">
        <v>0</v>
      </c>
      <c r="J224">
        <v>255</v>
      </c>
    </row>
    <row r="225" spans="1:10">
      <c r="A225" s="108" t="str">
        <f>COL_SIZES[[#This Row],[datatype]]&amp;"_"&amp;COL_SIZES[[#This Row],[column_prec]]&amp;"_"&amp;COL_SIZES[[#This Row],[col_len]]</f>
        <v>varchar_0_8</v>
      </c>
      <c r="B225" s="108">
        <f>IF(COL_SIZES[[#This Row],[datatype]] = "varchar",
  MIN(
    COL_SIZES[[#This Row],[column_length]],
    IFERROR(VALUE(VLOOKUP(
      COL_SIZES[[#This Row],[table_name]]&amp;"."&amp;COL_SIZES[[#This Row],[column_name]],
      AVG_COL_SIZES[#Data],2,FALSE)),
    COL_SIZES[[#This Row],[column_length]])
  ),
  COL_SIZES[[#This Row],[column_length]])</f>
        <v>8</v>
      </c>
      <c r="C225" s="109">
        <f>VLOOKUP(A225,DBMS_TYPE_SIZES[],2,FALSE)</f>
        <v>8</v>
      </c>
      <c r="D225" s="109">
        <f>VLOOKUP(A225,DBMS_TYPE_SIZES[],3,FALSE)</f>
        <v>8</v>
      </c>
      <c r="E225" s="110">
        <f>VLOOKUP(A225,DBMS_TYPE_SIZES[],4,FALSE)</f>
        <v>9</v>
      </c>
      <c r="F225" t="s">
        <v>75</v>
      </c>
      <c r="G225" t="s">
        <v>563</v>
      </c>
      <c r="H225" t="s">
        <v>86</v>
      </c>
      <c r="I225">
        <v>0</v>
      </c>
      <c r="J225">
        <v>255</v>
      </c>
    </row>
    <row r="226" spans="1:10">
      <c r="A226" s="108" t="str">
        <f>COL_SIZES[[#This Row],[datatype]]&amp;"_"&amp;COL_SIZES[[#This Row],[column_prec]]&amp;"_"&amp;COL_SIZES[[#This Row],[col_len]]</f>
        <v>varchar_0_8</v>
      </c>
      <c r="B226" s="108">
        <f>IF(COL_SIZES[[#This Row],[datatype]] = "varchar",
  MIN(
    COL_SIZES[[#This Row],[column_length]],
    IFERROR(VALUE(VLOOKUP(
      COL_SIZES[[#This Row],[table_name]]&amp;"."&amp;COL_SIZES[[#This Row],[column_name]],
      AVG_COL_SIZES[#Data],2,FALSE)),
    COL_SIZES[[#This Row],[column_length]])
  ),
  COL_SIZES[[#This Row],[column_length]])</f>
        <v>8</v>
      </c>
      <c r="C226" s="109">
        <f>VLOOKUP(A226,DBMS_TYPE_SIZES[],2,FALSE)</f>
        <v>8</v>
      </c>
      <c r="D226" s="109">
        <f>VLOOKUP(A226,DBMS_TYPE_SIZES[],3,FALSE)</f>
        <v>8</v>
      </c>
      <c r="E226" s="110">
        <f>VLOOKUP(A226,DBMS_TYPE_SIZES[],4,FALSE)</f>
        <v>9</v>
      </c>
      <c r="F226" t="s">
        <v>75</v>
      </c>
      <c r="G226" t="s">
        <v>564</v>
      </c>
      <c r="H226" t="s">
        <v>86</v>
      </c>
      <c r="I226">
        <v>0</v>
      </c>
      <c r="J226">
        <v>255</v>
      </c>
    </row>
    <row r="227" spans="1:10">
      <c r="A227" s="108" t="str">
        <f>COL_SIZES[[#This Row],[datatype]]&amp;"_"&amp;COL_SIZES[[#This Row],[column_prec]]&amp;"_"&amp;COL_SIZES[[#This Row],[col_len]]</f>
        <v>numeric_14_9</v>
      </c>
      <c r="B227" s="108">
        <f>IF(COL_SIZES[[#This Row],[datatype]] = "varchar",
  MIN(
    COL_SIZES[[#This Row],[column_length]],
    IFERROR(VALUE(VLOOKUP(
      COL_SIZES[[#This Row],[table_name]]&amp;"."&amp;COL_SIZES[[#This Row],[column_name]],
      AVG_COL_SIZES[#Data],2,FALSE)),
    COL_SIZES[[#This Row],[column_length]])
  ),
  COL_SIZES[[#This Row],[column_length]])</f>
        <v>9</v>
      </c>
      <c r="C227" s="109">
        <f>VLOOKUP(A227,DBMS_TYPE_SIZES[],2,FALSE)</f>
        <v>9</v>
      </c>
      <c r="D227" s="109">
        <f>VLOOKUP(A227,DBMS_TYPE_SIZES[],3,FALSE)</f>
        <v>9</v>
      </c>
      <c r="E227" s="110">
        <f>VLOOKUP(A227,DBMS_TYPE_SIZES[],4,FALSE)</f>
        <v>9</v>
      </c>
      <c r="F227" t="s">
        <v>75</v>
      </c>
      <c r="G227" t="s">
        <v>565</v>
      </c>
      <c r="H227" t="s">
        <v>62</v>
      </c>
      <c r="I227">
        <v>14</v>
      </c>
      <c r="J227">
        <v>9</v>
      </c>
    </row>
    <row r="228" spans="1:10">
      <c r="A228" s="108" t="str">
        <f>COL_SIZES[[#This Row],[datatype]]&amp;"_"&amp;COL_SIZES[[#This Row],[column_prec]]&amp;"_"&amp;COL_SIZES[[#This Row],[col_len]]</f>
        <v>varchar_0_8</v>
      </c>
      <c r="B228" s="108">
        <f>IF(COL_SIZES[[#This Row],[datatype]] = "varchar",
  MIN(
    COL_SIZES[[#This Row],[column_length]],
    IFERROR(VALUE(VLOOKUP(
      COL_SIZES[[#This Row],[table_name]]&amp;"."&amp;COL_SIZES[[#This Row],[column_name]],
      AVG_COL_SIZES[#Data],2,FALSE)),
    COL_SIZES[[#This Row],[column_length]])
  ),
  COL_SIZES[[#This Row],[column_length]])</f>
        <v>8</v>
      </c>
      <c r="C228" s="109">
        <f>VLOOKUP(A228,DBMS_TYPE_SIZES[],2,FALSE)</f>
        <v>8</v>
      </c>
      <c r="D228" s="109">
        <f>VLOOKUP(A228,DBMS_TYPE_SIZES[],3,FALSE)</f>
        <v>8</v>
      </c>
      <c r="E228" s="110">
        <f>VLOOKUP(A228,DBMS_TYPE_SIZES[],4,FALSE)</f>
        <v>9</v>
      </c>
      <c r="F228" t="s">
        <v>75</v>
      </c>
      <c r="G228" t="s">
        <v>566</v>
      </c>
      <c r="H228" t="s">
        <v>86</v>
      </c>
      <c r="I228">
        <v>0</v>
      </c>
      <c r="J228">
        <v>255</v>
      </c>
    </row>
    <row r="229" spans="1:10">
      <c r="A229" s="108" t="str">
        <f>COL_SIZES[[#This Row],[datatype]]&amp;"_"&amp;COL_SIZES[[#This Row],[column_prec]]&amp;"_"&amp;COL_SIZES[[#This Row],[col_len]]</f>
        <v>varchar_0_255</v>
      </c>
      <c r="B229" s="108">
        <f>IF(COL_SIZES[[#This Row],[datatype]] = "varchar",
  MIN(
    COL_SIZES[[#This Row],[column_length]],
    IFERROR(VALUE(VLOOKUP(
      COL_SIZES[[#This Row],[table_name]]&amp;"."&amp;COL_SIZES[[#This Row],[column_name]],
      AVG_COL_SIZES[#Data],2,FALSE)),
    COL_SIZES[[#This Row],[column_length]])
  ),
  COL_SIZES[[#This Row],[column_length]])</f>
        <v>255</v>
      </c>
      <c r="C229" s="109">
        <f>VLOOKUP(A229,DBMS_TYPE_SIZES[],2,FALSE)</f>
        <v>255</v>
      </c>
      <c r="D229" s="109">
        <f>VLOOKUP(A229,DBMS_TYPE_SIZES[],3,FALSE)</f>
        <v>255</v>
      </c>
      <c r="E229" s="110">
        <f>VLOOKUP(A229,DBMS_TYPE_SIZES[],4,FALSE)</f>
        <v>256</v>
      </c>
      <c r="F229" t="s">
        <v>75</v>
      </c>
      <c r="G229" t="s">
        <v>1990</v>
      </c>
      <c r="H229" t="s">
        <v>86</v>
      </c>
      <c r="I229">
        <v>0</v>
      </c>
      <c r="J229">
        <v>255</v>
      </c>
    </row>
    <row r="230" spans="1:10">
      <c r="A230" s="108" t="str">
        <f>COL_SIZES[[#This Row],[datatype]]&amp;"_"&amp;COL_SIZES[[#This Row],[column_prec]]&amp;"_"&amp;COL_SIZES[[#This Row],[col_len]]</f>
        <v>varchar_0_255</v>
      </c>
      <c r="B230" s="108">
        <f>IF(COL_SIZES[[#This Row],[datatype]] = "varchar",
  MIN(
    COL_SIZES[[#This Row],[column_length]],
    IFERROR(VALUE(VLOOKUP(
      COL_SIZES[[#This Row],[table_name]]&amp;"."&amp;COL_SIZES[[#This Row],[column_name]],
      AVG_COL_SIZES[#Data],2,FALSE)),
    COL_SIZES[[#This Row],[column_length]])
  ),
  COL_SIZES[[#This Row],[column_length]])</f>
        <v>255</v>
      </c>
      <c r="C230" s="109">
        <f>VLOOKUP(A230,DBMS_TYPE_SIZES[],2,FALSE)</f>
        <v>255</v>
      </c>
      <c r="D230" s="109">
        <f>VLOOKUP(A230,DBMS_TYPE_SIZES[],3,FALSE)</f>
        <v>255</v>
      </c>
      <c r="E230" s="110">
        <f>VLOOKUP(A230,DBMS_TYPE_SIZES[],4,FALSE)</f>
        <v>256</v>
      </c>
      <c r="F230" t="s">
        <v>75</v>
      </c>
      <c r="G230" t="s">
        <v>1991</v>
      </c>
      <c r="H230" t="s">
        <v>86</v>
      </c>
      <c r="I230">
        <v>0</v>
      </c>
      <c r="J230">
        <v>255</v>
      </c>
    </row>
    <row r="231" spans="1:10">
      <c r="A231" s="108" t="str">
        <f>COL_SIZES[[#This Row],[datatype]]&amp;"_"&amp;COL_SIZES[[#This Row],[column_prec]]&amp;"_"&amp;COL_SIZES[[#This Row],[col_len]]</f>
        <v>varchar_0_255</v>
      </c>
      <c r="B231" s="108">
        <f>IF(COL_SIZES[[#This Row],[datatype]] = "varchar",
  MIN(
    COL_SIZES[[#This Row],[column_length]],
    IFERROR(VALUE(VLOOKUP(
      COL_SIZES[[#This Row],[table_name]]&amp;"."&amp;COL_SIZES[[#This Row],[column_name]],
      AVG_COL_SIZES[#Data],2,FALSE)),
    COL_SIZES[[#This Row],[column_length]])
  ),
  COL_SIZES[[#This Row],[column_length]])</f>
        <v>255</v>
      </c>
      <c r="C231" s="109">
        <f>VLOOKUP(A231,DBMS_TYPE_SIZES[],2,FALSE)</f>
        <v>255</v>
      </c>
      <c r="D231" s="109">
        <f>VLOOKUP(A231,DBMS_TYPE_SIZES[],3,FALSE)</f>
        <v>255</v>
      </c>
      <c r="E231" s="110">
        <f>VLOOKUP(A231,DBMS_TYPE_SIZES[],4,FALSE)</f>
        <v>256</v>
      </c>
      <c r="F231" t="s">
        <v>75</v>
      </c>
      <c r="G231" t="s">
        <v>1992</v>
      </c>
      <c r="H231" t="s">
        <v>86</v>
      </c>
      <c r="I231">
        <v>0</v>
      </c>
      <c r="J231">
        <v>255</v>
      </c>
    </row>
    <row r="232" spans="1:10">
      <c r="A232" s="108" t="str">
        <f>COL_SIZES[[#This Row],[datatype]]&amp;"_"&amp;COL_SIZES[[#This Row],[column_prec]]&amp;"_"&amp;COL_SIZES[[#This Row],[col_len]]</f>
        <v>varchar_0_255</v>
      </c>
      <c r="B232" s="108">
        <f>IF(COL_SIZES[[#This Row],[datatype]] = "varchar",
  MIN(
    COL_SIZES[[#This Row],[column_length]],
    IFERROR(VALUE(VLOOKUP(
      COL_SIZES[[#This Row],[table_name]]&amp;"."&amp;COL_SIZES[[#This Row],[column_name]],
      AVG_COL_SIZES[#Data],2,FALSE)),
    COL_SIZES[[#This Row],[column_length]])
  ),
  COL_SIZES[[#This Row],[column_length]])</f>
        <v>255</v>
      </c>
      <c r="C232" s="109">
        <f>VLOOKUP(A232,DBMS_TYPE_SIZES[],2,FALSE)</f>
        <v>255</v>
      </c>
      <c r="D232" s="109">
        <f>VLOOKUP(A232,DBMS_TYPE_SIZES[],3,FALSE)</f>
        <v>255</v>
      </c>
      <c r="E232" s="110">
        <f>VLOOKUP(A232,DBMS_TYPE_SIZES[],4,FALSE)</f>
        <v>256</v>
      </c>
      <c r="F232" t="s">
        <v>75</v>
      </c>
      <c r="G232" t="s">
        <v>1993</v>
      </c>
      <c r="H232" t="s">
        <v>86</v>
      </c>
      <c r="I232">
        <v>0</v>
      </c>
      <c r="J232">
        <v>255</v>
      </c>
    </row>
    <row r="233" spans="1:10">
      <c r="A233" s="108" t="str">
        <f>COL_SIZES[[#This Row],[datatype]]&amp;"_"&amp;COL_SIZES[[#This Row],[column_prec]]&amp;"_"&amp;COL_SIZES[[#This Row],[col_len]]</f>
        <v>varchar_0_255</v>
      </c>
      <c r="B233" s="108">
        <f>IF(COL_SIZES[[#This Row],[datatype]] = "varchar",
  MIN(
    COL_SIZES[[#This Row],[column_length]],
    IFERROR(VALUE(VLOOKUP(
      COL_SIZES[[#This Row],[table_name]]&amp;"."&amp;COL_SIZES[[#This Row],[column_name]],
      AVG_COL_SIZES[#Data],2,FALSE)),
    COL_SIZES[[#This Row],[column_length]])
  ),
  COL_SIZES[[#This Row],[column_length]])</f>
        <v>255</v>
      </c>
      <c r="C233" s="109">
        <f>VLOOKUP(A233,DBMS_TYPE_SIZES[],2,FALSE)</f>
        <v>255</v>
      </c>
      <c r="D233" s="109">
        <f>VLOOKUP(A233,DBMS_TYPE_SIZES[],3,FALSE)</f>
        <v>255</v>
      </c>
      <c r="E233" s="110">
        <f>VLOOKUP(A233,DBMS_TYPE_SIZES[],4,FALSE)</f>
        <v>256</v>
      </c>
      <c r="F233" t="s">
        <v>75</v>
      </c>
      <c r="G233" t="s">
        <v>1994</v>
      </c>
      <c r="H233" t="s">
        <v>86</v>
      </c>
      <c r="I233">
        <v>0</v>
      </c>
      <c r="J233">
        <v>255</v>
      </c>
    </row>
    <row r="234" spans="1:10">
      <c r="A234" s="108" t="str">
        <f>COL_SIZES[[#This Row],[datatype]]&amp;"_"&amp;COL_SIZES[[#This Row],[column_prec]]&amp;"_"&amp;COL_SIZES[[#This Row],[col_len]]</f>
        <v>varchar_0_255</v>
      </c>
      <c r="B234" s="108">
        <f>IF(COL_SIZES[[#This Row],[datatype]] = "varchar",
  MIN(
    COL_SIZES[[#This Row],[column_length]],
    IFERROR(VALUE(VLOOKUP(
      COL_SIZES[[#This Row],[table_name]]&amp;"."&amp;COL_SIZES[[#This Row],[column_name]],
      AVG_COL_SIZES[#Data],2,FALSE)),
    COL_SIZES[[#This Row],[column_length]])
  ),
  COL_SIZES[[#This Row],[column_length]])</f>
        <v>255</v>
      </c>
      <c r="C234" s="109">
        <f>VLOOKUP(A234,DBMS_TYPE_SIZES[],2,FALSE)</f>
        <v>255</v>
      </c>
      <c r="D234" s="109">
        <f>VLOOKUP(A234,DBMS_TYPE_SIZES[],3,FALSE)</f>
        <v>255</v>
      </c>
      <c r="E234" s="110">
        <f>VLOOKUP(A234,DBMS_TYPE_SIZES[],4,FALSE)</f>
        <v>256</v>
      </c>
      <c r="F234" t="s">
        <v>75</v>
      </c>
      <c r="G234" t="s">
        <v>1995</v>
      </c>
      <c r="H234" t="s">
        <v>86</v>
      </c>
      <c r="I234">
        <v>0</v>
      </c>
      <c r="J234">
        <v>255</v>
      </c>
    </row>
    <row r="235" spans="1:10">
      <c r="A235" s="108" t="str">
        <f>COL_SIZES[[#This Row],[datatype]]&amp;"_"&amp;COL_SIZES[[#This Row],[column_prec]]&amp;"_"&amp;COL_SIZES[[#This Row],[col_len]]</f>
        <v>varchar_0_255</v>
      </c>
      <c r="B235" s="108">
        <f>IF(COL_SIZES[[#This Row],[datatype]] = "varchar",
  MIN(
    COL_SIZES[[#This Row],[column_length]],
    IFERROR(VALUE(VLOOKUP(
      COL_SIZES[[#This Row],[table_name]]&amp;"."&amp;COL_SIZES[[#This Row],[column_name]],
      AVG_COL_SIZES[#Data],2,FALSE)),
    COL_SIZES[[#This Row],[column_length]])
  ),
  COL_SIZES[[#This Row],[column_length]])</f>
        <v>255</v>
      </c>
      <c r="C235" s="109">
        <f>VLOOKUP(A235,DBMS_TYPE_SIZES[],2,FALSE)</f>
        <v>255</v>
      </c>
      <c r="D235" s="109">
        <f>VLOOKUP(A235,DBMS_TYPE_SIZES[],3,FALSE)</f>
        <v>255</v>
      </c>
      <c r="E235" s="110">
        <f>VLOOKUP(A235,DBMS_TYPE_SIZES[],4,FALSE)</f>
        <v>256</v>
      </c>
      <c r="F235" t="s">
        <v>75</v>
      </c>
      <c r="G235" t="s">
        <v>1996</v>
      </c>
      <c r="H235" t="s">
        <v>86</v>
      </c>
      <c r="I235">
        <v>0</v>
      </c>
      <c r="J235">
        <v>255</v>
      </c>
    </row>
    <row r="236" spans="1:10">
      <c r="A236" s="108" t="str">
        <f>COL_SIZES[[#This Row],[datatype]]&amp;"_"&amp;COL_SIZES[[#This Row],[column_prec]]&amp;"_"&amp;COL_SIZES[[#This Row],[col_len]]</f>
        <v>varchar_0_255</v>
      </c>
      <c r="B236" s="108">
        <f>IF(COL_SIZES[[#This Row],[datatype]] = "varchar",
  MIN(
    COL_SIZES[[#This Row],[column_length]],
    IFERROR(VALUE(VLOOKUP(
      COL_SIZES[[#This Row],[table_name]]&amp;"."&amp;COL_SIZES[[#This Row],[column_name]],
      AVG_COL_SIZES[#Data],2,FALSE)),
    COL_SIZES[[#This Row],[column_length]])
  ),
  COL_SIZES[[#This Row],[column_length]])</f>
        <v>255</v>
      </c>
      <c r="C236" s="109">
        <f>VLOOKUP(A236,DBMS_TYPE_SIZES[],2,FALSE)</f>
        <v>255</v>
      </c>
      <c r="D236" s="109">
        <f>VLOOKUP(A236,DBMS_TYPE_SIZES[],3,FALSE)</f>
        <v>255</v>
      </c>
      <c r="E236" s="110">
        <f>VLOOKUP(A236,DBMS_TYPE_SIZES[],4,FALSE)</f>
        <v>256</v>
      </c>
      <c r="F236" t="s">
        <v>75</v>
      </c>
      <c r="G236" t="s">
        <v>1997</v>
      </c>
      <c r="H236" t="s">
        <v>86</v>
      </c>
      <c r="I236">
        <v>0</v>
      </c>
      <c r="J236">
        <v>255</v>
      </c>
    </row>
    <row r="237" spans="1:10">
      <c r="A237" s="108" t="str">
        <f>COL_SIZES[[#This Row],[datatype]]&amp;"_"&amp;COL_SIZES[[#This Row],[column_prec]]&amp;"_"&amp;COL_SIZES[[#This Row],[col_len]]</f>
        <v>varchar_0_255</v>
      </c>
      <c r="B237" s="108">
        <f>IF(COL_SIZES[[#This Row],[datatype]] = "varchar",
  MIN(
    COL_SIZES[[#This Row],[column_length]],
    IFERROR(VALUE(VLOOKUP(
      COL_SIZES[[#This Row],[table_name]]&amp;"."&amp;COL_SIZES[[#This Row],[column_name]],
      AVG_COL_SIZES[#Data],2,FALSE)),
    COL_SIZES[[#This Row],[column_length]])
  ),
  COL_SIZES[[#This Row],[column_length]])</f>
        <v>255</v>
      </c>
      <c r="C237" s="109">
        <f>VLOOKUP(A237,DBMS_TYPE_SIZES[],2,FALSE)</f>
        <v>255</v>
      </c>
      <c r="D237" s="109">
        <f>VLOOKUP(A237,DBMS_TYPE_SIZES[],3,FALSE)</f>
        <v>255</v>
      </c>
      <c r="E237" s="110">
        <f>VLOOKUP(A237,DBMS_TYPE_SIZES[],4,FALSE)</f>
        <v>256</v>
      </c>
      <c r="F237" t="s">
        <v>75</v>
      </c>
      <c r="G237" t="s">
        <v>1998</v>
      </c>
      <c r="H237" t="s">
        <v>86</v>
      </c>
      <c r="I237">
        <v>0</v>
      </c>
      <c r="J237">
        <v>255</v>
      </c>
    </row>
    <row r="238" spans="1:10">
      <c r="A238" s="108" t="str">
        <f>COL_SIZES[[#This Row],[datatype]]&amp;"_"&amp;COL_SIZES[[#This Row],[column_prec]]&amp;"_"&amp;COL_SIZES[[#This Row],[col_len]]</f>
        <v>numeric_14_9</v>
      </c>
      <c r="B238" s="108">
        <f>IF(COL_SIZES[[#This Row],[datatype]] = "varchar",
  MIN(
    COL_SIZES[[#This Row],[column_length]],
    IFERROR(VALUE(VLOOKUP(
      COL_SIZES[[#This Row],[table_name]]&amp;"."&amp;COL_SIZES[[#This Row],[column_name]],
      AVG_COL_SIZES[#Data],2,FALSE)),
    COL_SIZES[[#This Row],[column_length]])
  ),
  COL_SIZES[[#This Row],[column_length]])</f>
        <v>9</v>
      </c>
      <c r="C238" s="109">
        <f>VLOOKUP(A238,DBMS_TYPE_SIZES[],2,FALSE)</f>
        <v>9</v>
      </c>
      <c r="D238" s="109">
        <f>VLOOKUP(A238,DBMS_TYPE_SIZES[],3,FALSE)</f>
        <v>9</v>
      </c>
      <c r="E238" s="110">
        <f>VLOOKUP(A238,DBMS_TYPE_SIZES[],4,FALSE)</f>
        <v>9</v>
      </c>
      <c r="F238" t="s">
        <v>75</v>
      </c>
      <c r="G238" t="s">
        <v>567</v>
      </c>
      <c r="H238" t="s">
        <v>62</v>
      </c>
      <c r="I238">
        <v>14</v>
      </c>
      <c r="J238">
        <v>9</v>
      </c>
    </row>
    <row r="239" spans="1:10">
      <c r="A239" s="108" t="str">
        <f>COL_SIZES[[#This Row],[datatype]]&amp;"_"&amp;COL_SIZES[[#This Row],[column_prec]]&amp;"_"&amp;COL_SIZES[[#This Row],[col_len]]</f>
        <v>varchar_0_255</v>
      </c>
      <c r="B239" s="108">
        <f>IF(COL_SIZES[[#This Row],[datatype]] = "varchar",
  MIN(
    COL_SIZES[[#This Row],[column_length]],
    IFERROR(VALUE(VLOOKUP(
      COL_SIZES[[#This Row],[table_name]]&amp;"."&amp;COL_SIZES[[#This Row],[column_name]],
      AVG_COL_SIZES[#Data],2,FALSE)),
    COL_SIZES[[#This Row],[column_length]])
  ),
  COL_SIZES[[#This Row],[column_length]])</f>
        <v>255</v>
      </c>
      <c r="C239" s="109">
        <f>VLOOKUP(A239,DBMS_TYPE_SIZES[],2,FALSE)</f>
        <v>255</v>
      </c>
      <c r="D239" s="109">
        <f>VLOOKUP(A239,DBMS_TYPE_SIZES[],3,FALSE)</f>
        <v>255</v>
      </c>
      <c r="E239" s="110">
        <f>VLOOKUP(A239,DBMS_TYPE_SIZES[],4,FALSE)</f>
        <v>256</v>
      </c>
      <c r="F239" t="s">
        <v>75</v>
      </c>
      <c r="G239" t="s">
        <v>1999</v>
      </c>
      <c r="H239" t="s">
        <v>86</v>
      </c>
      <c r="I239">
        <v>0</v>
      </c>
      <c r="J239">
        <v>255</v>
      </c>
    </row>
    <row r="240" spans="1:10">
      <c r="A240" s="108" t="str">
        <f>COL_SIZES[[#This Row],[datatype]]&amp;"_"&amp;COL_SIZES[[#This Row],[column_prec]]&amp;"_"&amp;COL_SIZES[[#This Row],[col_len]]</f>
        <v>varchar_0_255</v>
      </c>
      <c r="B240" s="108">
        <f>IF(COL_SIZES[[#This Row],[datatype]] = "varchar",
  MIN(
    COL_SIZES[[#This Row],[column_length]],
    IFERROR(VALUE(VLOOKUP(
      COL_SIZES[[#This Row],[table_name]]&amp;"."&amp;COL_SIZES[[#This Row],[column_name]],
      AVG_COL_SIZES[#Data],2,FALSE)),
    COL_SIZES[[#This Row],[column_length]])
  ),
  COL_SIZES[[#This Row],[column_length]])</f>
        <v>255</v>
      </c>
      <c r="C240" s="109">
        <f>VLOOKUP(A240,DBMS_TYPE_SIZES[],2,FALSE)</f>
        <v>255</v>
      </c>
      <c r="D240" s="109">
        <f>VLOOKUP(A240,DBMS_TYPE_SIZES[],3,FALSE)</f>
        <v>255</v>
      </c>
      <c r="E240" s="110">
        <f>VLOOKUP(A240,DBMS_TYPE_SIZES[],4,FALSE)</f>
        <v>256</v>
      </c>
      <c r="F240" t="s">
        <v>75</v>
      </c>
      <c r="G240" t="s">
        <v>2000</v>
      </c>
      <c r="H240" t="s">
        <v>86</v>
      </c>
      <c r="I240">
        <v>0</v>
      </c>
      <c r="J240">
        <v>255</v>
      </c>
    </row>
    <row r="241" spans="1:10">
      <c r="A241" s="108" t="str">
        <f>COL_SIZES[[#This Row],[datatype]]&amp;"_"&amp;COL_SIZES[[#This Row],[column_prec]]&amp;"_"&amp;COL_SIZES[[#This Row],[col_len]]</f>
        <v>varchar_0_255</v>
      </c>
      <c r="B241" s="108">
        <f>IF(COL_SIZES[[#This Row],[datatype]] = "varchar",
  MIN(
    COL_SIZES[[#This Row],[column_length]],
    IFERROR(VALUE(VLOOKUP(
      COL_SIZES[[#This Row],[table_name]]&amp;"."&amp;COL_SIZES[[#This Row],[column_name]],
      AVG_COL_SIZES[#Data],2,FALSE)),
    COL_SIZES[[#This Row],[column_length]])
  ),
  COL_SIZES[[#This Row],[column_length]])</f>
        <v>255</v>
      </c>
      <c r="C241" s="109">
        <f>VLOOKUP(A241,DBMS_TYPE_SIZES[],2,FALSE)</f>
        <v>255</v>
      </c>
      <c r="D241" s="109">
        <f>VLOOKUP(A241,DBMS_TYPE_SIZES[],3,FALSE)</f>
        <v>255</v>
      </c>
      <c r="E241" s="110">
        <f>VLOOKUP(A241,DBMS_TYPE_SIZES[],4,FALSE)</f>
        <v>256</v>
      </c>
      <c r="F241" t="s">
        <v>75</v>
      </c>
      <c r="G241" t="s">
        <v>2001</v>
      </c>
      <c r="H241" t="s">
        <v>86</v>
      </c>
      <c r="I241">
        <v>0</v>
      </c>
      <c r="J241">
        <v>255</v>
      </c>
    </row>
    <row r="242" spans="1:10">
      <c r="A242" s="108" t="str">
        <f>COL_SIZES[[#This Row],[datatype]]&amp;"_"&amp;COL_SIZES[[#This Row],[column_prec]]&amp;"_"&amp;COL_SIZES[[#This Row],[col_len]]</f>
        <v>varchar_0_255</v>
      </c>
      <c r="B242" s="108">
        <f>IF(COL_SIZES[[#This Row],[datatype]] = "varchar",
  MIN(
    COL_SIZES[[#This Row],[column_length]],
    IFERROR(VALUE(VLOOKUP(
      COL_SIZES[[#This Row],[table_name]]&amp;"."&amp;COL_SIZES[[#This Row],[column_name]],
      AVG_COL_SIZES[#Data],2,FALSE)),
    COL_SIZES[[#This Row],[column_length]])
  ),
  COL_SIZES[[#This Row],[column_length]])</f>
        <v>255</v>
      </c>
      <c r="C242" s="109">
        <f>VLOOKUP(A242,DBMS_TYPE_SIZES[],2,FALSE)</f>
        <v>255</v>
      </c>
      <c r="D242" s="109">
        <f>VLOOKUP(A242,DBMS_TYPE_SIZES[],3,FALSE)</f>
        <v>255</v>
      </c>
      <c r="E242" s="110">
        <f>VLOOKUP(A242,DBMS_TYPE_SIZES[],4,FALSE)</f>
        <v>256</v>
      </c>
      <c r="F242" t="s">
        <v>75</v>
      </c>
      <c r="G242" t="s">
        <v>2002</v>
      </c>
      <c r="H242" t="s">
        <v>86</v>
      </c>
      <c r="I242">
        <v>0</v>
      </c>
      <c r="J242">
        <v>255</v>
      </c>
    </row>
    <row r="243" spans="1:10">
      <c r="A243" s="108" t="str">
        <f>COL_SIZES[[#This Row],[datatype]]&amp;"_"&amp;COL_SIZES[[#This Row],[column_prec]]&amp;"_"&amp;COL_SIZES[[#This Row],[col_len]]</f>
        <v>varchar_0_255</v>
      </c>
      <c r="B243" s="108">
        <f>IF(COL_SIZES[[#This Row],[datatype]] = "varchar",
  MIN(
    COL_SIZES[[#This Row],[column_length]],
    IFERROR(VALUE(VLOOKUP(
      COL_SIZES[[#This Row],[table_name]]&amp;"."&amp;COL_SIZES[[#This Row],[column_name]],
      AVG_COL_SIZES[#Data],2,FALSE)),
    COL_SIZES[[#This Row],[column_length]])
  ),
  COL_SIZES[[#This Row],[column_length]])</f>
        <v>255</v>
      </c>
      <c r="C243" s="109">
        <f>VLOOKUP(A243,DBMS_TYPE_SIZES[],2,FALSE)</f>
        <v>255</v>
      </c>
      <c r="D243" s="109">
        <f>VLOOKUP(A243,DBMS_TYPE_SIZES[],3,FALSE)</f>
        <v>255</v>
      </c>
      <c r="E243" s="110">
        <f>VLOOKUP(A243,DBMS_TYPE_SIZES[],4,FALSE)</f>
        <v>256</v>
      </c>
      <c r="F243" t="s">
        <v>75</v>
      </c>
      <c r="G243" t="s">
        <v>2003</v>
      </c>
      <c r="H243" t="s">
        <v>86</v>
      </c>
      <c r="I243">
        <v>0</v>
      </c>
      <c r="J243">
        <v>255</v>
      </c>
    </row>
    <row r="244" spans="1:10">
      <c r="A244" s="108" t="str">
        <f>COL_SIZES[[#This Row],[datatype]]&amp;"_"&amp;COL_SIZES[[#This Row],[column_prec]]&amp;"_"&amp;COL_SIZES[[#This Row],[col_len]]</f>
        <v>varchar_0_255</v>
      </c>
      <c r="B244" s="108">
        <f>IF(COL_SIZES[[#This Row],[datatype]] = "varchar",
  MIN(
    COL_SIZES[[#This Row],[column_length]],
    IFERROR(VALUE(VLOOKUP(
      COL_SIZES[[#This Row],[table_name]]&amp;"."&amp;COL_SIZES[[#This Row],[column_name]],
      AVG_COL_SIZES[#Data],2,FALSE)),
    COL_SIZES[[#This Row],[column_length]])
  ),
  COL_SIZES[[#This Row],[column_length]])</f>
        <v>255</v>
      </c>
      <c r="C244" s="109">
        <f>VLOOKUP(A244,DBMS_TYPE_SIZES[],2,FALSE)</f>
        <v>255</v>
      </c>
      <c r="D244" s="109">
        <f>VLOOKUP(A244,DBMS_TYPE_SIZES[],3,FALSE)</f>
        <v>255</v>
      </c>
      <c r="E244" s="110">
        <f>VLOOKUP(A244,DBMS_TYPE_SIZES[],4,FALSE)</f>
        <v>256</v>
      </c>
      <c r="F244" t="s">
        <v>75</v>
      </c>
      <c r="G244" t="s">
        <v>2004</v>
      </c>
      <c r="H244" t="s">
        <v>86</v>
      </c>
      <c r="I244">
        <v>0</v>
      </c>
      <c r="J244">
        <v>255</v>
      </c>
    </row>
    <row r="245" spans="1:10">
      <c r="A245" s="108" t="str">
        <f>COL_SIZES[[#This Row],[datatype]]&amp;"_"&amp;COL_SIZES[[#This Row],[column_prec]]&amp;"_"&amp;COL_SIZES[[#This Row],[col_len]]</f>
        <v>varchar_0_255</v>
      </c>
      <c r="B245" s="108">
        <f>IF(COL_SIZES[[#This Row],[datatype]] = "varchar",
  MIN(
    COL_SIZES[[#This Row],[column_length]],
    IFERROR(VALUE(VLOOKUP(
      COL_SIZES[[#This Row],[table_name]]&amp;"."&amp;COL_SIZES[[#This Row],[column_name]],
      AVG_COL_SIZES[#Data],2,FALSE)),
    COL_SIZES[[#This Row],[column_length]])
  ),
  COL_SIZES[[#This Row],[column_length]])</f>
        <v>255</v>
      </c>
      <c r="C245" s="109">
        <f>VLOOKUP(A245,DBMS_TYPE_SIZES[],2,FALSE)</f>
        <v>255</v>
      </c>
      <c r="D245" s="109">
        <f>VLOOKUP(A245,DBMS_TYPE_SIZES[],3,FALSE)</f>
        <v>255</v>
      </c>
      <c r="E245" s="110">
        <f>VLOOKUP(A245,DBMS_TYPE_SIZES[],4,FALSE)</f>
        <v>256</v>
      </c>
      <c r="F245" t="s">
        <v>75</v>
      </c>
      <c r="G245" t="s">
        <v>2005</v>
      </c>
      <c r="H245" t="s">
        <v>86</v>
      </c>
      <c r="I245">
        <v>0</v>
      </c>
      <c r="J245">
        <v>255</v>
      </c>
    </row>
    <row r="246" spans="1:10">
      <c r="A246" s="108" t="str">
        <f>COL_SIZES[[#This Row],[datatype]]&amp;"_"&amp;COL_SIZES[[#This Row],[column_prec]]&amp;"_"&amp;COL_SIZES[[#This Row],[col_len]]</f>
        <v>varchar_0_255</v>
      </c>
      <c r="B246" s="108">
        <f>IF(COL_SIZES[[#This Row],[datatype]] = "varchar",
  MIN(
    COL_SIZES[[#This Row],[column_length]],
    IFERROR(VALUE(VLOOKUP(
      COL_SIZES[[#This Row],[table_name]]&amp;"."&amp;COL_SIZES[[#This Row],[column_name]],
      AVG_COL_SIZES[#Data],2,FALSE)),
    COL_SIZES[[#This Row],[column_length]])
  ),
  COL_SIZES[[#This Row],[column_length]])</f>
        <v>255</v>
      </c>
      <c r="C246" s="109">
        <f>VLOOKUP(A246,DBMS_TYPE_SIZES[],2,FALSE)</f>
        <v>255</v>
      </c>
      <c r="D246" s="109">
        <f>VLOOKUP(A246,DBMS_TYPE_SIZES[],3,FALSE)</f>
        <v>255</v>
      </c>
      <c r="E246" s="110">
        <f>VLOOKUP(A246,DBMS_TYPE_SIZES[],4,FALSE)</f>
        <v>256</v>
      </c>
      <c r="F246" t="s">
        <v>75</v>
      </c>
      <c r="G246" t="s">
        <v>2006</v>
      </c>
      <c r="H246" t="s">
        <v>86</v>
      </c>
      <c r="I246">
        <v>0</v>
      </c>
      <c r="J246">
        <v>255</v>
      </c>
    </row>
    <row r="247" spans="1:10">
      <c r="A247" s="108" t="str">
        <f>COL_SIZES[[#This Row],[datatype]]&amp;"_"&amp;COL_SIZES[[#This Row],[column_prec]]&amp;"_"&amp;COL_SIZES[[#This Row],[col_len]]</f>
        <v>varchar_0_255</v>
      </c>
      <c r="B247" s="108">
        <f>IF(COL_SIZES[[#This Row],[datatype]] = "varchar",
  MIN(
    COL_SIZES[[#This Row],[column_length]],
    IFERROR(VALUE(VLOOKUP(
      COL_SIZES[[#This Row],[table_name]]&amp;"."&amp;COL_SIZES[[#This Row],[column_name]],
      AVG_COL_SIZES[#Data],2,FALSE)),
    COL_SIZES[[#This Row],[column_length]])
  ),
  COL_SIZES[[#This Row],[column_length]])</f>
        <v>255</v>
      </c>
      <c r="C247" s="109">
        <f>VLOOKUP(A247,DBMS_TYPE_SIZES[],2,FALSE)</f>
        <v>255</v>
      </c>
      <c r="D247" s="109">
        <f>VLOOKUP(A247,DBMS_TYPE_SIZES[],3,FALSE)</f>
        <v>255</v>
      </c>
      <c r="E247" s="110">
        <f>VLOOKUP(A247,DBMS_TYPE_SIZES[],4,FALSE)</f>
        <v>256</v>
      </c>
      <c r="F247" t="s">
        <v>75</v>
      </c>
      <c r="G247" t="s">
        <v>2007</v>
      </c>
      <c r="H247" t="s">
        <v>86</v>
      </c>
      <c r="I247">
        <v>0</v>
      </c>
      <c r="J247">
        <v>255</v>
      </c>
    </row>
    <row r="248" spans="1:10">
      <c r="A248" s="108" t="str">
        <f>COL_SIZES[[#This Row],[datatype]]&amp;"_"&amp;COL_SIZES[[#This Row],[column_prec]]&amp;"_"&amp;COL_SIZES[[#This Row],[col_len]]</f>
        <v>varchar_0_255</v>
      </c>
      <c r="B248" s="108">
        <f>IF(COL_SIZES[[#This Row],[datatype]] = "varchar",
  MIN(
    COL_SIZES[[#This Row],[column_length]],
    IFERROR(VALUE(VLOOKUP(
      COL_SIZES[[#This Row],[table_name]]&amp;"."&amp;COL_SIZES[[#This Row],[column_name]],
      AVG_COL_SIZES[#Data],2,FALSE)),
    COL_SIZES[[#This Row],[column_length]])
  ),
  COL_SIZES[[#This Row],[column_length]])</f>
        <v>255</v>
      </c>
      <c r="C248" s="109">
        <f>VLOOKUP(A248,DBMS_TYPE_SIZES[],2,FALSE)</f>
        <v>255</v>
      </c>
      <c r="D248" s="109">
        <f>VLOOKUP(A248,DBMS_TYPE_SIZES[],3,FALSE)</f>
        <v>255</v>
      </c>
      <c r="E248" s="110">
        <f>VLOOKUP(A248,DBMS_TYPE_SIZES[],4,FALSE)</f>
        <v>256</v>
      </c>
      <c r="F248" t="s">
        <v>75</v>
      </c>
      <c r="G248" t="s">
        <v>2008</v>
      </c>
      <c r="H248" t="s">
        <v>86</v>
      </c>
      <c r="I248">
        <v>0</v>
      </c>
      <c r="J248">
        <v>255</v>
      </c>
    </row>
    <row r="249" spans="1:10">
      <c r="A249" s="108" t="str">
        <f>COL_SIZES[[#This Row],[datatype]]&amp;"_"&amp;COL_SIZES[[#This Row],[column_prec]]&amp;"_"&amp;COL_SIZES[[#This Row],[col_len]]</f>
        <v>numeric_14_9</v>
      </c>
      <c r="B249" s="108">
        <f>IF(COL_SIZES[[#This Row],[datatype]] = "varchar",
  MIN(
    COL_SIZES[[#This Row],[column_length]],
    IFERROR(VALUE(VLOOKUP(
      COL_SIZES[[#This Row],[table_name]]&amp;"."&amp;COL_SIZES[[#This Row],[column_name]],
      AVG_COL_SIZES[#Data],2,FALSE)),
    COL_SIZES[[#This Row],[column_length]])
  ),
  COL_SIZES[[#This Row],[column_length]])</f>
        <v>9</v>
      </c>
      <c r="C249" s="109">
        <f>VLOOKUP(A249,DBMS_TYPE_SIZES[],2,FALSE)</f>
        <v>9</v>
      </c>
      <c r="D249" s="109">
        <f>VLOOKUP(A249,DBMS_TYPE_SIZES[],3,FALSE)</f>
        <v>9</v>
      </c>
      <c r="E249" s="110">
        <f>VLOOKUP(A249,DBMS_TYPE_SIZES[],4,FALSE)</f>
        <v>9</v>
      </c>
      <c r="F249" t="s">
        <v>75</v>
      </c>
      <c r="G249" t="s">
        <v>568</v>
      </c>
      <c r="H249" t="s">
        <v>62</v>
      </c>
      <c r="I249">
        <v>14</v>
      </c>
      <c r="J249">
        <v>9</v>
      </c>
    </row>
    <row r="250" spans="1:10">
      <c r="A250" s="108" t="str">
        <f>COL_SIZES[[#This Row],[datatype]]&amp;"_"&amp;COL_SIZES[[#This Row],[column_prec]]&amp;"_"&amp;COL_SIZES[[#This Row],[col_len]]</f>
        <v>varchar_0_255</v>
      </c>
      <c r="B250" s="108">
        <f>IF(COL_SIZES[[#This Row],[datatype]] = "varchar",
  MIN(
    COL_SIZES[[#This Row],[column_length]],
    IFERROR(VALUE(VLOOKUP(
      COL_SIZES[[#This Row],[table_name]]&amp;"."&amp;COL_SIZES[[#This Row],[column_name]],
      AVG_COL_SIZES[#Data],2,FALSE)),
    COL_SIZES[[#This Row],[column_length]])
  ),
  COL_SIZES[[#This Row],[column_length]])</f>
        <v>255</v>
      </c>
      <c r="C250" s="109">
        <f>VLOOKUP(A250,DBMS_TYPE_SIZES[],2,FALSE)</f>
        <v>255</v>
      </c>
      <c r="D250" s="109">
        <f>VLOOKUP(A250,DBMS_TYPE_SIZES[],3,FALSE)</f>
        <v>255</v>
      </c>
      <c r="E250" s="110">
        <f>VLOOKUP(A250,DBMS_TYPE_SIZES[],4,FALSE)</f>
        <v>256</v>
      </c>
      <c r="F250" t="s">
        <v>75</v>
      </c>
      <c r="G250" t="s">
        <v>2009</v>
      </c>
      <c r="H250" t="s">
        <v>86</v>
      </c>
      <c r="I250">
        <v>0</v>
      </c>
      <c r="J250">
        <v>255</v>
      </c>
    </row>
    <row r="251" spans="1:10">
      <c r="A251" s="108" t="str">
        <f>COL_SIZES[[#This Row],[datatype]]&amp;"_"&amp;COL_SIZES[[#This Row],[column_prec]]&amp;"_"&amp;COL_SIZES[[#This Row],[col_len]]</f>
        <v>numeric_14_9</v>
      </c>
      <c r="B251" s="108">
        <f>IF(COL_SIZES[[#This Row],[datatype]] = "varchar",
  MIN(
    COL_SIZES[[#This Row],[column_length]],
    IFERROR(VALUE(VLOOKUP(
      COL_SIZES[[#This Row],[table_name]]&amp;"."&amp;COL_SIZES[[#This Row],[column_name]],
      AVG_COL_SIZES[#Data],2,FALSE)),
    COL_SIZES[[#This Row],[column_length]])
  ),
  COL_SIZES[[#This Row],[column_length]])</f>
        <v>9</v>
      </c>
      <c r="C251" s="109">
        <f>VLOOKUP(A251,DBMS_TYPE_SIZES[],2,FALSE)</f>
        <v>9</v>
      </c>
      <c r="D251" s="109">
        <f>VLOOKUP(A251,DBMS_TYPE_SIZES[],3,FALSE)</f>
        <v>9</v>
      </c>
      <c r="E251" s="110">
        <f>VLOOKUP(A251,DBMS_TYPE_SIZES[],4,FALSE)</f>
        <v>9</v>
      </c>
      <c r="F251" t="s">
        <v>75</v>
      </c>
      <c r="G251" t="s">
        <v>569</v>
      </c>
      <c r="H251" t="s">
        <v>62</v>
      </c>
      <c r="I251">
        <v>14</v>
      </c>
      <c r="J251">
        <v>9</v>
      </c>
    </row>
    <row r="252" spans="1:10">
      <c r="A252" s="108" t="str">
        <f>COL_SIZES[[#This Row],[datatype]]&amp;"_"&amp;COL_SIZES[[#This Row],[column_prec]]&amp;"_"&amp;COL_SIZES[[#This Row],[col_len]]</f>
        <v>numeric_14_9</v>
      </c>
      <c r="B252" s="108">
        <f>IF(COL_SIZES[[#This Row],[datatype]] = "varchar",
  MIN(
    COL_SIZES[[#This Row],[column_length]],
    IFERROR(VALUE(VLOOKUP(
      COL_SIZES[[#This Row],[table_name]]&amp;"."&amp;COL_SIZES[[#This Row],[column_name]],
      AVG_COL_SIZES[#Data],2,FALSE)),
    COL_SIZES[[#This Row],[column_length]])
  ),
  COL_SIZES[[#This Row],[column_length]])</f>
        <v>9</v>
      </c>
      <c r="C252" s="109">
        <f>VLOOKUP(A252,DBMS_TYPE_SIZES[],2,FALSE)</f>
        <v>9</v>
      </c>
      <c r="D252" s="109">
        <f>VLOOKUP(A252,DBMS_TYPE_SIZES[],3,FALSE)</f>
        <v>9</v>
      </c>
      <c r="E252" s="110">
        <f>VLOOKUP(A252,DBMS_TYPE_SIZES[],4,FALSE)</f>
        <v>9</v>
      </c>
      <c r="F252" t="s">
        <v>75</v>
      </c>
      <c r="G252" t="s">
        <v>570</v>
      </c>
      <c r="H252" t="s">
        <v>62</v>
      </c>
      <c r="I252">
        <v>14</v>
      </c>
      <c r="J252">
        <v>9</v>
      </c>
    </row>
    <row r="253" spans="1:10">
      <c r="A253" s="108" t="str">
        <f>COL_SIZES[[#This Row],[datatype]]&amp;"_"&amp;COL_SIZES[[#This Row],[column_prec]]&amp;"_"&amp;COL_SIZES[[#This Row],[col_len]]</f>
        <v>numeric_14_9</v>
      </c>
      <c r="B253" s="108">
        <f>IF(COL_SIZES[[#This Row],[datatype]] = "varchar",
  MIN(
    COL_SIZES[[#This Row],[column_length]],
    IFERROR(VALUE(VLOOKUP(
      COL_SIZES[[#This Row],[table_name]]&amp;"."&amp;COL_SIZES[[#This Row],[column_name]],
      AVG_COL_SIZES[#Data],2,FALSE)),
    COL_SIZES[[#This Row],[column_length]])
  ),
  COL_SIZES[[#This Row],[column_length]])</f>
        <v>9</v>
      </c>
      <c r="C253" s="109">
        <f>VLOOKUP(A253,DBMS_TYPE_SIZES[],2,FALSE)</f>
        <v>9</v>
      </c>
      <c r="D253" s="109">
        <f>VLOOKUP(A253,DBMS_TYPE_SIZES[],3,FALSE)</f>
        <v>9</v>
      </c>
      <c r="E253" s="110">
        <f>VLOOKUP(A253,DBMS_TYPE_SIZES[],4,FALSE)</f>
        <v>9</v>
      </c>
      <c r="F253" t="s">
        <v>75</v>
      </c>
      <c r="G253" t="s">
        <v>571</v>
      </c>
      <c r="H253" t="s">
        <v>62</v>
      </c>
      <c r="I253">
        <v>14</v>
      </c>
      <c r="J253">
        <v>9</v>
      </c>
    </row>
    <row r="254" spans="1:10">
      <c r="A254" s="108" t="str">
        <f>COL_SIZES[[#This Row],[datatype]]&amp;"_"&amp;COL_SIZES[[#This Row],[column_prec]]&amp;"_"&amp;COL_SIZES[[#This Row],[col_len]]</f>
        <v>int_10_4</v>
      </c>
      <c r="B254" s="108">
        <f>IF(COL_SIZES[[#This Row],[datatype]] = "varchar",
  MIN(
    COL_SIZES[[#This Row],[column_length]],
    IFERROR(VALUE(VLOOKUP(
      COL_SIZES[[#This Row],[table_name]]&amp;"."&amp;COL_SIZES[[#This Row],[column_name]],
      AVG_COL_SIZES[#Data],2,FALSE)),
    COL_SIZES[[#This Row],[column_length]])
  ),
  COL_SIZES[[#This Row],[column_length]])</f>
        <v>4</v>
      </c>
      <c r="C254" s="109">
        <f>VLOOKUP(A254,DBMS_TYPE_SIZES[],2,FALSE)</f>
        <v>9</v>
      </c>
      <c r="D254" s="109">
        <f>VLOOKUP(A254,DBMS_TYPE_SIZES[],3,FALSE)</f>
        <v>4</v>
      </c>
      <c r="E254" s="110">
        <f>VLOOKUP(A254,DBMS_TYPE_SIZES[],4,FALSE)</f>
        <v>4</v>
      </c>
      <c r="F254" t="s">
        <v>75</v>
      </c>
      <c r="G254" t="s">
        <v>274</v>
      </c>
      <c r="H254" t="s">
        <v>18</v>
      </c>
      <c r="I254">
        <v>10</v>
      </c>
      <c r="J254">
        <v>4</v>
      </c>
    </row>
    <row r="255" spans="1:10">
      <c r="A255" s="108" t="str">
        <f>COL_SIZES[[#This Row],[datatype]]&amp;"_"&amp;COL_SIZES[[#This Row],[column_prec]]&amp;"_"&amp;COL_SIZES[[#This Row],[col_len]]</f>
        <v>int_10_4</v>
      </c>
      <c r="B255" s="108">
        <f>IF(COL_SIZES[[#This Row],[datatype]] = "varchar",
  MIN(
    COL_SIZES[[#This Row],[column_length]],
    IFERROR(VALUE(VLOOKUP(
      COL_SIZES[[#This Row],[table_name]]&amp;"."&amp;COL_SIZES[[#This Row],[column_name]],
      AVG_COL_SIZES[#Data],2,FALSE)),
    COL_SIZES[[#This Row],[column_length]])
  ),
  COL_SIZES[[#This Row],[column_length]])</f>
        <v>4</v>
      </c>
      <c r="C255" s="109">
        <f>VLOOKUP(A255,DBMS_TYPE_SIZES[],2,FALSE)</f>
        <v>9</v>
      </c>
      <c r="D255" s="109">
        <f>VLOOKUP(A255,DBMS_TYPE_SIZES[],3,FALSE)</f>
        <v>4</v>
      </c>
      <c r="E255" s="110">
        <f>VLOOKUP(A255,DBMS_TYPE_SIZES[],4,FALSE)</f>
        <v>4</v>
      </c>
      <c r="F255" t="s">
        <v>75</v>
      </c>
      <c r="G255" t="s">
        <v>276</v>
      </c>
      <c r="H255" t="s">
        <v>18</v>
      </c>
      <c r="I255">
        <v>10</v>
      </c>
      <c r="J255">
        <v>4</v>
      </c>
    </row>
    <row r="256" spans="1:10">
      <c r="A256" s="108" t="str">
        <f>COL_SIZES[[#This Row],[datatype]]&amp;"_"&amp;COL_SIZES[[#This Row],[column_prec]]&amp;"_"&amp;COL_SIZES[[#This Row],[col_len]]</f>
        <v>int_10_4</v>
      </c>
      <c r="B256" s="108">
        <f>IF(COL_SIZES[[#This Row],[datatype]] = "varchar",
  MIN(
    COL_SIZES[[#This Row],[column_length]],
    IFERROR(VALUE(VLOOKUP(
      COL_SIZES[[#This Row],[table_name]]&amp;"."&amp;COL_SIZES[[#This Row],[column_name]],
      AVG_COL_SIZES[#Data],2,FALSE)),
    COL_SIZES[[#This Row],[column_length]])
  ),
  COL_SIZES[[#This Row],[column_length]])</f>
        <v>4</v>
      </c>
      <c r="C256" s="109">
        <f>VLOOKUP(A256,DBMS_TYPE_SIZES[],2,FALSE)</f>
        <v>9</v>
      </c>
      <c r="D256" s="109">
        <f>VLOOKUP(A256,DBMS_TYPE_SIZES[],3,FALSE)</f>
        <v>4</v>
      </c>
      <c r="E256" s="110">
        <f>VLOOKUP(A256,DBMS_TYPE_SIZES[],4,FALSE)</f>
        <v>4</v>
      </c>
      <c r="F256" t="s">
        <v>75</v>
      </c>
      <c r="G256" t="s">
        <v>572</v>
      </c>
      <c r="H256" t="s">
        <v>18</v>
      </c>
      <c r="I256">
        <v>10</v>
      </c>
      <c r="J256">
        <v>4</v>
      </c>
    </row>
    <row r="257" spans="1:10">
      <c r="A257" s="108" t="str">
        <f>COL_SIZES[[#This Row],[datatype]]&amp;"_"&amp;COL_SIZES[[#This Row],[column_prec]]&amp;"_"&amp;COL_SIZES[[#This Row],[col_len]]</f>
        <v>int_10_4</v>
      </c>
      <c r="B257" s="108">
        <f>IF(COL_SIZES[[#This Row],[datatype]] = "varchar",
  MIN(
    COL_SIZES[[#This Row],[column_length]],
    IFERROR(VALUE(VLOOKUP(
      COL_SIZES[[#This Row],[table_name]]&amp;"."&amp;COL_SIZES[[#This Row],[column_name]],
      AVG_COL_SIZES[#Data],2,FALSE)),
    COL_SIZES[[#This Row],[column_length]])
  ),
  COL_SIZES[[#This Row],[column_length]])</f>
        <v>4</v>
      </c>
      <c r="C257" s="109">
        <f>VLOOKUP(A257,DBMS_TYPE_SIZES[],2,FALSE)</f>
        <v>9</v>
      </c>
      <c r="D257" s="109">
        <f>VLOOKUP(A257,DBMS_TYPE_SIZES[],3,FALSE)</f>
        <v>4</v>
      </c>
      <c r="E257" s="110">
        <f>VLOOKUP(A257,DBMS_TYPE_SIZES[],4,FALSE)</f>
        <v>4</v>
      </c>
      <c r="F257" t="s">
        <v>75</v>
      </c>
      <c r="G257" t="s">
        <v>278</v>
      </c>
      <c r="H257" t="s">
        <v>18</v>
      </c>
      <c r="I257">
        <v>10</v>
      </c>
      <c r="J257">
        <v>4</v>
      </c>
    </row>
    <row r="258" spans="1:10">
      <c r="A258" s="108" t="str">
        <f>COL_SIZES[[#This Row],[datatype]]&amp;"_"&amp;COL_SIZES[[#This Row],[column_prec]]&amp;"_"&amp;COL_SIZES[[#This Row],[col_len]]</f>
        <v>int_10_4</v>
      </c>
      <c r="B258" s="108">
        <f>IF(COL_SIZES[[#This Row],[datatype]] = "varchar",
  MIN(
    COL_SIZES[[#This Row],[column_length]],
    IFERROR(VALUE(VLOOKUP(
      COL_SIZES[[#This Row],[table_name]]&amp;"."&amp;COL_SIZES[[#This Row],[column_name]],
      AVG_COL_SIZES[#Data],2,FALSE)),
    COL_SIZES[[#This Row],[column_length]])
  ),
  COL_SIZES[[#This Row],[column_length]])</f>
        <v>4</v>
      </c>
      <c r="C258" s="109">
        <f>VLOOKUP(A258,DBMS_TYPE_SIZES[],2,FALSE)</f>
        <v>9</v>
      </c>
      <c r="D258" s="109">
        <f>VLOOKUP(A258,DBMS_TYPE_SIZES[],3,FALSE)</f>
        <v>4</v>
      </c>
      <c r="E258" s="110">
        <f>VLOOKUP(A258,DBMS_TYPE_SIZES[],4,FALSE)</f>
        <v>4</v>
      </c>
      <c r="F258" t="s">
        <v>75</v>
      </c>
      <c r="G258" t="s">
        <v>280</v>
      </c>
      <c r="H258" t="s">
        <v>18</v>
      </c>
      <c r="I258">
        <v>10</v>
      </c>
      <c r="J258">
        <v>4</v>
      </c>
    </row>
    <row r="259" spans="1:10">
      <c r="A259" s="108" t="str">
        <f>COL_SIZES[[#This Row],[datatype]]&amp;"_"&amp;COL_SIZES[[#This Row],[column_prec]]&amp;"_"&amp;COL_SIZES[[#This Row],[col_len]]</f>
        <v>int_10_4</v>
      </c>
      <c r="B259" s="108">
        <f>IF(COL_SIZES[[#This Row],[datatype]] = "varchar",
  MIN(
    COL_SIZES[[#This Row],[column_length]],
    IFERROR(VALUE(VLOOKUP(
      COL_SIZES[[#This Row],[table_name]]&amp;"."&amp;COL_SIZES[[#This Row],[column_name]],
      AVG_COL_SIZES[#Data],2,FALSE)),
    COL_SIZES[[#This Row],[column_length]])
  ),
  COL_SIZES[[#This Row],[column_length]])</f>
        <v>4</v>
      </c>
      <c r="C259" s="109">
        <f>VLOOKUP(A259,DBMS_TYPE_SIZES[],2,FALSE)</f>
        <v>9</v>
      </c>
      <c r="D259" s="109">
        <f>VLOOKUP(A259,DBMS_TYPE_SIZES[],3,FALSE)</f>
        <v>4</v>
      </c>
      <c r="E259" s="110">
        <f>VLOOKUP(A259,DBMS_TYPE_SIZES[],4,FALSE)</f>
        <v>4</v>
      </c>
      <c r="F259" t="s">
        <v>75</v>
      </c>
      <c r="G259" t="s">
        <v>303</v>
      </c>
      <c r="H259" t="s">
        <v>18</v>
      </c>
      <c r="I259">
        <v>10</v>
      </c>
      <c r="J259">
        <v>4</v>
      </c>
    </row>
    <row r="260" spans="1:10">
      <c r="A260" s="108" t="str">
        <f>COL_SIZES[[#This Row],[datatype]]&amp;"_"&amp;COL_SIZES[[#This Row],[column_prec]]&amp;"_"&amp;COL_SIZES[[#This Row],[col_len]]</f>
        <v>int_10_4</v>
      </c>
      <c r="B260" s="108">
        <f>IF(COL_SIZES[[#This Row],[datatype]] = "varchar",
  MIN(
    COL_SIZES[[#This Row],[column_length]],
    IFERROR(VALUE(VLOOKUP(
      COL_SIZES[[#This Row],[table_name]]&amp;"."&amp;COL_SIZES[[#This Row],[column_name]],
      AVG_COL_SIZES[#Data],2,FALSE)),
    COL_SIZES[[#This Row],[column_length]])
  ),
  COL_SIZES[[#This Row],[column_length]])</f>
        <v>4</v>
      </c>
      <c r="C260" s="109">
        <f>VLOOKUP(A260,DBMS_TYPE_SIZES[],2,FALSE)</f>
        <v>9</v>
      </c>
      <c r="D260" s="109">
        <f>VLOOKUP(A260,DBMS_TYPE_SIZES[],3,FALSE)</f>
        <v>4</v>
      </c>
      <c r="E260" s="110">
        <f>VLOOKUP(A260,DBMS_TYPE_SIZES[],4,FALSE)</f>
        <v>4</v>
      </c>
      <c r="F260" t="s">
        <v>75</v>
      </c>
      <c r="G260" t="s">
        <v>264</v>
      </c>
      <c r="H260" t="s">
        <v>18</v>
      </c>
      <c r="I260">
        <v>10</v>
      </c>
      <c r="J260">
        <v>4</v>
      </c>
    </row>
    <row r="261" spans="1:10">
      <c r="A261" s="108" t="str">
        <f>COL_SIZES[[#This Row],[datatype]]&amp;"_"&amp;COL_SIZES[[#This Row],[column_prec]]&amp;"_"&amp;COL_SIZES[[#This Row],[col_len]]</f>
        <v>numeric_1_5</v>
      </c>
      <c r="B261" s="108">
        <f>IF(COL_SIZES[[#This Row],[datatype]] = "varchar",
  MIN(
    COL_SIZES[[#This Row],[column_length]],
    IFERROR(VALUE(VLOOKUP(
      COL_SIZES[[#This Row],[table_name]]&amp;"."&amp;COL_SIZES[[#This Row],[column_name]],
      AVG_COL_SIZES[#Data],2,FALSE)),
    COL_SIZES[[#This Row],[column_length]])
  ),
  COL_SIZES[[#This Row],[column_length]])</f>
        <v>5</v>
      </c>
      <c r="C261" s="109">
        <f>VLOOKUP(A261,DBMS_TYPE_SIZES[],2,FALSE)</f>
        <v>5</v>
      </c>
      <c r="D261" s="109">
        <f>VLOOKUP(A261,DBMS_TYPE_SIZES[],3,FALSE)</f>
        <v>5</v>
      </c>
      <c r="E261" s="110">
        <f>VLOOKUP(A261,DBMS_TYPE_SIZES[],4,FALSE)</f>
        <v>5</v>
      </c>
      <c r="F261" t="s">
        <v>75</v>
      </c>
      <c r="G261" t="s">
        <v>573</v>
      </c>
      <c r="H261" t="s">
        <v>62</v>
      </c>
      <c r="I261">
        <v>1</v>
      </c>
      <c r="J261">
        <v>5</v>
      </c>
    </row>
    <row r="262" spans="1:10">
      <c r="A262" s="108" t="str">
        <f>COL_SIZES[[#This Row],[datatype]]&amp;"_"&amp;COL_SIZES[[#This Row],[column_prec]]&amp;"_"&amp;COL_SIZES[[#This Row],[col_len]]</f>
        <v>int_10_4</v>
      </c>
      <c r="B262" s="108">
        <f>IF(COL_SIZES[[#This Row],[datatype]] = "varchar",
  MIN(
    COL_SIZES[[#This Row],[column_length]],
    IFERROR(VALUE(VLOOKUP(
      COL_SIZES[[#This Row],[table_name]]&amp;"."&amp;COL_SIZES[[#This Row],[column_name]],
      AVG_COL_SIZES[#Data],2,FALSE)),
    COL_SIZES[[#This Row],[column_length]])
  ),
  COL_SIZES[[#This Row],[column_length]])</f>
        <v>4</v>
      </c>
      <c r="C262" s="109">
        <f>VLOOKUP(A262,DBMS_TYPE_SIZES[],2,FALSE)</f>
        <v>9</v>
      </c>
      <c r="D262" s="109">
        <f>VLOOKUP(A262,DBMS_TYPE_SIZES[],3,FALSE)</f>
        <v>4</v>
      </c>
      <c r="E262" s="110">
        <f>VLOOKUP(A262,DBMS_TYPE_SIZES[],4,FALSE)</f>
        <v>4</v>
      </c>
      <c r="F262" t="s">
        <v>75</v>
      </c>
      <c r="G262" t="s">
        <v>67</v>
      </c>
      <c r="H262" t="s">
        <v>18</v>
      </c>
      <c r="I262">
        <v>10</v>
      </c>
      <c r="J262">
        <v>4</v>
      </c>
    </row>
    <row r="263" spans="1:10">
      <c r="A263" s="108" t="str">
        <f>COL_SIZES[[#This Row],[datatype]]&amp;"_"&amp;COL_SIZES[[#This Row],[column_prec]]&amp;"_"&amp;COL_SIZES[[#This Row],[col_len]]</f>
        <v>int_10_4</v>
      </c>
      <c r="B263" s="108">
        <f>IF(COL_SIZES[[#This Row],[datatype]] = "varchar",
  MIN(
    COL_SIZES[[#This Row],[column_length]],
    IFERROR(VALUE(VLOOKUP(
      COL_SIZES[[#This Row],[table_name]]&amp;"."&amp;COL_SIZES[[#This Row],[column_name]],
      AVG_COL_SIZES[#Data],2,FALSE)),
    COL_SIZES[[#This Row],[column_length]])
  ),
  COL_SIZES[[#This Row],[column_length]])</f>
        <v>4</v>
      </c>
      <c r="C263" s="109">
        <f>VLOOKUP(A263,DBMS_TYPE_SIZES[],2,FALSE)</f>
        <v>9</v>
      </c>
      <c r="D263" s="109">
        <f>VLOOKUP(A263,DBMS_TYPE_SIZES[],3,FALSE)</f>
        <v>4</v>
      </c>
      <c r="E263" s="110">
        <f>VLOOKUP(A263,DBMS_TYPE_SIZES[],4,FALSE)</f>
        <v>4</v>
      </c>
      <c r="F263" t="s">
        <v>75</v>
      </c>
      <c r="G263" t="s">
        <v>291</v>
      </c>
      <c r="H263" t="s">
        <v>18</v>
      </c>
      <c r="I263">
        <v>10</v>
      </c>
      <c r="J263">
        <v>4</v>
      </c>
    </row>
    <row r="264" spans="1:10">
      <c r="A264" s="108" t="str">
        <f>COL_SIZES[[#This Row],[datatype]]&amp;"_"&amp;COL_SIZES[[#This Row],[column_prec]]&amp;"_"&amp;COL_SIZES[[#This Row],[col_len]]</f>
        <v>int_10_4</v>
      </c>
      <c r="B264" s="108">
        <f>IF(COL_SIZES[[#This Row],[datatype]] = "varchar",
  MIN(
    COL_SIZES[[#This Row],[column_length]],
    IFERROR(VALUE(VLOOKUP(
      COL_SIZES[[#This Row],[table_name]]&amp;"."&amp;COL_SIZES[[#This Row],[column_name]],
      AVG_COL_SIZES[#Data],2,FALSE)),
    COL_SIZES[[#This Row],[column_length]])
  ),
  COL_SIZES[[#This Row],[column_length]])</f>
        <v>4</v>
      </c>
      <c r="C264" s="109">
        <f>VLOOKUP(A264,DBMS_TYPE_SIZES[],2,FALSE)</f>
        <v>9</v>
      </c>
      <c r="D264" s="109">
        <f>VLOOKUP(A264,DBMS_TYPE_SIZES[],3,FALSE)</f>
        <v>4</v>
      </c>
      <c r="E264" s="110">
        <f>VLOOKUP(A264,DBMS_TYPE_SIZES[],4,FALSE)</f>
        <v>4</v>
      </c>
      <c r="F264" t="s">
        <v>75</v>
      </c>
      <c r="G264" t="s">
        <v>64</v>
      </c>
      <c r="H264" t="s">
        <v>18</v>
      </c>
      <c r="I264">
        <v>10</v>
      </c>
      <c r="J264">
        <v>4</v>
      </c>
    </row>
    <row r="265" spans="1:10">
      <c r="A265" s="108" t="str">
        <f>COL_SIZES[[#This Row],[datatype]]&amp;"_"&amp;COL_SIZES[[#This Row],[column_prec]]&amp;"_"&amp;COL_SIZES[[#This Row],[col_len]]</f>
        <v>int_10_4</v>
      </c>
      <c r="B265" s="108">
        <f>IF(COL_SIZES[[#This Row],[datatype]] = "varchar",
  MIN(
    COL_SIZES[[#This Row],[column_length]],
    IFERROR(VALUE(VLOOKUP(
      COL_SIZES[[#This Row],[table_name]]&amp;"."&amp;COL_SIZES[[#This Row],[column_name]],
      AVG_COL_SIZES[#Data],2,FALSE)),
    COL_SIZES[[#This Row],[column_length]])
  ),
  COL_SIZES[[#This Row],[column_length]])</f>
        <v>4</v>
      </c>
      <c r="C265" s="109">
        <f>VLOOKUP(A265,DBMS_TYPE_SIZES[],2,FALSE)</f>
        <v>9</v>
      </c>
      <c r="D265" s="109">
        <f>VLOOKUP(A265,DBMS_TYPE_SIZES[],3,FALSE)</f>
        <v>4</v>
      </c>
      <c r="E265" s="110">
        <f>VLOOKUP(A265,DBMS_TYPE_SIZES[],4,FALSE)</f>
        <v>4</v>
      </c>
      <c r="F265" t="s">
        <v>75</v>
      </c>
      <c r="G265" t="s">
        <v>329</v>
      </c>
      <c r="H265" t="s">
        <v>18</v>
      </c>
      <c r="I265">
        <v>10</v>
      </c>
      <c r="J265">
        <v>4</v>
      </c>
    </row>
    <row r="266" spans="1:10">
      <c r="A266" s="108" t="str">
        <f>COL_SIZES[[#This Row],[datatype]]&amp;"_"&amp;COL_SIZES[[#This Row],[column_prec]]&amp;"_"&amp;COL_SIZES[[#This Row],[col_len]]</f>
        <v>numeric_19_9</v>
      </c>
      <c r="B266" s="108">
        <f>IF(COL_SIZES[[#This Row],[datatype]] = "varchar",
  MIN(
    COL_SIZES[[#This Row],[column_length]],
    IFERROR(VALUE(VLOOKUP(
      COL_SIZES[[#This Row],[table_name]]&amp;"."&amp;COL_SIZES[[#This Row],[column_name]],
      AVG_COL_SIZES[#Data],2,FALSE)),
    COL_SIZES[[#This Row],[column_length]])
  ),
  COL_SIZES[[#This Row],[column_length]])</f>
        <v>9</v>
      </c>
      <c r="C266" s="109">
        <f>VLOOKUP(A266,DBMS_TYPE_SIZES[],2,FALSE)</f>
        <v>9</v>
      </c>
      <c r="D266" s="109">
        <f>VLOOKUP(A266,DBMS_TYPE_SIZES[],3,FALSE)</f>
        <v>9</v>
      </c>
      <c r="E266" s="110">
        <f>VLOOKUP(A266,DBMS_TYPE_SIZES[],4,FALSE)</f>
        <v>9</v>
      </c>
      <c r="F266" t="s">
        <v>75</v>
      </c>
      <c r="G266" t="s">
        <v>151</v>
      </c>
      <c r="H266" t="s">
        <v>62</v>
      </c>
      <c r="I266">
        <v>19</v>
      </c>
      <c r="J266">
        <v>9</v>
      </c>
    </row>
    <row r="267" spans="1:10">
      <c r="A267" s="108" t="str">
        <f>COL_SIZES[[#This Row],[datatype]]&amp;"_"&amp;COL_SIZES[[#This Row],[column_prec]]&amp;"_"&amp;COL_SIZES[[#This Row],[col_len]]</f>
        <v>varchar_0_32</v>
      </c>
      <c r="B267" s="108">
        <f>IF(COL_SIZES[[#This Row],[datatype]] = "varchar",
  MIN(
    COL_SIZES[[#This Row],[column_length]],
    IFERROR(VALUE(VLOOKUP(
      COL_SIZES[[#This Row],[table_name]]&amp;"."&amp;COL_SIZES[[#This Row],[column_name]],
      AVG_COL_SIZES[#Data],2,FALSE)),
    COL_SIZES[[#This Row],[column_length]])
  ),
  COL_SIZES[[#This Row],[column_length]])</f>
        <v>32</v>
      </c>
      <c r="C267" s="109">
        <f>VLOOKUP(A267,DBMS_TYPE_SIZES[],2,FALSE)</f>
        <v>32</v>
      </c>
      <c r="D267" s="109">
        <f>VLOOKUP(A267,DBMS_TYPE_SIZES[],3,FALSE)</f>
        <v>32</v>
      </c>
      <c r="E267" s="110">
        <f>VLOOKUP(A267,DBMS_TYPE_SIZES[],4,FALSE)</f>
        <v>33</v>
      </c>
      <c r="F267" t="s">
        <v>77</v>
      </c>
      <c r="G267" t="s">
        <v>77</v>
      </c>
      <c r="H267" t="s">
        <v>86</v>
      </c>
      <c r="I267">
        <v>0</v>
      </c>
      <c r="J267">
        <v>32</v>
      </c>
    </row>
    <row r="268" spans="1:10">
      <c r="A268" s="108" t="str">
        <f>COL_SIZES[[#This Row],[datatype]]&amp;"_"&amp;COL_SIZES[[#This Row],[column_prec]]&amp;"_"&amp;COL_SIZES[[#This Row],[col_len]]</f>
        <v>varchar_0_32</v>
      </c>
      <c r="B268" s="108">
        <f>IF(COL_SIZES[[#This Row],[datatype]] = "varchar",
  MIN(
    COL_SIZES[[#This Row],[column_length]],
    IFERROR(VALUE(VLOOKUP(
      COL_SIZES[[#This Row],[table_name]]&amp;"."&amp;COL_SIZES[[#This Row],[column_name]],
      AVG_COL_SIZES[#Data],2,FALSE)),
    COL_SIZES[[#This Row],[column_length]])
  ),
  COL_SIZES[[#This Row],[column_length]])</f>
        <v>32</v>
      </c>
      <c r="C268" s="109">
        <f>VLOOKUP(A268,DBMS_TYPE_SIZES[],2,FALSE)</f>
        <v>32</v>
      </c>
      <c r="D268" s="109">
        <f>VLOOKUP(A268,DBMS_TYPE_SIZES[],3,FALSE)</f>
        <v>32</v>
      </c>
      <c r="E268" s="110">
        <f>VLOOKUP(A268,DBMS_TYPE_SIZES[],4,FALSE)</f>
        <v>33</v>
      </c>
      <c r="F268" t="s">
        <v>77</v>
      </c>
      <c r="G268" t="s">
        <v>574</v>
      </c>
      <c r="H268" t="s">
        <v>86</v>
      </c>
      <c r="I268">
        <v>0</v>
      </c>
      <c r="J268">
        <v>32</v>
      </c>
    </row>
    <row r="269" spans="1:10">
      <c r="A269" s="108" t="str">
        <f>COL_SIZES[[#This Row],[datatype]]&amp;"_"&amp;COL_SIZES[[#This Row],[column_prec]]&amp;"_"&amp;COL_SIZES[[#This Row],[col_len]]</f>
        <v>int_10_4</v>
      </c>
      <c r="B269" s="108">
        <f>IF(COL_SIZES[[#This Row],[datatype]] = "varchar",
  MIN(
    COL_SIZES[[#This Row],[column_length]],
    IFERROR(VALUE(VLOOKUP(
      COL_SIZES[[#This Row],[table_name]]&amp;"."&amp;COL_SIZES[[#This Row],[column_name]],
      AVG_COL_SIZES[#Data],2,FALSE)),
    COL_SIZES[[#This Row],[column_length]])
  ),
  COL_SIZES[[#This Row],[column_length]])</f>
        <v>4</v>
      </c>
      <c r="C269" s="109">
        <f>VLOOKUP(A269,DBMS_TYPE_SIZES[],2,FALSE)</f>
        <v>9</v>
      </c>
      <c r="D269" s="109">
        <f>VLOOKUP(A269,DBMS_TYPE_SIZES[],3,FALSE)</f>
        <v>4</v>
      </c>
      <c r="E269" s="110">
        <f>VLOOKUP(A269,DBMS_TYPE_SIZES[],4,FALSE)</f>
        <v>4</v>
      </c>
      <c r="F269" t="s">
        <v>77</v>
      </c>
      <c r="G269" t="s">
        <v>78</v>
      </c>
      <c r="H269" t="s">
        <v>18</v>
      </c>
      <c r="I269">
        <v>10</v>
      </c>
      <c r="J269">
        <v>4</v>
      </c>
    </row>
    <row r="270" spans="1:10">
      <c r="A270" s="108" t="str">
        <f>COL_SIZES[[#This Row],[datatype]]&amp;"_"&amp;COL_SIZES[[#This Row],[column_prec]]&amp;"_"&amp;COL_SIZES[[#This Row],[col_len]]</f>
        <v>numeric_19_9</v>
      </c>
      <c r="B270" s="108">
        <f>IF(COL_SIZES[[#This Row],[datatype]] = "varchar",
  MIN(
    COL_SIZES[[#This Row],[column_length]],
    IFERROR(VALUE(VLOOKUP(
      COL_SIZES[[#This Row],[table_name]]&amp;"."&amp;COL_SIZES[[#This Row],[column_name]],
      AVG_COL_SIZES[#Data],2,FALSE)),
    COL_SIZES[[#This Row],[column_length]])
  ),
  COL_SIZES[[#This Row],[column_length]])</f>
        <v>9</v>
      </c>
      <c r="C270" s="109">
        <f>VLOOKUP(A270,DBMS_TYPE_SIZES[],2,FALSE)</f>
        <v>9</v>
      </c>
      <c r="D270" s="109">
        <f>VLOOKUP(A270,DBMS_TYPE_SIZES[],3,FALSE)</f>
        <v>9</v>
      </c>
      <c r="E270" s="110">
        <f>VLOOKUP(A270,DBMS_TYPE_SIZES[],4,FALSE)</f>
        <v>9</v>
      </c>
      <c r="F270" t="s">
        <v>77</v>
      </c>
      <c r="G270" t="s">
        <v>143</v>
      </c>
      <c r="H270" t="s">
        <v>62</v>
      </c>
      <c r="I270">
        <v>19</v>
      </c>
      <c r="J270">
        <v>9</v>
      </c>
    </row>
    <row r="271" spans="1:10">
      <c r="A271" s="108" t="str">
        <f>COL_SIZES[[#This Row],[datatype]]&amp;"_"&amp;COL_SIZES[[#This Row],[column_prec]]&amp;"_"&amp;COL_SIZES[[#This Row],[col_len]]</f>
        <v>numeric_19_9</v>
      </c>
      <c r="B271" s="108">
        <f>IF(COL_SIZES[[#This Row],[datatype]] = "varchar",
  MIN(
    COL_SIZES[[#This Row],[column_length]],
    IFERROR(VALUE(VLOOKUP(
      COL_SIZES[[#This Row],[table_name]]&amp;"."&amp;COL_SIZES[[#This Row],[column_name]],
      AVG_COL_SIZES[#Data],2,FALSE)),
    COL_SIZES[[#This Row],[column_length]])
  ),
  COL_SIZES[[#This Row],[column_length]])</f>
        <v>9</v>
      </c>
      <c r="C271" s="109">
        <f>VLOOKUP(A271,DBMS_TYPE_SIZES[],2,FALSE)</f>
        <v>9</v>
      </c>
      <c r="D271" s="109">
        <f>VLOOKUP(A271,DBMS_TYPE_SIZES[],3,FALSE)</f>
        <v>9</v>
      </c>
      <c r="E271" s="110">
        <f>VLOOKUP(A271,DBMS_TYPE_SIZES[],4,FALSE)</f>
        <v>9</v>
      </c>
      <c r="F271" t="s">
        <v>77</v>
      </c>
      <c r="G271" t="s">
        <v>151</v>
      </c>
      <c r="H271" t="s">
        <v>62</v>
      </c>
      <c r="I271">
        <v>19</v>
      </c>
      <c r="J271">
        <v>9</v>
      </c>
    </row>
    <row r="272" spans="1:10">
      <c r="A272" s="108" t="str">
        <f>COL_SIZES[[#This Row],[datatype]]&amp;"_"&amp;COL_SIZES[[#This Row],[column_prec]]&amp;"_"&amp;COL_SIZES[[#This Row],[col_len]]</f>
        <v>numeric_19_9</v>
      </c>
      <c r="B272" s="108">
        <f>IF(COL_SIZES[[#This Row],[datatype]] = "varchar",
  MIN(
    COL_SIZES[[#This Row],[column_length]],
    IFERROR(VALUE(VLOOKUP(
      COL_SIZES[[#This Row],[table_name]]&amp;"."&amp;COL_SIZES[[#This Row],[column_name]],
      AVG_COL_SIZES[#Data],2,FALSE)),
    COL_SIZES[[#This Row],[column_length]])
  ),
  COL_SIZES[[#This Row],[column_length]])</f>
        <v>9</v>
      </c>
      <c r="C272" s="109">
        <f>VLOOKUP(A272,DBMS_TYPE_SIZES[],2,FALSE)</f>
        <v>9</v>
      </c>
      <c r="D272" s="109">
        <f>VLOOKUP(A272,DBMS_TYPE_SIZES[],3,FALSE)</f>
        <v>9</v>
      </c>
      <c r="E272" s="110">
        <f>VLOOKUP(A272,DBMS_TYPE_SIZES[],4,FALSE)</f>
        <v>9</v>
      </c>
      <c r="F272" t="s">
        <v>79</v>
      </c>
      <c r="G272" t="s">
        <v>80</v>
      </c>
      <c r="H272" t="s">
        <v>62</v>
      </c>
      <c r="I272">
        <v>19</v>
      </c>
      <c r="J272">
        <v>9</v>
      </c>
    </row>
    <row r="273" spans="1:10">
      <c r="A273" s="108" t="str">
        <f>COL_SIZES[[#This Row],[datatype]]&amp;"_"&amp;COL_SIZES[[#This Row],[column_prec]]&amp;"_"&amp;COL_SIZES[[#This Row],[col_len]]</f>
        <v>datetime_23_8</v>
      </c>
      <c r="B273" s="108">
        <f>IF(COL_SIZES[[#This Row],[datatype]] = "varchar",
  MIN(
    COL_SIZES[[#This Row],[column_length]],
    IFERROR(VALUE(VLOOKUP(
      COL_SIZES[[#This Row],[table_name]]&amp;"."&amp;COL_SIZES[[#This Row],[column_name]],
      AVG_COL_SIZES[#Data],2,FALSE)),
    COL_SIZES[[#This Row],[column_length]])
  ),
  COL_SIZES[[#This Row],[column_length]])</f>
        <v>8</v>
      </c>
      <c r="C273" s="109">
        <f>VLOOKUP(A273,DBMS_TYPE_SIZES[],2,FALSE)</f>
        <v>7</v>
      </c>
      <c r="D273" s="109">
        <f>VLOOKUP(A273,DBMS_TYPE_SIZES[],3,FALSE)</f>
        <v>8</v>
      </c>
      <c r="E273" s="110">
        <f>VLOOKUP(A273,DBMS_TYPE_SIZES[],4,FALSE)</f>
        <v>8</v>
      </c>
      <c r="F273" t="s">
        <v>79</v>
      </c>
      <c r="G273" t="s">
        <v>575</v>
      </c>
      <c r="H273" t="s">
        <v>20</v>
      </c>
      <c r="I273">
        <v>23</v>
      </c>
      <c r="J273">
        <v>8</v>
      </c>
    </row>
    <row r="274" spans="1:10">
      <c r="A274" s="108" t="str">
        <f>COL_SIZES[[#This Row],[datatype]]&amp;"_"&amp;COL_SIZES[[#This Row],[column_prec]]&amp;"_"&amp;COL_SIZES[[#This Row],[col_len]]</f>
        <v>int_10_4</v>
      </c>
      <c r="B274" s="108">
        <f>IF(COL_SIZES[[#This Row],[datatype]] = "varchar",
  MIN(
    COL_SIZES[[#This Row],[column_length]],
    IFERROR(VALUE(VLOOKUP(
      COL_SIZES[[#This Row],[table_name]]&amp;"."&amp;COL_SIZES[[#This Row],[column_name]],
      AVG_COL_SIZES[#Data],2,FALSE)),
    COL_SIZES[[#This Row],[column_length]])
  ),
  COL_SIZES[[#This Row],[column_length]])</f>
        <v>4</v>
      </c>
      <c r="C274" s="109">
        <f>VLOOKUP(A274,DBMS_TYPE_SIZES[],2,FALSE)</f>
        <v>9</v>
      </c>
      <c r="D274" s="109">
        <f>VLOOKUP(A274,DBMS_TYPE_SIZES[],3,FALSE)</f>
        <v>4</v>
      </c>
      <c r="E274" s="110">
        <f>VLOOKUP(A274,DBMS_TYPE_SIZES[],4,FALSE)</f>
        <v>4</v>
      </c>
      <c r="F274" t="s">
        <v>79</v>
      </c>
      <c r="G274" t="s">
        <v>141</v>
      </c>
      <c r="H274" t="s">
        <v>18</v>
      </c>
      <c r="I274">
        <v>10</v>
      </c>
      <c r="J274">
        <v>4</v>
      </c>
    </row>
    <row r="275" spans="1:10">
      <c r="A275" s="108" t="str">
        <f>COL_SIZES[[#This Row],[datatype]]&amp;"_"&amp;COL_SIZES[[#This Row],[column_prec]]&amp;"_"&amp;COL_SIZES[[#This Row],[col_len]]</f>
        <v>int_10_4</v>
      </c>
      <c r="B275" s="108">
        <f>IF(COL_SIZES[[#This Row],[datatype]] = "varchar",
  MIN(
    COL_SIZES[[#This Row],[column_length]],
    IFERROR(VALUE(VLOOKUP(
      COL_SIZES[[#This Row],[table_name]]&amp;"."&amp;COL_SIZES[[#This Row],[column_name]],
      AVG_COL_SIZES[#Data],2,FALSE)),
    COL_SIZES[[#This Row],[column_length]])
  ),
  COL_SIZES[[#This Row],[column_length]])</f>
        <v>4</v>
      </c>
      <c r="C275" s="109">
        <f>VLOOKUP(A275,DBMS_TYPE_SIZES[],2,FALSE)</f>
        <v>9</v>
      </c>
      <c r="D275" s="109">
        <f>VLOOKUP(A275,DBMS_TYPE_SIZES[],3,FALSE)</f>
        <v>4</v>
      </c>
      <c r="E275" s="110">
        <f>VLOOKUP(A275,DBMS_TYPE_SIZES[],4,FALSE)</f>
        <v>4</v>
      </c>
      <c r="F275" t="s">
        <v>79</v>
      </c>
      <c r="G275" t="s">
        <v>83</v>
      </c>
      <c r="H275" t="s">
        <v>18</v>
      </c>
      <c r="I275">
        <v>10</v>
      </c>
      <c r="J275">
        <v>4</v>
      </c>
    </row>
    <row r="276" spans="1:10">
      <c r="A276" s="108" t="str">
        <f>COL_SIZES[[#This Row],[datatype]]&amp;"_"&amp;COL_SIZES[[#This Row],[column_prec]]&amp;"_"&amp;COL_SIZES[[#This Row],[col_len]]</f>
        <v>datetime_23_8</v>
      </c>
      <c r="B276" s="108">
        <f>IF(COL_SIZES[[#This Row],[datatype]] = "varchar",
  MIN(
    COL_SIZES[[#This Row],[column_length]],
    IFERROR(VALUE(VLOOKUP(
      COL_SIZES[[#This Row],[table_name]]&amp;"."&amp;COL_SIZES[[#This Row],[column_name]],
      AVG_COL_SIZES[#Data],2,FALSE)),
    COL_SIZES[[#This Row],[column_length]])
  ),
  COL_SIZES[[#This Row],[column_length]])</f>
        <v>8</v>
      </c>
      <c r="C276" s="109">
        <f>VLOOKUP(A276,DBMS_TYPE_SIZES[],2,FALSE)</f>
        <v>7</v>
      </c>
      <c r="D276" s="109">
        <f>VLOOKUP(A276,DBMS_TYPE_SIZES[],3,FALSE)</f>
        <v>8</v>
      </c>
      <c r="E276" s="110">
        <f>VLOOKUP(A276,DBMS_TYPE_SIZES[],4,FALSE)</f>
        <v>8</v>
      </c>
      <c r="F276" t="s">
        <v>79</v>
      </c>
      <c r="G276" t="s">
        <v>1234</v>
      </c>
      <c r="H276" t="s">
        <v>20</v>
      </c>
      <c r="I276">
        <v>23</v>
      </c>
      <c r="J276">
        <v>8</v>
      </c>
    </row>
    <row r="277" spans="1:10">
      <c r="A277" s="108" t="str">
        <f>COL_SIZES[[#This Row],[datatype]]&amp;"_"&amp;COL_SIZES[[#This Row],[column_prec]]&amp;"_"&amp;COL_SIZES[[#This Row],[col_len]]</f>
        <v>varchar_0_64</v>
      </c>
      <c r="B277" s="108">
        <f>IF(COL_SIZES[[#This Row],[datatype]] = "varchar",
  MIN(
    COL_SIZES[[#This Row],[column_length]],
    IFERROR(VALUE(VLOOKUP(
      COL_SIZES[[#This Row],[table_name]]&amp;"."&amp;COL_SIZES[[#This Row],[column_name]],
      AVG_COL_SIZES[#Data],2,FALSE)),
    COL_SIZES[[#This Row],[column_length]])
  ),
  COL_SIZES[[#This Row],[column_length]])</f>
        <v>64</v>
      </c>
      <c r="C277" s="109">
        <f>VLOOKUP(A277,DBMS_TYPE_SIZES[],2,FALSE)</f>
        <v>64</v>
      </c>
      <c r="D277" s="109">
        <f>VLOOKUP(A277,DBMS_TYPE_SIZES[],3,FALSE)</f>
        <v>64</v>
      </c>
      <c r="E277" s="110">
        <f>VLOOKUP(A277,DBMS_TYPE_SIZES[],4,FALSE)</f>
        <v>65</v>
      </c>
      <c r="F277" t="s">
        <v>79</v>
      </c>
      <c r="G277" t="s">
        <v>85</v>
      </c>
      <c r="H277" t="s">
        <v>86</v>
      </c>
      <c r="I277">
        <v>0</v>
      </c>
      <c r="J277">
        <v>64</v>
      </c>
    </row>
    <row r="278" spans="1:10">
      <c r="A278" s="108" t="str">
        <f>COL_SIZES[[#This Row],[datatype]]&amp;"_"&amp;COL_SIZES[[#This Row],[column_prec]]&amp;"_"&amp;COL_SIZES[[#This Row],[col_len]]</f>
        <v>int_10_4</v>
      </c>
      <c r="B278" s="108">
        <f>IF(COL_SIZES[[#This Row],[datatype]] = "varchar",
  MIN(
    COL_SIZES[[#This Row],[column_length]],
    IFERROR(VALUE(VLOOKUP(
      COL_SIZES[[#This Row],[table_name]]&amp;"."&amp;COL_SIZES[[#This Row],[column_name]],
      AVG_COL_SIZES[#Data],2,FALSE)),
    COL_SIZES[[#This Row],[column_length]])
  ),
  COL_SIZES[[#This Row],[column_length]])</f>
        <v>4</v>
      </c>
      <c r="C278" s="109">
        <f>VLOOKUP(A278,DBMS_TYPE_SIZES[],2,FALSE)</f>
        <v>9</v>
      </c>
      <c r="D278" s="109">
        <f>VLOOKUP(A278,DBMS_TYPE_SIZES[],3,FALSE)</f>
        <v>4</v>
      </c>
      <c r="E278" s="110">
        <f>VLOOKUP(A278,DBMS_TYPE_SIZES[],4,FALSE)</f>
        <v>4</v>
      </c>
      <c r="F278" t="s">
        <v>79</v>
      </c>
      <c r="G278" t="s">
        <v>576</v>
      </c>
      <c r="H278" t="s">
        <v>18</v>
      </c>
      <c r="I278">
        <v>10</v>
      </c>
      <c r="J278">
        <v>4</v>
      </c>
    </row>
    <row r="279" spans="1:10">
      <c r="A279" s="108" t="str">
        <f>COL_SIZES[[#This Row],[datatype]]&amp;"_"&amp;COL_SIZES[[#This Row],[column_prec]]&amp;"_"&amp;COL_SIZES[[#This Row],[col_len]]</f>
        <v>int_10_4</v>
      </c>
      <c r="B279" s="108">
        <f>IF(COL_SIZES[[#This Row],[datatype]] = "varchar",
  MIN(
    COL_SIZES[[#This Row],[column_length]],
    IFERROR(VALUE(VLOOKUP(
      COL_SIZES[[#This Row],[table_name]]&amp;"."&amp;COL_SIZES[[#This Row],[column_name]],
      AVG_COL_SIZES[#Data],2,FALSE)),
    COL_SIZES[[#This Row],[column_length]])
  ),
  COL_SIZES[[#This Row],[column_length]])</f>
        <v>4</v>
      </c>
      <c r="C279" s="109">
        <f>VLOOKUP(A279,DBMS_TYPE_SIZES[],2,FALSE)</f>
        <v>9</v>
      </c>
      <c r="D279" s="109">
        <f>VLOOKUP(A279,DBMS_TYPE_SIZES[],3,FALSE)</f>
        <v>4</v>
      </c>
      <c r="E279" s="110">
        <f>VLOOKUP(A279,DBMS_TYPE_SIZES[],4,FALSE)</f>
        <v>4</v>
      </c>
      <c r="F279" t="s">
        <v>79</v>
      </c>
      <c r="G279" t="s">
        <v>577</v>
      </c>
      <c r="H279" t="s">
        <v>18</v>
      </c>
      <c r="I279">
        <v>10</v>
      </c>
      <c r="J279">
        <v>4</v>
      </c>
    </row>
    <row r="280" spans="1:10">
      <c r="A280" s="108" t="str">
        <f>COL_SIZES[[#This Row],[datatype]]&amp;"_"&amp;COL_SIZES[[#This Row],[column_prec]]&amp;"_"&amp;COL_SIZES[[#This Row],[col_len]]</f>
        <v>int_10_4</v>
      </c>
      <c r="B280" s="108">
        <f>IF(COL_SIZES[[#This Row],[datatype]] = "varchar",
  MIN(
    COL_SIZES[[#This Row],[column_length]],
    IFERROR(VALUE(VLOOKUP(
      COL_SIZES[[#This Row],[table_name]]&amp;"."&amp;COL_SIZES[[#This Row],[column_name]],
      AVG_COL_SIZES[#Data],2,FALSE)),
    COL_SIZES[[#This Row],[column_length]])
  ),
  COL_SIZES[[#This Row],[column_length]])</f>
        <v>4</v>
      </c>
      <c r="C280" s="109">
        <f>VLOOKUP(A280,DBMS_TYPE_SIZES[],2,FALSE)</f>
        <v>9</v>
      </c>
      <c r="D280" s="109">
        <f>VLOOKUP(A280,DBMS_TYPE_SIZES[],3,FALSE)</f>
        <v>4</v>
      </c>
      <c r="E280" s="110">
        <f>VLOOKUP(A280,DBMS_TYPE_SIZES[],4,FALSE)</f>
        <v>4</v>
      </c>
      <c r="F280" t="s">
        <v>79</v>
      </c>
      <c r="G280" t="s">
        <v>578</v>
      </c>
      <c r="H280" t="s">
        <v>18</v>
      </c>
      <c r="I280">
        <v>10</v>
      </c>
      <c r="J280">
        <v>4</v>
      </c>
    </row>
    <row r="281" spans="1:10">
      <c r="A281" s="108" t="str">
        <f>COL_SIZES[[#This Row],[datatype]]&amp;"_"&amp;COL_SIZES[[#This Row],[column_prec]]&amp;"_"&amp;COL_SIZES[[#This Row],[col_len]]</f>
        <v>int_10_4</v>
      </c>
      <c r="B281" s="108">
        <f>IF(COL_SIZES[[#This Row],[datatype]] = "varchar",
  MIN(
    COL_SIZES[[#This Row],[column_length]],
    IFERROR(VALUE(VLOOKUP(
      COL_SIZES[[#This Row],[table_name]]&amp;"."&amp;COL_SIZES[[#This Row],[column_name]],
      AVG_COL_SIZES[#Data],2,FALSE)),
    COL_SIZES[[#This Row],[column_length]])
  ),
  COL_SIZES[[#This Row],[column_length]])</f>
        <v>4</v>
      </c>
      <c r="C281" s="109">
        <f>VLOOKUP(A281,DBMS_TYPE_SIZES[],2,FALSE)</f>
        <v>9</v>
      </c>
      <c r="D281" s="109">
        <f>VLOOKUP(A281,DBMS_TYPE_SIZES[],3,FALSE)</f>
        <v>4</v>
      </c>
      <c r="E281" s="110">
        <f>VLOOKUP(A281,DBMS_TYPE_SIZES[],4,FALSE)</f>
        <v>4</v>
      </c>
      <c r="F281" t="s">
        <v>79</v>
      </c>
      <c r="G281" t="s">
        <v>81</v>
      </c>
      <c r="H281" t="s">
        <v>18</v>
      </c>
      <c r="I281">
        <v>10</v>
      </c>
      <c r="J281">
        <v>4</v>
      </c>
    </row>
    <row r="282" spans="1:10">
      <c r="A282" s="108" t="str">
        <f>COL_SIZES[[#This Row],[datatype]]&amp;"_"&amp;COL_SIZES[[#This Row],[column_prec]]&amp;"_"&amp;COL_SIZES[[#This Row],[col_len]]</f>
        <v>int_10_4</v>
      </c>
      <c r="B282" s="108">
        <f>IF(COL_SIZES[[#This Row],[datatype]] = "varchar",
  MIN(
    COL_SIZES[[#This Row],[column_length]],
    IFERROR(VALUE(VLOOKUP(
      COL_SIZES[[#This Row],[table_name]]&amp;"."&amp;COL_SIZES[[#This Row],[column_name]],
      AVG_COL_SIZES[#Data],2,FALSE)),
    COL_SIZES[[#This Row],[column_length]])
  ),
  COL_SIZES[[#This Row],[column_length]])</f>
        <v>4</v>
      </c>
      <c r="C282" s="109">
        <f>VLOOKUP(A282,DBMS_TYPE_SIZES[],2,FALSE)</f>
        <v>9</v>
      </c>
      <c r="D282" s="109">
        <f>VLOOKUP(A282,DBMS_TYPE_SIZES[],3,FALSE)</f>
        <v>4</v>
      </c>
      <c r="E282" s="110">
        <f>VLOOKUP(A282,DBMS_TYPE_SIZES[],4,FALSE)</f>
        <v>4</v>
      </c>
      <c r="F282" t="s">
        <v>79</v>
      </c>
      <c r="G282" t="s">
        <v>596</v>
      </c>
      <c r="H282" t="s">
        <v>18</v>
      </c>
      <c r="I282">
        <v>10</v>
      </c>
      <c r="J282">
        <v>4</v>
      </c>
    </row>
    <row r="283" spans="1:10">
      <c r="A283" s="108" t="str">
        <f>COL_SIZES[[#This Row],[datatype]]&amp;"_"&amp;COL_SIZES[[#This Row],[column_prec]]&amp;"_"&amp;COL_SIZES[[#This Row],[col_len]]</f>
        <v>numeric_19_9</v>
      </c>
      <c r="B283" s="108">
        <f>IF(COL_SIZES[[#This Row],[datatype]] = "varchar",
  MIN(
    COL_SIZES[[#This Row],[column_length]],
    IFERROR(VALUE(VLOOKUP(
      COL_SIZES[[#This Row],[table_name]]&amp;"."&amp;COL_SIZES[[#This Row],[column_name]],
      AVG_COL_SIZES[#Data],2,FALSE)),
    COL_SIZES[[#This Row],[column_length]])
  ),
  COL_SIZES[[#This Row],[column_length]])</f>
        <v>9</v>
      </c>
      <c r="C283" s="109">
        <f>VLOOKUP(A283,DBMS_TYPE_SIZES[],2,FALSE)</f>
        <v>9</v>
      </c>
      <c r="D283" s="109">
        <f>VLOOKUP(A283,DBMS_TYPE_SIZES[],3,FALSE)</f>
        <v>9</v>
      </c>
      <c r="E283" s="110">
        <f>VLOOKUP(A283,DBMS_TYPE_SIZES[],4,FALSE)</f>
        <v>9</v>
      </c>
      <c r="F283" t="s">
        <v>1235</v>
      </c>
      <c r="G283" t="s">
        <v>80</v>
      </c>
      <c r="H283" t="s">
        <v>62</v>
      </c>
      <c r="I283">
        <v>19</v>
      </c>
      <c r="J283">
        <v>9</v>
      </c>
    </row>
    <row r="284" spans="1:10">
      <c r="A284" s="108" t="str">
        <f>COL_SIZES[[#This Row],[datatype]]&amp;"_"&amp;COL_SIZES[[#This Row],[column_prec]]&amp;"_"&amp;COL_SIZES[[#This Row],[col_len]]</f>
        <v>numeric_1_5</v>
      </c>
      <c r="B284" s="108">
        <f>IF(COL_SIZES[[#This Row],[datatype]] = "varchar",
  MIN(
    COL_SIZES[[#This Row],[column_length]],
    IFERROR(VALUE(VLOOKUP(
      COL_SIZES[[#This Row],[table_name]]&amp;"."&amp;COL_SIZES[[#This Row],[column_name]],
      AVG_COL_SIZES[#Data],2,FALSE)),
    COL_SIZES[[#This Row],[column_length]])
  ),
  COL_SIZES[[#This Row],[column_length]])</f>
        <v>5</v>
      </c>
      <c r="C284" s="109">
        <f>VLOOKUP(A284,DBMS_TYPE_SIZES[],2,FALSE)</f>
        <v>5</v>
      </c>
      <c r="D284" s="109">
        <f>VLOOKUP(A284,DBMS_TYPE_SIZES[],3,FALSE)</f>
        <v>5</v>
      </c>
      <c r="E284" s="110">
        <f>VLOOKUP(A284,DBMS_TYPE_SIZES[],4,FALSE)</f>
        <v>5</v>
      </c>
      <c r="F284" t="s">
        <v>82</v>
      </c>
      <c r="G284" t="s">
        <v>496</v>
      </c>
      <c r="H284" t="s">
        <v>62</v>
      </c>
      <c r="I284">
        <v>1</v>
      </c>
      <c r="J284">
        <v>5</v>
      </c>
    </row>
    <row r="285" spans="1:10">
      <c r="A285" s="108" t="str">
        <f>COL_SIZES[[#This Row],[datatype]]&amp;"_"&amp;COL_SIZES[[#This Row],[column_prec]]&amp;"_"&amp;COL_SIZES[[#This Row],[col_len]]</f>
        <v>int_10_4</v>
      </c>
      <c r="B285" s="108">
        <f>IF(COL_SIZES[[#This Row],[datatype]] = "varchar",
  MIN(
    COL_SIZES[[#This Row],[column_length]],
    IFERROR(VALUE(VLOOKUP(
      COL_SIZES[[#This Row],[table_name]]&amp;"."&amp;COL_SIZES[[#This Row],[column_name]],
      AVG_COL_SIZES[#Data],2,FALSE)),
    COL_SIZES[[#This Row],[column_length]])
  ),
  COL_SIZES[[#This Row],[column_length]])</f>
        <v>4</v>
      </c>
      <c r="C285" s="109">
        <f>VLOOKUP(A285,DBMS_TYPE_SIZES[],2,FALSE)</f>
        <v>9</v>
      </c>
      <c r="D285" s="109">
        <f>VLOOKUP(A285,DBMS_TYPE_SIZES[],3,FALSE)</f>
        <v>4</v>
      </c>
      <c r="E285" s="110">
        <f>VLOOKUP(A285,DBMS_TYPE_SIZES[],4,FALSE)</f>
        <v>4</v>
      </c>
      <c r="F285" t="s">
        <v>82</v>
      </c>
      <c r="G285" t="s">
        <v>141</v>
      </c>
      <c r="H285" t="s">
        <v>18</v>
      </c>
      <c r="I285">
        <v>10</v>
      </c>
      <c r="J285">
        <v>4</v>
      </c>
    </row>
    <row r="286" spans="1:10">
      <c r="A286" s="108" t="str">
        <f>COL_SIZES[[#This Row],[datatype]]&amp;"_"&amp;COL_SIZES[[#This Row],[column_prec]]&amp;"_"&amp;COL_SIZES[[#This Row],[col_len]]</f>
        <v>int_10_4</v>
      </c>
      <c r="B286" s="108">
        <f>IF(COL_SIZES[[#This Row],[datatype]] = "varchar",
  MIN(
    COL_SIZES[[#This Row],[column_length]],
    IFERROR(VALUE(VLOOKUP(
      COL_SIZES[[#This Row],[table_name]]&amp;"."&amp;COL_SIZES[[#This Row],[column_name]],
      AVG_COL_SIZES[#Data],2,FALSE)),
    COL_SIZES[[#This Row],[column_length]])
  ),
  COL_SIZES[[#This Row],[column_length]])</f>
        <v>4</v>
      </c>
      <c r="C286" s="109">
        <f>VLOOKUP(A286,DBMS_TYPE_SIZES[],2,FALSE)</f>
        <v>9</v>
      </c>
      <c r="D286" s="109">
        <f>VLOOKUP(A286,DBMS_TYPE_SIZES[],3,FALSE)</f>
        <v>4</v>
      </c>
      <c r="E286" s="110">
        <f>VLOOKUP(A286,DBMS_TYPE_SIZES[],4,FALSE)</f>
        <v>4</v>
      </c>
      <c r="F286" t="s">
        <v>82</v>
      </c>
      <c r="G286" t="s">
        <v>83</v>
      </c>
      <c r="H286" t="s">
        <v>18</v>
      </c>
      <c r="I286">
        <v>10</v>
      </c>
      <c r="J286">
        <v>4</v>
      </c>
    </row>
    <row r="287" spans="1:10">
      <c r="A287" s="108" t="str">
        <f>COL_SIZES[[#This Row],[datatype]]&amp;"_"&amp;COL_SIZES[[#This Row],[column_prec]]&amp;"_"&amp;COL_SIZES[[#This Row],[col_len]]</f>
        <v>int_10_4</v>
      </c>
      <c r="B287" s="108">
        <f>IF(COL_SIZES[[#This Row],[datatype]] = "varchar",
  MIN(
    COL_SIZES[[#This Row],[column_length]],
    IFERROR(VALUE(VLOOKUP(
      COL_SIZES[[#This Row],[table_name]]&amp;"."&amp;COL_SIZES[[#This Row],[column_name]],
      AVG_COL_SIZES[#Data],2,FALSE)),
    COL_SIZES[[#This Row],[column_length]])
  ),
  COL_SIZES[[#This Row],[column_length]])</f>
        <v>4</v>
      </c>
      <c r="C287" s="109">
        <f>VLOOKUP(A287,DBMS_TYPE_SIZES[],2,FALSE)</f>
        <v>9</v>
      </c>
      <c r="D287" s="109">
        <f>VLOOKUP(A287,DBMS_TYPE_SIZES[],3,FALSE)</f>
        <v>4</v>
      </c>
      <c r="E287" s="110">
        <f>VLOOKUP(A287,DBMS_TYPE_SIZES[],4,FALSE)</f>
        <v>4</v>
      </c>
      <c r="F287" t="s">
        <v>82</v>
      </c>
      <c r="G287" t="s">
        <v>580</v>
      </c>
      <c r="H287" t="s">
        <v>18</v>
      </c>
      <c r="I287">
        <v>10</v>
      </c>
      <c r="J287">
        <v>4</v>
      </c>
    </row>
    <row r="288" spans="1:10">
      <c r="A288" s="108" t="str">
        <f>COL_SIZES[[#This Row],[datatype]]&amp;"_"&amp;COL_SIZES[[#This Row],[column_prec]]&amp;"_"&amp;COL_SIZES[[#This Row],[col_len]]</f>
        <v>int_10_4</v>
      </c>
      <c r="B288" s="108">
        <f>IF(COL_SIZES[[#This Row],[datatype]] = "varchar",
  MIN(
    COL_SIZES[[#This Row],[column_length]],
    IFERROR(VALUE(VLOOKUP(
      COL_SIZES[[#This Row],[table_name]]&amp;"."&amp;COL_SIZES[[#This Row],[column_name]],
      AVG_COL_SIZES[#Data],2,FALSE)),
    COL_SIZES[[#This Row],[column_length]])
  ),
  COL_SIZES[[#This Row],[column_length]])</f>
        <v>4</v>
      </c>
      <c r="C288" s="109">
        <f>VLOOKUP(A288,DBMS_TYPE_SIZES[],2,FALSE)</f>
        <v>9</v>
      </c>
      <c r="D288" s="109">
        <f>VLOOKUP(A288,DBMS_TYPE_SIZES[],3,FALSE)</f>
        <v>4</v>
      </c>
      <c r="E288" s="110">
        <f>VLOOKUP(A288,DBMS_TYPE_SIZES[],4,FALSE)</f>
        <v>4</v>
      </c>
      <c r="F288" t="s">
        <v>82</v>
      </c>
      <c r="G288" t="s">
        <v>581</v>
      </c>
      <c r="H288" t="s">
        <v>18</v>
      </c>
      <c r="I288">
        <v>10</v>
      </c>
      <c r="J288">
        <v>4</v>
      </c>
    </row>
    <row r="289" spans="1:10">
      <c r="A289" s="108" t="str">
        <f>COL_SIZES[[#This Row],[datatype]]&amp;"_"&amp;COL_SIZES[[#This Row],[column_prec]]&amp;"_"&amp;COL_SIZES[[#This Row],[col_len]]</f>
        <v>int_10_4</v>
      </c>
      <c r="B289" s="108">
        <f>IF(COL_SIZES[[#This Row],[datatype]] = "varchar",
  MIN(
    COL_SIZES[[#This Row],[column_length]],
    IFERROR(VALUE(VLOOKUP(
      COL_SIZES[[#This Row],[table_name]]&amp;"."&amp;COL_SIZES[[#This Row],[column_name]],
      AVG_COL_SIZES[#Data],2,FALSE)),
    COL_SIZES[[#This Row],[column_length]])
  ),
  COL_SIZES[[#This Row],[column_length]])</f>
        <v>4</v>
      </c>
      <c r="C289" s="109">
        <f>VLOOKUP(A289,DBMS_TYPE_SIZES[],2,FALSE)</f>
        <v>9</v>
      </c>
      <c r="D289" s="109">
        <f>VLOOKUP(A289,DBMS_TYPE_SIZES[],3,FALSE)</f>
        <v>4</v>
      </c>
      <c r="E289" s="110">
        <f>VLOOKUP(A289,DBMS_TYPE_SIZES[],4,FALSE)</f>
        <v>4</v>
      </c>
      <c r="F289" t="s">
        <v>82</v>
      </c>
      <c r="G289" t="s">
        <v>582</v>
      </c>
      <c r="H289" t="s">
        <v>18</v>
      </c>
      <c r="I289">
        <v>10</v>
      </c>
      <c r="J289">
        <v>4</v>
      </c>
    </row>
    <row r="290" spans="1:10">
      <c r="A290" s="108" t="str">
        <f>COL_SIZES[[#This Row],[datatype]]&amp;"_"&amp;COL_SIZES[[#This Row],[column_prec]]&amp;"_"&amp;COL_SIZES[[#This Row],[col_len]]</f>
        <v>int_10_4</v>
      </c>
      <c r="B290" s="108">
        <f>IF(COL_SIZES[[#This Row],[datatype]] = "varchar",
  MIN(
    COL_SIZES[[#This Row],[column_length]],
    IFERROR(VALUE(VLOOKUP(
      COL_SIZES[[#This Row],[table_name]]&amp;"."&amp;COL_SIZES[[#This Row],[column_name]],
      AVG_COL_SIZES[#Data],2,FALSE)),
    COL_SIZES[[#This Row],[column_length]])
  ),
  COL_SIZES[[#This Row],[column_length]])</f>
        <v>4</v>
      </c>
      <c r="C290" s="109">
        <f>VLOOKUP(A290,DBMS_TYPE_SIZES[],2,FALSE)</f>
        <v>9</v>
      </c>
      <c r="D290" s="109">
        <f>VLOOKUP(A290,DBMS_TYPE_SIZES[],3,FALSE)</f>
        <v>4</v>
      </c>
      <c r="E290" s="110">
        <f>VLOOKUP(A290,DBMS_TYPE_SIZES[],4,FALSE)</f>
        <v>4</v>
      </c>
      <c r="F290" t="s">
        <v>82</v>
      </c>
      <c r="G290" t="s">
        <v>583</v>
      </c>
      <c r="H290" t="s">
        <v>18</v>
      </c>
      <c r="I290">
        <v>10</v>
      </c>
      <c r="J290">
        <v>4</v>
      </c>
    </row>
    <row r="291" spans="1:10">
      <c r="A291" s="108" t="str">
        <f>COL_SIZES[[#This Row],[datatype]]&amp;"_"&amp;COL_SIZES[[#This Row],[column_prec]]&amp;"_"&amp;COL_SIZES[[#This Row],[col_len]]</f>
        <v>int_10_4</v>
      </c>
      <c r="B291" s="108">
        <f>IF(COL_SIZES[[#This Row],[datatype]] = "varchar",
  MIN(
    COL_SIZES[[#This Row],[column_length]],
    IFERROR(VALUE(VLOOKUP(
      COL_SIZES[[#This Row],[table_name]]&amp;"."&amp;COL_SIZES[[#This Row],[column_name]],
      AVG_COL_SIZES[#Data],2,FALSE)),
    COL_SIZES[[#This Row],[column_length]])
  ),
  COL_SIZES[[#This Row],[column_length]])</f>
        <v>4</v>
      </c>
      <c r="C291" s="109">
        <f>VLOOKUP(A291,DBMS_TYPE_SIZES[],2,FALSE)</f>
        <v>9</v>
      </c>
      <c r="D291" s="109">
        <f>VLOOKUP(A291,DBMS_TYPE_SIZES[],3,FALSE)</f>
        <v>4</v>
      </c>
      <c r="E291" s="110">
        <f>VLOOKUP(A291,DBMS_TYPE_SIZES[],4,FALSE)</f>
        <v>4</v>
      </c>
      <c r="F291" t="s">
        <v>82</v>
      </c>
      <c r="G291" t="s">
        <v>1236</v>
      </c>
      <c r="H291" t="s">
        <v>18</v>
      </c>
      <c r="I291">
        <v>10</v>
      </c>
      <c r="J291">
        <v>4</v>
      </c>
    </row>
    <row r="292" spans="1:10">
      <c r="A292" s="108" t="str">
        <f>COL_SIZES[[#This Row],[datatype]]&amp;"_"&amp;COL_SIZES[[#This Row],[column_prec]]&amp;"_"&amp;COL_SIZES[[#This Row],[col_len]]</f>
        <v>int_10_4</v>
      </c>
      <c r="B292" s="108">
        <f>IF(COL_SIZES[[#This Row],[datatype]] = "varchar",
  MIN(
    COL_SIZES[[#This Row],[column_length]],
    IFERROR(VALUE(VLOOKUP(
      COL_SIZES[[#This Row],[table_name]]&amp;"."&amp;COL_SIZES[[#This Row],[column_name]],
      AVG_COL_SIZES[#Data],2,FALSE)),
    COL_SIZES[[#This Row],[column_length]])
  ),
  COL_SIZES[[#This Row],[column_length]])</f>
        <v>4</v>
      </c>
      <c r="C292" s="109">
        <f>VLOOKUP(A292,DBMS_TYPE_SIZES[],2,FALSE)</f>
        <v>9</v>
      </c>
      <c r="D292" s="109">
        <f>VLOOKUP(A292,DBMS_TYPE_SIZES[],3,FALSE)</f>
        <v>4</v>
      </c>
      <c r="E292" s="110">
        <f>VLOOKUP(A292,DBMS_TYPE_SIZES[],4,FALSE)</f>
        <v>4</v>
      </c>
      <c r="F292" t="s">
        <v>84</v>
      </c>
      <c r="G292" t="s">
        <v>141</v>
      </c>
      <c r="H292" t="s">
        <v>18</v>
      </c>
      <c r="I292">
        <v>10</v>
      </c>
      <c r="J292">
        <v>4</v>
      </c>
    </row>
    <row r="293" spans="1:10">
      <c r="A293" s="108" t="str">
        <f>COL_SIZES[[#This Row],[datatype]]&amp;"_"&amp;COL_SIZES[[#This Row],[column_prec]]&amp;"_"&amp;COL_SIZES[[#This Row],[col_len]]</f>
        <v>int_10_4</v>
      </c>
      <c r="B293" s="108">
        <f>IF(COL_SIZES[[#This Row],[datatype]] = "varchar",
  MIN(
    COL_SIZES[[#This Row],[column_length]],
    IFERROR(VALUE(VLOOKUP(
      COL_SIZES[[#This Row],[table_name]]&amp;"."&amp;COL_SIZES[[#This Row],[column_name]],
      AVG_COL_SIZES[#Data],2,FALSE)),
    COL_SIZES[[#This Row],[column_length]])
  ),
  COL_SIZES[[#This Row],[column_length]])</f>
        <v>4</v>
      </c>
      <c r="C293" s="109">
        <f>VLOOKUP(A293,DBMS_TYPE_SIZES[],2,FALSE)</f>
        <v>9</v>
      </c>
      <c r="D293" s="109">
        <f>VLOOKUP(A293,DBMS_TYPE_SIZES[],3,FALSE)</f>
        <v>4</v>
      </c>
      <c r="E293" s="110">
        <f>VLOOKUP(A293,DBMS_TYPE_SIZES[],4,FALSE)</f>
        <v>4</v>
      </c>
      <c r="F293" t="s">
        <v>84</v>
      </c>
      <c r="G293" t="s">
        <v>584</v>
      </c>
      <c r="H293" t="s">
        <v>18</v>
      </c>
      <c r="I293">
        <v>10</v>
      </c>
      <c r="J293">
        <v>4</v>
      </c>
    </row>
    <row r="294" spans="1:10">
      <c r="A294" s="108" t="str">
        <f>COL_SIZES[[#This Row],[datatype]]&amp;"_"&amp;COL_SIZES[[#This Row],[column_prec]]&amp;"_"&amp;COL_SIZES[[#This Row],[col_len]]</f>
        <v>datetime_23_8</v>
      </c>
      <c r="B294" s="108">
        <f>IF(COL_SIZES[[#This Row],[datatype]] = "varchar",
  MIN(
    COL_SIZES[[#This Row],[column_length]],
    IFERROR(VALUE(VLOOKUP(
      COL_SIZES[[#This Row],[table_name]]&amp;"."&amp;COL_SIZES[[#This Row],[column_name]],
      AVG_COL_SIZES[#Data],2,FALSE)),
    COL_SIZES[[#This Row],[column_length]])
  ),
  COL_SIZES[[#This Row],[column_length]])</f>
        <v>8</v>
      </c>
      <c r="C294" s="109">
        <f>VLOOKUP(A294,DBMS_TYPE_SIZES[],2,FALSE)</f>
        <v>7</v>
      </c>
      <c r="D294" s="109">
        <f>VLOOKUP(A294,DBMS_TYPE_SIZES[],3,FALSE)</f>
        <v>8</v>
      </c>
      <c r="E294" s="110">
        <f>VLOOKUP(A294,DBMS_TYPE_SIZES[],4,FALSE)</f>
        <v>8</v>
      </c>
      <c r="F294" t="s">
        <v>84</v>
      </c>
      <c r="G294" t="s">
        <v>506</v>
      </c>
      <c r="H294" t="s">
        <v>20</v>
      </c>
      <c r="I294">
        <v>23</v>
      </c>
      <c r="J294">
        <v>8</v>
      </c>
    </row>
    <row r="295" spans="1:10">
      <c r="A295" s="108" t="str">
        <f>COL_SIZES[[#This Row],[datatype]]&amp;"_"&amp;COL_SIZES[[#This Row],[column_prec]]&amp;"_"&amp;COL_SIZES[[#This Row],[col_len]]</f>
        <v>datetime_23_8</v>
      </c>
      <c r="B295" s="108">
        <f>IF(COL_SIZES[[#This Row],[datatype]] = "varchar",
  MIN(
    COL_SIZES[[#This Row],[column_length]],
    IFERROR(VALUE(VLOOKUP(
      COL_SIZES[[#This Row],[table_name]]&amp;"."&amp;COL_SIZES[[#This Row],[column_name]],
      AVG_COL_SIZES[#Data],2,FALSE)),
    COL_SIZES[[#This Row],[column_length]])
  ),
  COL_SIZES[[#This Row],[column_length]])</f>
        <v>8</v>
      </c>
      <c r="C295" s="109">
        <f>VLOOKUP(A295,DBMS_TYPE_SIZES[],2,FALSE)</f>
        <v>7</v>
      </c>
      <c r="D295" s="109">
        <f>VLOOKUP(A295,DBMS_TYPE_SIZES[],3,FALSE)</f>
        <v>8</v>
      </c>
      <c r="E295" s="110">
        <f>VLOOKUP(A295,DBMS_TYPE_SIZES[],4,FALSE)</f>
        <v>8</v>
      </c>
      <c r="F295" t="s">
        <v>84</v>
      </c>
      <c r="G295" t="s">
        <v>507</v>
      </c>
      <c r="H295" t="s">
        <v>20</v>
      </c>
      <c r="I295">
        <v>23</v>
      </c>
      <c r="J295">
        <v>8</v>
      </c>
    </row>
    <row r="296" spans="1:10">
      <c r="A296" s="108" t="str">
        <f>COL_SIZES[[#This Row],[datatype]]&amp;"_"&amp;COL_SIZES[[#This Row],[column_prec]]&amp;"_"&amp;COL_SIZES[[#This Row],[col_len]]</f>
        <v>varchar_0_64</v>
      </c>
      <c r="B296" s="108">
        <f>IF(COL_SIZES[[#This Row],[datatype]] = "varchar",
  MIN(
    COL_SIZES[[#This Row],[column_length]],
    IFERROR(VALUE(VLOOKUP(
      COL_SIZES[[#This Row],[table_name]]&amp;"."&amp;COL_SIZES[[#This Row],[column_name]],
      AVG_COL_SIZES[#Data],2,FALSE)),
    COL_SIZES[[#This Row],[column_length]])
  ),
  COL_SIZES[[#This Row],[column_length]])</f>
        <v>64</v>
      </c>
      <c r="C296" s="109">
        <f>VLOOKUP(A296,DBMS_TYPE_SIZES[],2,FALSE)</f>
        <v>64</v>
      </c>
      <c r="D296" s="109">
        <f>VLOOKUP(A296,DBMS_TYPE_SIZES[],3,FALSE)</f>
        <v>64</v>
      </c>
      <c r="E296" s="110">
        <f>VLOOKUP(A296,DBMS_TYPE_SIZES[],4,FALSE)</f>
        <v>65</v>
      </c>
      <c r="F296" t="s">
        <v>84</v>
      </c>
      <c r="G296" t="s">
        <v>85</v>
      </c>
      <c r="H296" t="s">
        <v>86</v>
      </c>
      <c r="I296">
        <v>0</v>
      </c>
      <c r="J296">
        <v>64</v>
      </c>
    </row>
    <row r="297" spans="1:10">
      <c r="A297" s="108" t="str">
        <f>COL_SIZES[[#This Row],[datatype]]&amp;"_"&amp;COL_SIZES[[#This Row],[column_prec]]&amp;"_"&amp;COL_SIZES[[#This Row],[col_len]]</f>
        <v>varchar_0_32</v>
      </c>
      <c r="B297" s="108">
        <f>IF(COL_SIZES[[#This Row],[datatype]] = "varchar",
  MIN(
    COL_SIZES[[#This Row],[column_length]],
    IFERROR(VALUE(VLOOKUP(
      COL_SIZES[[#This Row],[table_name]]&amp;"."&amp;COL_SIZES[[#This Row],[column_name]],
      AVG_COL_SIZES[#Data],2,FALSE)),
    COL_SIZES[[#This Row],[column_length]])
  ),
  COL_SIZES[[#This Row],[column_length]])</f>
        <v>32</v>
      </c>
      <c r="C297" s="109">
        <f>VLOOKUP(A297,DBMS_TYPE_SIZES[],2,FALSE)</f>
        <v>32</v>
      </c>
      <c r="D297" s="109">
        <f>VLOOKUP(A297,DBMS_TYPE_SIZES[],3,FALSE)</f>
        <v>32</v>
      </c>
      <c r="E297" s="110">
        <f>VLOOKUP(A297,DBMS_TYPE_SIZES[],4,FALSE)</f>
        <v>33</v>
      </c>
      <c r="F297" t="s">
        <v>84</v>
      </c>
      <c r="G297" t="s">
        <v>100</v>
      </c>
      <c r="H297" t="s">
        <v>86</v>
      </c>
      <c r="I297">
        <v>0</v>
      </c>
      <c r="J297">
        <v>32</v>
      </c>
    </row>
    <row r="298" spans="1:10">
      <c r="A298" s="108" t="str">
        <f>COL_SIZES[[#This Row],[datatype]]&amp;"_"&amp;COL_SIZES[[#This Row],[column_prec]]&amp;"_"&amp;COL_SIZES[[#This Row],[col_len]]</f>
        <v>varchar_0_32</v>
      </c>
      <c r="B298" s="108">
        <f>IF(COL_SIZES[[#This Row],[datatype]] = "varchar",
  MIN(
    COL_SIZES[[#This Row],[column_length]],
    IFERROR(VALUE(VLOOKUP(
      COL_SIZES[[#This Row],[table_name]]&amp;"."&amp;COL_SIZES[[#This Row],[column_name]],
      AVG_COL_SIZES[#Data],2,FALSE)),
    COL_SIZES[[#This Row],[column_length]])
  ),
  COL_SIZES[[#This Row],[column_length]])</f>
        <v>32</v>
      </c>
      <c r="C298" s="109">
        <f>VLOOKUP(A298,DBMS_TYPE_SIZES[],2,FALSE)</f>
        <v>32</v>
      </c>
      <c r="D298" s="109">
        <f>VLOOKUP(A298,DBMS_TYPE_SIZES[],3,FALSE)</f>
        <v>32</v>
      </c>
      <c r="E298" s="110">
        <f>VLOOKUP(A298,DBMS_TYPE_SIZES[],4,FALSE)</f>
        <v>33</v>
      </c>
      <c r="F298" t="s">
        <v>84</v>
      </c>
      <c r="G298" t="s">
        <v>585</v>
      </c>
      <c r="H298" t="s">
        <v>86</v>
      </c>
      <c r="I298">
        <v>0</v>
      </c>
      <c r="J298">
        <v>32</v>
      </c>
    </row>
    <row r="299" spans="1:10">
      <c r="A299" s="108" t="str">
        <f>COL_SIZES[[#This Row],[datatype]]&amp;"_"&amp;COL_SIZES[[#This Row],[column_prec]]&amp;"_"&amp;COL_SIZES[[#This Row],[col_len]]</f>
        <v>datetime_23_8</v>
      </c>
      <c r="B299" s="108">
        <f>IF(COL_SIZES[[#This Row],[datatype]] = "varchar",
  MIN(
    COL_SIZES[[#This Row],[column_length]],
    IFERROR(VALUE(VLOOKUP(
      COL_SIZES[[#This Row],[table_name]]&amp;"."&amp;COL_SIZES[[#This Row],[column_name]],
      AVG_COL_SIZES[#Data],2,FALSE)),
    COL_SIZES[[#This Row],[column_length]])
  ),
  COL_SIZES[[#This Row],[column_length]])</f>
        <v>8</v>
      </c>
      <c r="C299" s="109">
        <f>VLOOKUP(A299,DBMS_TYPE_SIZES[],2,FALSE)</f>
        <v>7</v>
      </c>
      <c r="D299" s="109">
        <f>VLOOKUP(A299,DBMS_TYPE_SIZES[],3,FALSE)</f>
        <v>8</v>
      </c>
      <c r="E299" s="110">
        <f>VLOOKUP(A299,DBMS_TYPE_SIZES[],4,FALSE)</f>
        <v>8</v>
      </c>
      <c r="F299" t="s">
        <v>84</v>
      </c>
      <c r="G299" t="s">
        <v>586</v>
      </c>
      <c r="H299" t="s">
        <v>20</v>
      </c>
      <c r="I299">
        <v>23</v>
      </c>
      <c r="J299">
        <v>8</v>
      </c>
    </row>
    <row r="300" spans="1:10">
      <c r="A300" s="108" t="str">
        <f>COL_SIZES[[#This Row],[datatype]]&amp;"_"&amp;COL_SIZES[[#This Row],[column_prec]]&amp;"_"&amp;COL_SIZES[[#This Row],[col_len]]</f>
        <v>datetime_23_8</v>
      </c>
      <c r="B300" s="108">
        <f>IF(COL_SIZES[[#This Row],[datatype]] = "varchar",
  MIN(
    COL_SIZES[[#This Row],[column_length]],
    IFERROR(VALUE(VLOOKUP(
      COL_SIZES[[#This Row],[table_name]]&amp;"."&amp;COL_SIZES[[#This Row],[column_name]],
      AVG_COL_SIZES[#Data],2,FALSE)),
    COL_SIZES[[#This Row],[column_length]])
  ),
  COL_SIZES[[#This Row],[column_length]])</f>
        <v>8</v>
      </c>
      <c r="C300" s="109">
        <f>VLOOKUP(A300,DBMS_TYPE_SIZES[],2,FALSE)</f>
        <v>7</v>
      </c>
      <c r="D300" s="109">
        <f>VLOOKUP(A300,DBMS_TYPE_SIZES[],3,FALSE)</f>
        <v>8</v>
      </c>
      <c r="E300" s="110">
        <f>VLOOKUP(A300,DBMS_TYPE_SIZES[],4,FALSE)</f>
        <v>8</v>
      </c>
      <c r="F300" t="s">
        <v>84</v>
      </c>
      <c r="G300" t="s">
        <v>587</v>
      </c>
      <c r="H300" t="s">
        <v>20</v>
      </c>
      <c r="I300">
        <v>23</v>
      </c>
      <c r="J300">
        <v>8</v>
      </c>
    </row>
    <row r="301" spans="1:10">
      <c r="A301" s="108" t="str">
        <f>COL_SIZES[[#This Row],[datatype]]&amp;"_"&amp;COL_SIZES[[#This Row],[column_prec]]&amp;"_"&amp;COL_SIZES[[#This Row],[col_len]]</f>
        <v>varchar_0_32</v>
      </c>
      <c r="B301" s="108">
        <f>IF(COL_SIZES[[#This Row],[datatype]] = "varchar",
  MIN(
    COL_SIZES[[#This Row],[column_length]],
    IFERROR(VALUE(VLOOKUP(
      COL_SIZES[[#This Row],[table_name]]&amp;"."&amp;COL_SIZES[[#This Row],[column_name]],
      AVG_COL_SIZES[#Data],2,FALSE)),
    COL_SIZES[[#This Row],[column_length]])
  ),
  COL_SIZES[[#This Row],[column_length]])</f>
        <v>32</v>
      </c>
      <c r="C301" s="109">
        <f>VLOOKUP(A301,DBMS_TYPE_SIZES[],2,FALSE)</f>
        <v>32</v>
      </c>
      <c r="D301" s="109">
        <f>VLOOKUP(A301,DBMS_TYPE_SIZES[],3,FALSE)</f>
        <v>32</v>
      </c>
      <c r="E301" s="110">
        <f>VLOOKUP(A301,DBMS_TYPE_SIZES[],4,FALSE)</f>
        <v>33</v>
      </c>
      <c r="F301" t="s">
        <v>84</v>
      </c>
      <c r="G301" t="s">
        <v>204</v>
      </c>
      <c r="H301" t="s">
        <v>86</v>
      </c>
      <c r="I301">
        <v>0</v>
      </c>
      <c r="J301">
        <v>32</v>
      </c>
    </row>
    <row r="302" spans="1:10">
      <c r="A302" s="108" t="str">
        <f>COL_SIZES[[#This Row],[datatype]]&amp;"_"&amp;COL_SIZES[[#This Row],[column_prec]]&amp;"_"&amp;COL_SIZES[[#This Row],[col_len]]</f>
        <v>varchar_0_32</v>
      </c>
      <c r="B302" s="108">
        <f>IF(COL_SIZES[[#This Row],[datatype]] = "varchar",
  MIN(
    COL_SIZES[[#This Row],[column_length]],
    IFERROR(VALUE(VLOOKUP(
      COL_SIZES[[#This Row],[table_name]]&amp;"."&amp;COL_SIZES[[#This Row],[column_name]],
      AVG_COL_SIZES[#Data],2,FALSE)),
    COL_SIZES[[#This Row],[column_length]])
  ),
  COL_SIZES[[#This Row],[column_length]])</f>
        <v>32</v>
      </c>
      <c r="C302" s="109">
        <f>VLOOKUP(A302,DBMS_TYPE_SIZES[],2,FALSE)</f>
        <v>32</v>
      </c>
      <c r="D302" s="109">
        <f>VLOOKUP(A302,DBMS_TYPE_SIZES[],3,FALSE)</f>
        <v>32</v>
      </c>
      <c r="E302" s="110">
        <f>VLOOKUP(A302,DBMS_TYPE_SIZES[],4,FALSE)</f>
        <v>33</v>
      </c>
      <c r="F302" t="s">
        <v>84</v>
      </c>
      <c r="G302" t="s">
        <v>87</v>
      </c>
      <c r="H302" t="s">
        <v>86</v>
      </c>
      <c r="I302">
        <v>0</v>
      </c>
      <c r="J302">
        <v>32</v>
      </c>
    </row>
    <row r="303" spans="1:10">
      <c r="A303" s="108" t="str">
        <f>COL_SIZES[[#This Row],[datatype]]&amp;"_"&amp;COL_SIZES[[#This Row],[column_prec]]&amp;"_"&amp;COL_SIZES[[#This Row],[col_len]]</f>
        <v>numeric_19_9</v>
      </c>
      <c r="B303" s="108">
        <f>IF(COL_SIZES[[#This Row],[datatype]] = "varchar",
  MIN(
    COL_SIZES[[#This Row],[column_length]],
    IFERROR(VALUE(VLOOKUP(
      COL_SIZES[[#This Row],[table_name]]&amp;"."&amp;COL_SIZES[[#This Row],[column_name]],
      AVG_COL_SIZES[#Data],2,FALSE)),
    COL_SIZES[[#This Row],[column_length]])
  ),
  COL_SIZES[[#This Row],[column_length]])</f>
        <v>9</v>
      </c>
      <c r="C303" s="109">
        <f>VLOOKUP(A303,DBMS_TYPE_SIZES[],2,FALSE)</f>
        <v>9</v>
      </c>
      <c r="D303" s="109">
        <f>VLOOKUP(A303,DBMS_TYPE_SIZES[],3,FALSE)</f>
        <v>9</v>
      </c>
      <c r="E303" s="110">
        <f>VLOOKUP(A303,DBMS_TYPE_SIZES[],4,FALSE)</f>
        <v>9</v>
      </c>
      <c r="F303" t="s">
        <v>588</v>
      </c>
      <c r="G303" t="s">
        <v>143</v>
      </c>
      <c r="H303" t="s">
        <v>62</v>
      </c>
      <c r="I303">
        <v>19</v>
      </c>
      <c r="J303">
        <v>9</v>
      </c>
    </row>
    <row r="304" spans="1:10">
      <c r="A304" s="108" t="str">
        <f>COL_SIZES[[#This Row],[datatype]]&amp;"_"&amp;COL_SIZES[[#This Row],[column_prec]]&amp;"_"&amp;COL_SIZES[[#This Row],[col_len]]</f>
        <v>int_10_4</v>
      </c>
      <c r="B304" s="108">
        <f>IF(COL_SIZES[[#This Row],[datatype]] = "varchar",
  MIN(
    COL_SIZES[[#This Row],[column_length]],
    IFERROR(VALUE(VLOOKUP(
      COL_SIZES[[#This Row],[table_name]]&amp;"."&amp;COL_SIZES[[#This Row],[column_name]],
      AVG_COL_SIZES[#Data],2,FALSE)),
    COL_SIZES[[#This Row],[column_length]])
  ),
  COL_SIZES[[#This Row],[column_length]])</f>
        <v>4</v>
      </c>
      <c r="C304" s="109">
        <f>VLOOKUP(A304,DBMS_TYPE_SIZES[],2,FALSE)</f>
        <v>9</v>
      </c>
      <c r="D304" s="109">
        <f>VLOOKUP(A304,DBMS_TYPE_SIZES[],3,FALSE)</f>
        <v>4</v>
      </c>
      <c r="E304" s="110">
        <f>VLOOKUP(A304,DBMS_TYPE_SIZES[],4,FALSE)</f>
        <v>4</v>
      </c>
      <c r="F304" t="s">
        <v>588</v>
      </c>
      <c r="G304" t="s">
        <v>141</v>
      </c>
      <c r="H304" t="s">
        <v>18</v>
      </c>
      <c r="I304">
        <v>10</v>
      </c>
      <c r="J304">
        <v>4</v>
      </c>
    </row>
    <row r="305" spans="1:10">
      <c r="A305" s="108" t="str">
        <f>COL_SIZES[[#This Row],[datatype]]&amp;"_"&amp;COL_SIZES[[#This Row],[column_prec]]&amp;"_"&amp;COL_SIZES[[#This Row],[col_len]]</f>
        <v>varchar_0_255</v>
      </c>
      <c r="B305" s="108">
        <f>IF(COL_SIZES[[#This Row],[datatype]] = "varchar",
  MIN(
    COL_SIZES[[#This Row],[column_length]],
    IFERROR(VALUE(VLOOKUP(
      COL_SIZES[[#This Row],[table_name]]&amp;"."&amp;COL_SIZES[[#This Row],[column_name]],
      AVG_COL_SIZES[#Data],2,FALSE)),
    COL_SIZES[[#This Row],[column_length]])
  ),
  COL_SIZES[[#This Row],[column_length]])</f>
        <v>255</v>
      </c>
      <c r="C305" s="109">
        <f>VLOOKUP(A305,DBMS_TYPE_SIZES[],2,FALSE)</f>
        <v>255</v>
      </c>
      <c r="D305" s="109">
        <f>VLOOKUP(A305,DBMS_TYPE_SIZES[],3,FALSE)</f>
        <v>255</v>
      </c>
      <c r="E305" s="110">
        <f>VLOOKUP(A305,DBMS_TYPE_SIZES[],4,FALSE)</f>
        <v>256</v>
      </c>
      <c r="F305" t="s">
        <v>588</v>
      </c>
      <c r="G305" t="s">
        <v>579</v>
      </c>
      <c r="H305" t="s">
        <v>86</v>
      </c>
      <c r="I305">
        <v>0</v>
      </c>
      <c r="J305">
        <v>255</v>
      </c>
    </row>
    <row r="306" spans="1:10">
      <c r="A306" s="108" t="str">
        <f>COL_SIZES[[#This Row],[datatype]]&amp;"_"&amp;COL_SIZES[[#This Row],[column_prec]]&amp;"_"&amp;COL_SIZES[[#This Row],[col_len]]</f>
        <v>int_10_4</v>
      </c>
      <c r="B306" s="108">
        <f>IF(COL_SIZES[[#This Row],[datatype]] = "varchar",
  MIN(
    COL_SIZES[[#This Row],[column_length]],
    IFERROR(VALUE(VLOOKUP(
      COL_SIZES[[#This Row],[table_name]]&amp;"."&amp;COL_SIZES[[#This Row],[column_name]],
      AVG_COL_SIZES[#Data],2,FALSE)),
    COL_SIZES[[#This Row],[column_length]])
  ),
  COL_SIZES[[#This Row],[column_length]])</f>
        <v>4</v>
      </c>
      <c r="C306" s="109">
        <f>VLOOKUP(A306,DBMS_TYPE_SIZES[],2,FALSE)</f>
        <v>9</v>
      </c>
      <c r="D306" s="109">
        <f>VLOOKUP(A306,DBMS_TYPE_SIZES[],3,FALSE)</f>
        <v>4</v>
      </c>
      <c r="E306" s="110">
        <f>VLOOKUP(A306,DBMS_TYPE_SIZES[],4,FALSE)</f>
        <v>4</v>
      </c>
      <c r="F306" t="s">
        <v>588</v>
      </c>
      <c r="G306" t="s">
        <v>83</v>
      </c>
      <c r="H306" t="s">
        <v>18</v>
      </c>
      <c r="I306">
        <v>10</v>
      </c>
      <c r="J306">
        <v>4</v>
      </c>
    </row>
    <row r="307" spans="1:10">
      <c r="A307" s="108" t="str">
        <f>COL_SIZES[[#This Row],[datatype]]&amp;"_"&amp;COL_SIZES[[#This Row],[column_prec]]&amp;"_"&amp;COL_SIZES[[#This Row],[col_len]]</f>
        <v>int_10_4</v>
      </c>
      <c r="B307" s="108">
        <f>IF(COL_SIZES[[#This Row],[datatype]] = "varchar",
  MIN(
    COL_SIZES[[#This Row],[column_length]],
    IFERROR(VALUE(VLOOKUP(
      COL_SIZES[[#This Row],[table_name]]&amp;"."&amp;COL_SIZES[[#This Row],[column_name]],
      AVG_COL_SIZES[#Data],2,FALSE)),
    COL_SIZES[[#This Row],[column_length]])
  ),
  COL_SIZES[[#This Row],[column_length]])</f>
        <v>4</v>
      </c>
      <c r="C307" s="109">
        <f>VLOOKUP(A307,DBMS_TYPE_SIZES[],2,FALSE)</f>
        <v>9</v>
      </c>
      <c r="D307" s="109">
        <f>VLOOKUP(A307,DBMS_TYPE_SIZES[],3,FALSE)</f>
        <v>4</v>
      </c>
      <c r="E307" s="110">
        <f>VLOOKUP(A307,DBMS_TYPE_SIZES[],4,FALSE)</f>
        <v>4</v>
      </c>
      <c r="F307" t="s">
        <v>588</v>
      </c>
      <c r="G307" t="s">
        <v>589</v>
      </c>
      <c r="H307" t="s">
        <v>18</v>
      </c>
      <c r="I307">
        <v>10</v>
      </c>
      <c r="J307">
        <v>4</v>
      </c>
    </row>
    <row r="308" spans="1:10">
      <c r="A308" s="108" t="str">
        <f>COL_SIZES[[#This Row],[datatype]]&amp;"_"&amp;COL_SIZES[[#This Row],[column_prec]]&amp;"_"&amp;COL_SIZES[[#This Row],[col_len]]</f>
        <v>int_10_4</v>
      </c>
      <c r="B308" s="108">
        <f>IF(COL_SIZES[[#This Row],[datatype]] = "varchar",
  MIN(
    COL_SIZES[[#This Row],[column_length]],
    IFERROR(VALUE(VLOOKUP(
      COL_SIZES[[#This Row],[table_name]]&amp;"."&amp;COL_SIZES[[#This Row],[column_name]],
      AVG_COL_SIZES[#Data],2,FALSE)),
    COL_SIZES[[#This Row],[column_length]])
  ),
  COL_SIZES[[#This Row],[column_length]])</f>
        <v>4</v>
      </c>
      <c r="C308" s="109">
        <f>VLOOKUP(A308,DBMS_TYPE_SIZES[],2,FALSE)</f>
        <v>9</v>
      </c>
      <c r="D308" s="109">
        <f>VLOOKUP(A308,DBMS_TYPE_SIZES[],3,FALSE)</f>
        <v>4</v>
      </c>
      <c r="E308" s="110">
        <f>VLOOKUP(A308,DBMS_TYPE_SIZES[],4,FALSE)</f>
        <v>4</v>
      </c>
      <c r="F308" t="s">
        <v>588</v>
      </c>
      <c r="G308" t="s">
        <v>590</v>
      </c>
      <c r="H308" t="s">
        <v>18</v>
      </c>
      <c r="I308">
        <v>10</v>
      </c>
      <c r="J308">
        <v>4</v>
      </c>
    </row>
    <row r="309" spans="1:10">
      <c r="A309" s="108" t="str">
        <f>COL_SIZES[[#This Row],[datatype]]&amp;"_"&amp;COL_SIZES[[#This Row],[column_prec]]&amp;"_"&amp;COL_SIZES[[#This Row],[col_len]]</f>
        <v>datetime_23_8</v>
      </c>
      <c r="B309" s="108">
        <f>IF(COL_SIZES[[#This Row],[datatype]] = "varchar",
  MIN(
    COL_SIZES[[#This Row],[column_length]],
    IFERROR(VALUE(VLOOKUP(
      COL_SIZES[[#This Row],[table_name]]&amp;"."&amp;COL_SIZES[[#This Row],[column_name]],
      AVG_COL_SIZES[#Data],2,FALSE)),
    COL_SIZES[[#This Row],[column_length]])
  ),
  COL_SIZES[[#This Row],[column_length]])</f>
        <v>8</v>
      </c>
      <c r="C309" s="109">
        <f>VLOOKUP(A309,DBMS_TYPE_SIZES[],2,FALSE)</f>
        <v>7</v>
      </c>
      <c r="D309" s="109">
        <f>VLOOKUP(A309,DBMS_TYPE_SIZES[],3,FALSE)</f>
        <v>8</v>
      </c>
      <c r="E309" s="110">
        <f>VLOOKUP(A309,DBMS_TYPE_SIZES[],4,FALSE)</f>
        <v>8</v>
      </c>
      <c r="F309" t="s">
        <v>588</v>
      </c>
      <c r="G309" t="s">
        <v>591</v>
      </c>
      <c r="H309" t="s">
        <v>20</v>
      </c>
      <c r="I309">
        <v>23</v>
      </c>
      <c r="J309">
        <v>8</v>
      </c>
    </row>
    <row r="310" spans="1:10">
      <c r="A310" s="108" t="str">
        <f>COL_SIZES[[#This Row],[datatype]]&amp;"_"&amp;COL_SIZES[[#This Row],[column_prec]]&amp;"_"&amp;COL_SIZES[[#This Row],[col_len]]</f>
        <v>datetime_23_8</v>
      </c>
      <c r="B310" s="108">
        <f>IF(COL_SIZES[[#This Row],[datatype]] = "varchar",
  MIN(
    COL_SIZES[[#This Row],[column_length]],
    IFERROR(VALUE(VLOOKUP(
      COL_SIZES[[#This Row],[table_name]]&amp;"."&amp;COL_SIZES[[#This Row],[column_name]],
      AVG_COL_SIZES[#Data],2,FALSE)),
    COL_SIZES[[#This Row],[column_length]])
  ),
  COL_SIZES[[#This Row],[column_length]])</f>
        <v>8</v>
      </c>
      <c r="C310" s="109">
        <f>VLOOKUP(A310,DBMS_TYPE_SIZES[],2,FALSE)</f>
        <v>7</v>
      </c>
      <c r="D310" s="109">
        <f>VLOOKUP(A310,DBMS_TYPE_SIZES[],3,FALSE)</f>
        <v>8</v>
      </c>
      <c r="E310" s="110">
        <f>VLOOKUP(A310,DBMS_TYPE_SIZES[],4,FALSE)</f>
        <v>8</v>
      </c>
      <c r="F310" t="s">
        <v>588</v>
      </c>
      <c r="G310" t="s">
        <v>592</v>
      </c>
      <c r="H310" t="s">
        <v>20</v>
      </c>
      <c r="I310">
        <v>23</v>
      </c>
      <c r="J310">
        <v>8</v>
      </c>
    </row>
    <row r="311" spans="1:10">
      <c r="A311" s="108" t="str">
        <f>COL_SIZES[[#This Row],[datatype]]&amp;"_"&amp;COL_SIZES[[#This Row],[column_prec]]&amp;"_"&amp;COL_SIZES[[#This Row],[col_len]]</f>
        <v>int_10_4</v>
      </c>
      <c r="B311" s="108">
        <f>IF(COL_SIZES[[#This Row],[datatype]] = "varchar",
  MIN(
    COL_SIZES[[#This Row],[column_length]],
    IFERROR(VALUE(VLOOKUP(
      COL_SIZES[[#This Row],[table_name]]&amp;"."&amp;COL_SIZES[[#This Row],[column_name]],
      AVG_COL_SIZES[#Data],2,FALSE)),
    COL_SIZES[[#This Row],[column_length]])
  ),
  COL_SIZES[[#This Row],[column_length]])</f>
        <v>4</v>
      </c>
      <c r="C311" s="109">
        <f>VLOOKUP(A311,DBMS_TYPE_SIZES[],2,FALSE)</f>
        <v>9</v>
      </c>
      <c r="D311" s="109">
        <f>VLOOKUP(A311,DBMS_TYPE_SIZES[],3,FALSE)</f>
        <v>4</v>
      </c>
      <c r="E311" s="110">
        <f>VLOOKUP(A311,DBMS_TYPE_SIZES[],4,FALSE)</f>
        <v>4</v>
      </c>
      <c r="F311" t="s">
        <v>588</v>
      </c>
      <c r="G311" t="s">
        <v>593</v>
      </c>
      <c r="H311" t="s">
        <v>18</v>
      </c>
      <c r="I311">
        <v>10</v>
      </c>
      <c r="J311">
        <v>4</v>
      </c>
    </row>
    <row r="312" spans="1:10">
      <c r="A312" s="108" t="str">
        <f>COL_SIZES[[#This Row],[datatype]]&amp;"_"&amp;COL_SIZES[[#This Row],[column_prec]]&amp;"_"&amp;COL_SIZES[[#This Row],[col_len]]</f>
        <v>varchar_0_64</v>
      </c>
      <c r="B312" s="108">
        <f>IF(COL_SIZES[[#This Row],[datatype]] = "varchar",
  MIN(
    COL_SIZES[[#This Row],[column_length]],
    IFERROR(VALUE(VLOOKUP(
      COL_SIZES[[#This Row],[table_name]]&amp;"."&amp;COL_SIZES[[#This Row],[column_name]],
      AVG_COL_SIZES[#Data],2,FALSE)),
    COL_SIZES[[#This Row],[column_length]])
  ),
  COL_SIZES[[#This Row],[column_length]])</f>
        <v>64</v>
      </c>
      <c r="C312" s="109">
        <f>VLOOKUP(A312,DBMS_TYPE_SIZES[],2,FALSE)</f>
        <v>64</v>
      </c>
      <c r="D312" s="109">
        <f>VLOOKUP(A312,DBMS_TYPE_SIZES[],3,FALSE)</f>
        <v>64</v>
      </c>
      <c r="E312" s="110">
        <f>VLOOKUP(A312,DBMS_TYPE_SIZES[],4,FALSE)</f>
        <v>65</v>
      </c>
      <c r="F312" t="s">
        <v>588</v>
      </c>
      <c r="G312" t="s">
        <v>85</v>
      </c>
      <c r="H312" t="s">
        <v>86</v>
      </c>
      <c r="I312">
        <v>0</v>
      </c>
      <c r="J312">
        <v>64</v>
      </c>
    </row>
    <row r="313" spans="1:10">
      <c r="A313" s="108" t="str">
        <f>COL_SIZES[[#This Row],[datatype]]&amp;"_"&amp;COL_SIZES[[#This Row],[column_prec]]&amp;"_"&amp;COL_SIZES[[#This Row],[col_len]]</f>
        <v>varchar_0_32</v>
      </c>
      <c r="B313" s="108">
        <f>IF(COL_SIZES[[#This Row],[datatype]] = "varchar",
  MIN(
    COL_SIZES[[#This Row],[column_length]],
    IFERROR(VALUE(VLOOKUP(
      COL_SIZES[[#This Row],[table_name]]&amp;"."&amp;COL_SIZES[[#This Row],[column_name]],
      AVG_COL_SIZES[#Data],2,FALSE)),
    COL_SIZES[[#This Row],[column_length]])
  ),
  COL_SIZES[[#This Row],[column_length]])</f>
        <v>32</v>
      </c>
      <c r="C313" s="109">
        <f>VLOOKUP(A313,DBMS_TYPE_SIZES[],2,FALSE)</f>
        <v>32</v>
      </c>
      <c r="D313" s="109">
        <f>VLOOKUP(A313,DBMS_TYPE_SIZES[],3,FALSE)</f>
        <v>32</v>
      </c>
      <c r="E313" s="110">
        <f>VLOOKUP(A313,DBMS_TYPE_SIZES[],4,FALSE)</f>
        <v>33</v>
      </c>
      <c r="F313" t="s">
        <v>588</v>
      </c>
      <c r="G313" t="s">
        <v>100</v>
      </c>
      <c r="H313" t="s">
        <v>86</v>
      </c>
      <c r="I313">
        <v>0</v>
      </c>
      <c r="J313">
        <v>32</v>
      </c>
    </row>
    <row r="314" spans="1:10">
      <c r="A314" s="108" t="str">
        <f>COL_SIZES[[#This Row],[datatype]]&amp;"_"&amp;COL_SIZES[[#This Row],[column_prec]]&amp;"_"&amp;COL_SIZES[[#This Row],[col_len]]</f>
        <v>varchar_0_64</v>
      </c>
      <c r="B314" s="108">
        <f>IF(COL_SIZES[[#This Row],[datatype]] = "varchar",
  MIN(
    COL_SIZES[[#This Row],[column_length]],
    IFERROR(VALUE(VLOOKUP(
      COL_SIZES[[#This Row],[table_name]]&amp;"."&amp;COL_SIZES[[#This Row],[column_name]],
      AVG_COL_SIZES[#Data],2,FALSE)),
    COL_SIZES[[#This Row],[column_length]])
  ),
  COL_SIZES[[#This Row],[column_length]])</f>
        <v>64</v>
      </c>
      <c r="C314" s="109">
        <f>VLOOKUP(A314,DBMS_TYPE_SIZES[],2,FALSE)</f>
        <v>64</v>
      </c>
      <c r="D314" s="109">
        <f>VLOOKUP(A314,DBMS_TYPE_SIZES[],3,FALSE)</f>
        <v>64</v>
      </c>
      <c r="E314" s="110">
        <f>VLOOKUP(A314,DBMS_TYPE_SIZES[],4,FALSE)</f>
        <v>65</v>
      </c>
      <c r="F314" t="s">
        <v>588</v>
      </c>
      <c r="G314" t="s">
        <v>585</v>
      </c>
      <c r="H314" t="s">
        <v>86</v>
      </c>
      <c r="I314">
        <v>0</v>
      </c>
      <c r="J314">
        <v>64</v>
      </c>
    </row>
    <row r="315" spans="1:10">
      <c r="A315" s="108" t="str">
        <f>COL_SIZES[[#This Row],[datatype]]&amp;"_"&amp;COL_SIZES[[#This Row],[column_prec]]&amp;"_"&amp;COL_SIZES[[#This Row],[col_len]]</f>
        <v>datetime_23_8</v>
      </c>
      <c r="B315" s="108">
        <f>IF(COL_SIZES[[#This Row],[datatype]] = "varchar",
  MIN(
    COL_SIZES[[#This Row],[column_length]],
    IFERROR(VALUE(VLOOKUP(
      COL_SIZES[[#This Row],[table_name]]&amp;"."&amp;COL_SIZES[[#This Row],[column_name]],
      AVG_COL_SIZES[#Data],2,FALSE)),
    COL_SIZES[[#This Row],[column_length]])
  ),
  COL_SIZES[[#This Row],[column_length]])</f>
        <v>8</v>
      </c>
      <c r="C315" s="109">
        <f>VLOOKUP(A315,DBMS_TYPE_SIZES[],2,FALSE)</f>
        <v>7</v>
      </c>
      <c r="D315" s="109">
        <f>VLOOKUP(A315,DBMS_TYPE_SIZES[],3,FALSE)</f>
        <v>8</v>
      </c>
      <c r="E315" s="110">
        <f>VLOOKUP(A315,DBMS_TYPE_SIZES[],4,FALSE)</f>
        <v>8</v>
      </c>
      <c r="F315" t="s">
        <v>588</v>
      </c>
      <c r="G315" t="s">
        <v>594</v>
      </c>
      <c r="H315" t="s">
        <v>20</v>
      </c>
      <c r="I315">
        <v>23</v>
      </c>
      <c r="J315">
        <v>8</v>
      </c>
    </row>
    <row r="316" spans="1:10">
      <c r="A316" s="108" t="str">
        <f>COL_SIZES[[#This Row],[datatype]]&amp;"_"&amp;COL_SIZES[[#This Row],[column_prec]]&amp;"_"&amp;COL_SIZES[[#This Row],[col_len]]</f>
        <v>int_10_4</v>
      </c>
      <c r="B316" s="108">
        <f>IF(COL_SIZES[[#This Row],[datatype]] = "varchar",
  MIN(
    COL_SIZES[[#This Row],[column_length]],
    IFERROR(VALUE(VLOOKUP(
      COL_SIZES[[#This Row],[table_name]]&amp;"."&amp;COL_SIZES[[#This Row],[column_name]],
      AVG_COL_SIZES[#Data],2,FALSE)),
    COL_SIZES[[#This Row],[column_length]])
  ),
  COL_SIZES[[#This Row],[column_length]])</f>
        <v>4</v>
      </c>
      <c r="C316" s="109">
        <f>VLOOKUP(A316,DBMS_TYPE_SIZES[],2,FALSE)</f>
        <v>9</v>
      </c>
      <c r="D316" s="109">
        <f>VLOOKUP(A316,DBMS_TYPE_SIZES[],3,FALSE)</f>
        <v>4</v>
      </c>
      <c r="E316" s="110">
        <f>VLOOKUP(A316,DBMS_TYPE_SIZES[],4,FALSE)</f>
        <v>4</v>
      </c>
      <c r="F316" t="s">
        <v>588</v>
      </c>
      <c r="G316" t="s">
        <v>595</v>
      </c>
      <c r="H316" t="s">
        <v>18</v>
      </c>
      <c r="I316">
        <v>10</v>
      </c>
      <c r="J316">
        <v>4</v>
      </c>
    </row>
    <row r="317" spans="1:10">
      <c r="A317" s="108" t="str">
        <f>COL_SIZES[[#This Row],[datatype]]&amp;"_"&amp;COL_SIZES[[#This Row],[column_prec]]&amp;"_"&amp;COL_SIZES[[#This Row],[col_len]]</f>
        <v>int_10_4</v>
      </c>
      <c r="B317" s="108">
        <f>IF(COL_SIZES[[#This Row],[datatype]] = "varchar",
  MIN(
    COL_SIZES[[#This Row],[column_length]],
    IFERROR(VALUE(VLOOKUP(
      COL_SIZES[[#This Row],[table_name]]&amp;"."&amp;COL_SIZES[[#This Row],[column_name]],
      AVG_COL_SIZES[#Data],2,FALSE)),
    COL_SIZES[[#This Row],[column_length]])
  ),
  COL_SIZES[[#This Row],[column_length]])</f>
        <v>4</v>
      </c>
      <c r="C317" s="109">
        <f>VLOOKUP(A317,DBMS_TYPE_SIZES[],2,FALSE)</f>
        <v>9</v>
      </c>
      <c r="D317" s="109">
        <f>VLOOKUP(A317,DBMS_TYPE_SIZES[],3,FALSE)</f>
        <v>4</v>
      </c>
      <c r="E317" s="110">
        <f>VLOOKUP(A317,DBMS_TYPE_SIZES[],4,FALSE)</f>
        <v>4</v>
      </c>
      <c r="F317" t="s">
        <v>588</v>
      </c>
      <c r="G317" t="s">
        <v>127</v>
      </c>
      <c r="H317" t="s">
        <v>18</v>
      </c>
      <c r="I317">
        <v>10</v>
      </c>
      <c r="J317">
        <v>4</v>
      </c>
    </row>
    <row r="318" spans="1:10">
      <c r="A318" s="108" t="str">
        <f>COL_SIZES[[#This Row],[datatype]]&amp;"_"&amp;COL_SIZES[[#This Row],[column_prec]]&amp;"_"&amp;COL_SIZES[[#This Row],[col_len]]</f>
        <v>int_10_4</v>
      </c>
      <c r="B318" s="108">
        <f>IF(COL_SIZES[[#This Row],[datatype]] = "varchar",
  MIN(
    COL_SIZES[[#This Row],[column_length]],
    IFERROR(VALUE(VLOOKUP(
      COL_SIZES[[#This Row],[table_name]]&amp;"."&amp;COL_SIZES[[#This Row],[column_name]],
      AVG_COL_SIZES[#Data],2,FALSE)),
    COL_SIZES[[#This Row],[column_length]])
  ),
  COL_SIZES[[#This Row],[column_length]])</f>
        <v>4</v>
      </c>
      <c r="C318" s="109">
        <f>VLOOKUP(A318,DBMS_TYPE_SIZES[],2,FALSE)</f>
        <v>9</v>
      </c>
      <c r="D318" s="109">
        <f>VLOOKUP(A318,DBMS_TYPE_SIZES[],3,FALSE)</f>
        <v>4</v>
      </c>
      <c r="E318" s="110">
        <f>VLOOKUP(A318,DBMS_TYPE_SIZES[],4,FALSE)</f>
        <v>4</v>
      </c>
      <c r="F318" t="s">
        <v>588</v>
      </c>
      <c r="G318" t="s">
        <v>596</v>
      </c>
      <c r="H318" t="s">
        <v>18</v>
      </c>
      <c r="I318">
        <v>10</v>
      </c>
      <c r="J318">
        <v>4</v>
      </c>
    </row>
    <row r="319" spans="1:10">
      <c r="A319" s="108" t="str">
        <f>COL_SIZES[[#This Row],[datatype]]&amp;"_"&amp;COL_SIZES[[#This Row],[column_prec]]&amp;"_"&amp;COL_SIZES[[#This Row],[col_len]]</f>
        <v>varchar_0_255</v>
      </c>
      <c r="B319" s="108">
        <f>IF(COL_SIZES[[#This Row],[datatype]] = "varchar",
  MIN(
    COL_SIZES[[#This Row],[column_length]],
    IFERROR(VALUE(VLOOKUP(
      COL_SIZES[[#This Row],[table_name]]&amp;"."&amp;COL_SIZES[[#This Row],[column_name]],
      AVG_COL_SIZES[#Data],2,FALSE)),
    COL_SIZES[[#This Row],[column_length]])
  ),
  COL_SIZES[[#This Row],[column_length]])</f>
        <v>255</v>
      </c>
      <c r="C319" s="109">
        <f>VLOOKUP(A319,DBMS_TYPE_SIZES[],2,FALSE)</f>
        <v>255</v>
      </c>
      <c r="D319" s="109">
        <f>VLOOKUP(A319,DBMS_TYPE_SIZES[],3,FALSE)</f>
        <v>255</v>
      </c>
      <c r="E319" s="110">
        <f>VLOOKUP(A319,DBMS_TYPE_SIZES[],4,FALSE)</f>
        <v>256</v>
      </c>
      <c r="F319" t="s">
        <v>588</v>
      </c>
      <c r="G319" t="s">
        <v>89</v>
      </c>
      <c r="H319" t="s">
        <v>86</v>
      </c>
      <c r="I319">
        <v>0</v>
      </c>
      <c r="J319">
        <v>255</v>
      </c>
    </row>
    <row r="320" spans="1:10">
      <c r="A320" s="108" t="str">
        <f>COL_SIZES[[#This Row],[datatype]]&amp;"_"&amp;COL_SIZES[[#This Row],[column_prec]]&amp;"_"&amp;COL_SIZES[[#This Row],[col_len]]</f>
        <v>varchar_0_255</v>
      </c>
      <c r="B320" s="108">
        <f>IF(COL_SIZES[[#This Row],[datatype]] = "varchar",
  MIN(
    COL_SIZES[[#This Row],[column_length]],
    IFERROR(VALUE(VLOOKUP(
      COL_SIZES[[#This Row],[table_name]]&amp;"."&amp;COL_SIZES[[#This Row],[column_name]],
      AVG_COL_SIZES[#Data],2,FALSE)),
    COL_SIZES[[#This Row],[column_length]])
  ),
  COL_SIZES[[#This Row],[column_length]])</f>
        <v>255</v>
      </c>
      <c r="C320" s="109">
        <f>VLOOKUP(A320,DBMS_TYPE_SIZES[],2,FALSE)</f>
        <v>255</v>
      </c>
      <c r="D320" s="109">
        <f>VLOOKUP(A320,DBMS_TYPE_SIZES[],3,FALSE)</f>
        <v>255</v>
      </c>
      <c r="E320" s="110">
        <f>VLOOKUP(A320,DBMS_TYPE_SIZES[],4,FALSE)</f>
        <v>256</v>
      </c>
      <c r="F320" t="s">
        <v>88</v>
      </c>
      <c r="G320" t="s">
        <v>579</v>
      </c>
      <c r="H320" t="s">
        <v>86</v>
      </c>
      <c r="I320">
        <v>0</v>
      </c>
      <c r="J320">
        <v>255</v>
      </c>
    </row>
    <row r="321" spans="1:10">
      <c r="A321" s="108" t="str">
        <f>COL_SIZES[[#This Row],[datatype]]&amp;"_"&amp;COL_SIZES[[#This Row],[column_prec]]&amp;"_"&amp;COL_SIZES[[#This Row],[col_len]]</f>
        <v>int_10_4</v>
      </c>
      <c r="B321" s="108">
        <f>IF(COL_SIZES[[#This Row],[datatype]] = "varchar",
  MIN(
    COL_SIZES[[#This Row],[column_length]],
    IFERROR(VALUE(VLOOKUP(
      COL_SIZES[[#This Row],[table_name]]&amp;"."&amp;COL_SIZES[[#This Row],[column_name]],
      AVG_COL_SIZES[#Data],2,FALSE)),
    COL_SIZES[[#This Row],[column_length]])
  ),
  COL_SIZES[[#This Row],[column_length]])</f>
        <v>4</v>
      </c>
      <c r="C321" s="109">
        <f>VLOOKUP(A321,DBMS_TYPE_SIZES[],2,FALSE)</f>
        <v>9</v>
      </c>
      <c r="D321" s="109">
        <f>VLOOKUP(A321,DBMS_TYPE_SIZES[],3,FALSE)</f>
        <v>4</v>
      </c>
      <c r="E321" s="110">
        <f>VLOOKUP(A321,DBMS_TYPE_SIZES[],4,FALSE)</f>
        <v>4</v>
      </c>
      <c r="F321" t="s">
        <v>88</v>
      </c>
      <c r="G321" t="s">
        <v>83</v>
      </c>
      <c r="H321" t="s">
        <v>18</v>
      </c>
      <c r="I321">
        <v>10</v>
      </c>
      <c r="J321">
        <v>4</v>
      </c>
    </row>
    <row r="322" spans="1:10">
      <c r="A322" s="108" t="str">
        <f>COL_SIZES[[#This Row],[datatype]]&amp;"_"&amp;COL_SIZES[[#This Row],[column_prec]]&amp;"_"&amp;COL_SIZES[[#This Row],[col_len]]</f>
        <v>int_10_4</v>
      </c>
      <c r="B322" s="108">
        <f>IF(COL_SIZES[[#This Row],[datatype]] = "varchar",
  MIN(
    COL_SIZES[[#This Row],[column_length]],
    IFERROR(VALUE(VLOOKUP(
      COL_SIZES[[#This Row],[table_name]]&amp;"."&amp;COL_SIZES[[#This Row],[column_name]],
      AVG_COL_SIZES[#Data],2,FALSE)),
    COL_SIZES[[#This Row],[column_length]])
  ),
  COL_SIZES[[#This Row],[column_length]])</f>
        <v>4</v>
      </c>
      <c r="C322" s="109">
        <f>VLOOKUP(A322,DBMS_TYPE_SIZES[],2,FALSE)</f>
        <v>9</v>
      </c>
      <c r="D322" s="109">
        <f>VLOOKUP(A322,DBMS_TYPE_SIZES[],3,FALSE)</f>
        <v>4</v>
      </c>
      <c r="E322" s="110">
        <f>VLOOKUP(A322,DBMS_TYPE_SIZES[],4,FALSE)</f>
        <v>4</v>
      </c>
      <c r="F322" t="s">
        <v>88</v>
      </c>
      <c r="G322" t="s">
        <v>589</v>
      </c>
      <c r="H322" t="s">
        <v>18</v>
      </c>
      <c r="I322">
        <v>10</v>
      </c>
      <c r="J322">
        <v>4</v>
      </c>
    </row>
    <row r="323" spans="1:10">
      <c r="A323" s="108" t="str">
        <f>COL_SIZES[[#This Row],[datatype]]&amp;"_"&amp;COL_SIZES[[#This Row],[column_prec]]&amp;"_"&amp;COL_SIZES[[#This Row],[col_len]]</f>
        <v>int_10_4</v>
      </c>
      <c r="B323" s="108">
        <f>IF(COL_SIZES[[#This Row],[datatype]] = "varchar",
  MIN(
    COL_SIZES[[#This Row],[column_length]],
    IFERROR(VALUE(VLOOKUP(
      COL_SIZES[[#This Row],[table_name]]&amp;"."&amp;COL_SIZES[[#This Row],[column_name]],
      AVG_COL_SIZES[#Data],2,FALSE)),
    COL_SIZES[[#This Row],[column_length]])
  ),
  COL_SIZES[[#This Row],[column_length]])</f>
        <v>4</v>
      </c>
      <c r="C323" s="109">
        <f>VLOOKUP(A323,DBMS_TYPE_SIZES[],2,FALSE)</f>
        <v>9</v>
      </c>
      <c r="D323" s="109">
        <f>VLOOKUP(A323,DBMS_TYPE_SIZES[],3,FALSE)</f>
        <v>4</v>
      </c>
      <c r="E323" s="110">
        <f>VLOOKUP(A323,DBMS_TYPE_SIZES[],4,FALSE)</f>
        <v>4</v>
      </c>
      <c r="F323" t="s">
        <v>88</v>
      </c>
      <c r="G323" t="s">
        <v>590</v>
      </c>
      <c r="H323" t="s">
        <v>18</v>
      </c>
      <c r="I323">
        <v>10</v>
      </c>
      <c r="J323">
        <v>4</v>
      </c>
    </row>
    <row r="324" spans="1:10">
      <c r="A324" s="108" t="str">
        <f>COL_SIZES[[#This Row],[datatype]]&amp;"_"&amp;COL_SIZES[[#This Row],[column_prec]]&amp;"_"&amp;COL_SIZES[[#This Row],[col_len]]</f>
        <v>datetime_23_8</v>
      </c>
      <c r="B324" s="108">
        <f>IF(COL_SIZES[[#This Row],[datatype]] = "varchar",
  MIN(
    COL_SIZES[[#This Row],[column_length]],
    IFERROR(VALUE(VLOOKUP(
      COL_SIZES[[#This Row],[table_name]]&amp;"."&amp;COL_SIZES[[#This Row],[column_name]],
      AVG_COL_SIZES[#Data],2,FALSE)),
    COL_SIZES[[#This Row],[column_length]])
  ),
  COL_SIZES[[#This Row],[column_length]])</f>
        <v>8</v>
      </c>
      <c r="C324" s="109">
        <f>VLOOKUP(A324,DBMS_TYPE_SIZES[],2,FALSE)</f>
        <v>7</v>
      </c>
      <c r="D324" s="109">
        <f>VLOOKUP(A324,DBMS_TYPE_SIZES[],3,FALSE)</f>
        <v>8</v>
      </c>
      <c r="E324" s="110">
        <f>VLOOKUP(A324,DBMS_TYPE_SIZES[],4,FALSE)</f>
        <v>8</v>
      </c>
      <c r="F324" t="s">
        <v>88</v>
      </c>
      <c r="G324" t="s">
        <v>591</v>
      </c>
      <c r="H324" t="s">
        <v>20</v>
      </c>
      <c r="I324">
        <v>23</v>
      </c>
      <c r="J324">
        <v>8</v>
      </c>
    </row>
    <row r="325" spans="1:10">
      <c r="A325" s="108" t="str">
        <f>COL_SIZES[[#This Row],[datatype]]&amp;"_"&amp;COL_SIZES[[#This Row],[column_prec]]&amp;"_"&amp;COL_SIZES[[#This Row],[col_len]]</f>
        <v>datetime_23_8</v>
      </c>
      <c r="B325" s="108">
        <f>IF(COL_SIZES[[#This Row],[datatype]] = "varchar",
  MIN(
    COL_SIZES[[#This Row],[column_length]],
    IFERROR(VALUE(VLOOKUP(
      COL_SIZES[[#This Row],[table_name]]&amp;"."&amp;COL_SIZES[[#This Row],[column_name]],
      AVG_COL_SIZES[#Data],2,FALSE)),
    COL_SIZES[[#This Row],[column_length]])
  ),
  COL_SIZES[[#This Row],[column_length]])</f>
        <v>8</v>
      </c>
      <c r="C325" s="109">
        <f>VLOOKUP(A325,DBMS_TYPE_SIZES[],2,FALSE)</f>
        <v>7</v>
      </c>
      <c r="D325" s="109">
        <f>VLOOKUP(A325,DBMS_TYPE_SIZES[],3,FALSE)</f>
        <v>8</v>
      </c>
      <c r="E325" s="110">
        <f>VLOOKUP(A325,DBMS_TYPE_SIZES[],4,FALSE)</f>
        <v>8</v>
      </c>
      <c r="F325" t="s">
        <v>88</v>
      </c>
      <c r="G325" t="s">
        <v>592</v>
      </c>
      <c r="H325" t="s">
        <v>20</v>
      </c>
      <c r="I325">
        <v>23</v>
      </c>
      <c r="J325">
        <v>8</v>
      </c>
    </row>
    <row r="326" spans="1:10">
      <c r="A326" s="108" t="str">
        <f>COL_SIZES[[#This Row],[datatype]]&amp;"_"&amp;COL_SIZES[[#This Row],[column_prec]]&amp;"_"&amp;COL_SIZES[[#This Row],[col_len]]</f>
        <v>int_10_4</v>
      </c>
      <c r="B326" s="108">
        <f>IF(COL_SIZES[[#This Row],[datatype]] = "varchar",
  MIN(
    COL_SIZES[[#This Row],[column_length]],
    IFERROR(VALUE(VLOOKUP(
      COL_SIZES[[#This Row],[table_name]]&amp;"."&amp;COL_SIZES[[#This Row],[column_name]],
      AVG_COL_SIZES[#Data],2,FALSE)),
    COL_SIZES[[#This Row],[column_length]])
  ),
  COL_SIZES[[#This Row],[column_length]])</f>
        <v>4</v>
      </c>
      <c r="C326" s="109">
        <f>VLOOKUP(A326,DBMS_TYPE_SIZES[],2,FALSE)</f>
        <v>9</v>
      </c>
      <c r="D326" s="109">
        <f>VLOOKUP(A326,DBMS_TYPE_SIZES[],3,FALSE)</f>
        <v>4</v>
      </c>
      <c r="E326" s="110">
        <f>VLOOKUP(A326,DBMS_TYPE_SIZES[],4,FALSE)</f>
        <v>4</v>
      </c>
      <c r="F326" t="s">
        <v>88</v>
      </c>
      <c r="G326" t="s">
        <v>593</v>
      </c>
      <c r="H326" t="s">
        <v>18</v>
      </c>
      <c r="I326">
        <v>10</v>
      </c>
      <c r="J326">
        <v>4</v>
      </c>
    </row>
    <row r="327" spans="1:10">
      <c r="A327" s="108" t="str">
        <f>COL_SIZES[[#This Row],[datatype]]&amp;"_"&amp;COL_SIZES[[#This Row],[column_prec]]&amp;"_"&amp;COL_SIZES[[#This Row],[col_len]]</f>
        <v>varchar_0_64</v>
      </c>
      <c r="B327" s="108">
        <f>IF(COL_SIZES[[#This Row],[datatype]] = "varchar",
  MIN(
    COL_SIZES[[#This Row],[column_length]],
    IFERROR(VALUE(VLOOKUP(
      COL_SIZES[[#This Row],[table_name]]&amp;"."&amp;COL_SIZES[[#This Row],[column_name]],
      AVG_COL_SIZES[#Data],2,FALSE)),
    COL_SIZES[[#This Row],[column_length]])
  ),
  COL_SIZES[[#This Row],[column_length]])</f>
        <v>64</v>
      </c>
      <c r="C327" s="109">
        <f>VLOOKUP(A327,DBMS_TYPE_SIZES[],2,FALSE)</f>
        <v>64</v>
      </c>
      <c r="D327" s="109">
        <f>VLOOKUP(A327,DBMS_TYPE_SIZES[],3,FALSE)</f>
        <v>64</v>
      </c>
      <c r="E327" s="110">
        <f>VLOOKUP(A327,DBMS_TYPE_SIZES[],4,FALSE)</f>
        <v>65</v>
      </c>
      <c r="F327" t="s">
        <v>88</v>
      </c>
      <c r="G327" t="s">
        <v>85</v>
      </c>
      <c r="H327" t="s">
        <v>86</v>
      </c>
      <c r="I327">
        <v>0</v>
      </c>
      <c r="J327">
        <v>64</v>
      </c>
    </row>
    <row r="328" spans="1:10">
      <c r="A328" s="108" t="str">
        <f>COL_SIZES[[#This Row],[datatype]]&amp;"_"&amp;COL_SIZES[[#This Row],[column_prec]]&amp;"_"&amp;COL_SIZES[[#This Row],[col_len]]</f>
        <v>varchar_0_32</v>
      </c>
      <c r="B328" s="108">
        <f>IF(COL_SIZES[[#This Row],[datatype]] = "varchar",
  MIN(
    COL_SIZES[[#This Row],[column_length]],
    IFERROR(VALUE(VLOOKUP(
      COL_SIZES[[#This Row],[table_name]]&amp;"."&amp;COL_SIZES[[#This Row],[column_name]],
      AVG_COL_SIZES[#Data],2,FALSE)),
    COL_SIZES[[#This Row],[column_length]])
  ),
  COL_SIZES[[#This Row],[column_length]])</f>
        <v>32</v>
      </c>
      <c r="C328" s="109">
        <f>VLOOKUP(A328,DBMS_TYPE_SIZES[],2,FALSE)</f>
        <v>32</v>
      </c>
      <c r="D328" s="109">
        <f>VLOOKUP(A328,DBMS_TYPE_SIZES[],3,FALSE)</f>
        <v>32</v>
      </c>
      <c r="E328" s="110">
        <f>VLOOKUP(A328,DBMS_TYPE_SIZES[],4,FALSE)</f>
        <v>33</v>
      </c>
      <c r="F328" t="s">
        <v>88</v>
      </c>
      <c r="G328" t="s">
        <v>100</v>
      </c>
      <c r="H328" t="s">
        <v>86</v>
      </c>
      <c r="I328">
        <v>0</v>
      </c>
      <c r="J328">
        <v>32</v>
      </c>
    </row>
    <row r="329" spans="1:10">
      <c r="A329" s="108" t="str">
        <f>COL_SIZES[[#This Row],[datatype]]&amp;"_"&amp;COL_SIZES[[#This Row],[column_prec]]&amp;"_"&amp;COL_SIZES[[#This Row],[col_len]]</f>
        <v>varchar_0_64</v>
      </c>
      <c r="B329" s="108">
        <f>IF(COL_SIZES[[#This Row],[datatype]] = "varchar",
  MIN(
    COL_SIZES[[#This Row],[column_length]],
    IFERROR(VALUE(VLOOKUP(
      COL_SIZES[[#This Row],[table_name]]&amp;"."&amp;COL_SIZES[[#This Row],[column_name]],
      AVG_COL_SIZES[#Data],2,FALSE)),
    COL_SIZES[[#This Row],[column_length]])
  ),
  COL_SIZES[[#This Row],[column_length]])</f>
        <v>64</v>
      </c>
      <c r="C329" s="109">
        <f>VLOOKUP(A329,DBMS_TYPE_SIZES[],2,FALSE)</f>
        <v>64</v>
      </c>
      <c r="D329" s="109">
        <f>VLOOKUP(A329,DBMS_TYPE_SIZES[],3,FALSE)</f>
        <v>64</v>
      </c>
      <c r="E329" s="110">
        <f>VLOOKUP(A329,DBMS_TYPE_SIZES[],4,FALSE)</f>
        <v>65</v>
      </c>
      <c r="F329" t="s">
        <v>88</v>
      </c>
      <c r="G329" t="s">
        <v>585</v>
      </c>
      <c r="H329" t="s">
        <v>86</v>
      </c>
      <c r="I329">
        <v>0</v>
      </c>
      <c r="J329">
        <v>64</v>
      </c>
    </row>
    <row r="330" spans="1:10">
      <c r="A330" s="108" t="str">
        <f>COL_SIZES[[#This Row],[datatype]]&amp;"_"&amp;COL_SIZES[[#This Row],[column_prec]]&amp;"_"&amp;COL_SIZES[[#This Row],[col_len]]</f>
        <v>datetime_23_8</v>
      </c>
      <c r="B330" s="108">
        <f>IF(COL_SIZES[[#This Row],[datatype]] = "varchar",
  MIN(
    COL_SIZES[[#This Row],[column_length]],
    IFERROR(VALUE(VLOOKUP(
      COL_SIZES[[#This Row],[table_name]]&amp;"."&amp;COL_SIZES[[#This Row],[column_name]],
      AVG_COL_SIZES[#Data],2,FALSE)),
    COL_SIZES[[#This Row],[column_length]])
  ),
  COL_SIZES[[#This Row],[column_length]])</f>
        <v>8</v>
      </c>
      <c r="C330" s="109">
        <f>VLOOKUP(A330,DBMS_TYPE_SIZES[],2,FALSE)</f>
        <v>7</v>
      </c>
      <c r="D330" s="109">
        <f>VLOOKUP(A330,DBMS_TYPE_SIZES[],3,FALSE)</f>
        <v>8</v>
      </c>
      <c r="E330" s="110">
        <f>VLOOKUP(A330,DBMS_TYPE_SIZES[],4,FALSE)</f>
        <v>8</v>
      </c>
      <c r="F330" t="s">
        <v>88</v>
      </c>
      <c r="G330" t="s">
        <v>594</v>
      </c>
      <c r="H330" t="s">
        <v>20</v>
      </c>
      <c r="I330">
        <v>23</v>
      </c>
      <c r="J330">
        <v>8</v>
      </c>
    </row>
    <row r="331" spans="1:10">
      <c r="A331" s="108" t="str">
        <f>COL_SIZES[[#This Row],[datatype]]&amp;"_"&amp;COL_SIZES[[#This Row],[column_prec]]&amp;"_"&amp;COL_SIZES[[#This Row],[col_len]]</f>
        <v>int_10_4</v>
      </c>
      <c r="B331" s="108">
        <f>IF(COL_SIZES[[#This Row],[datatype]] = "varchar",
  MIN(
    COL_SIZES[[#This Row],[column_length]],
    IFERROR(VALUE(VLOOKUP(
      COL_SIZES[[#This Row],[table_name]]&amp;"."&amp;COL_SIZES[[#This Row],[column_name]],
      AVG_COL_SIZES[#Data],2,FALSE)),
    COL_SIZES[[#This Row],[column_length]])
  ),
  COL_SIZES[[#This Row],[column_length]])</f>
        <v>4</v>
      </c>
      <c r="C331" s="109">
        <f>VLOOKUP(A331,DBMS_TYPE_SIZES[],2,FALSE)</f>
        <v>9</v>
      </c>
      <c r="D331" s="109">
        <f>VLOOKUP(A331,DBMS_TYPE_SIZES[],3,FALSE)</f>
        <v>4</v>
      </c>
      <c r="E331" s="110">
        <f>VLOOKUP(A331,DBMS_TYPE_SIZES[],4,FALSE)</f>
        <v>4</v>
      </c>
      <c r="F331" t="s">
        <v>88</v>
      </c>
      <c r="G331" t="s">
        <v>595</v>
      </c>
      <c r="H331" t="s">
        <v>18</v>
      </c>
      <c r="I331">
        <v>10</v>
      </c>
      <c r="J331">
        <v>4</v>
      </c>
    </row>
    <row r="332" spans="1:10">
      <c r="A332" s="108" t="str">
        <f>COL_SIZES[[#This Row],[datatype]]&amp;"_"&amp;COL_SIZES[[#This Row],[column_prec]]&amp;"_"&amp;COL_SIZES[[#This Row],[col_len]]</f>
        <v>int_10_4</v>
      </c>
      <c r="B332" s="108">
        <f>IF(COL_SIZES[[#This Row],[datatype]] = "varchar",
  MIN(
    COL_SIZES[[#This Row],[column_length]],
    IFERROR(VALUE(VLOOKUP(
      COL_SIZES[[#This Row],[table_name]]&amp;"."&amp;COL_SIZES[[#This Row],[column_name]],
      AVG_COL_SIZES[#Data],2,FALSE)),
    COL_SIZES[[#This Row],[column_length]])
  ),
  COL_SIZES[[#This Row],[column_length]])</f>
        <v>4</v>
      </c>
      <c r="C332" s="109">
        <f>VLOOKUP(A332,DBMS_TYPE_SIZES[],2,FALSE)</f>
        <v>9</v>
      </c>
      <c r="D332" s="109">
        <f>VLOOKUP(A332,DBMS_TYPE_SIZES[],3,FALSE)</f>
        <v>4</v>
      </c>
      <c r="E332" s="110">
        <f>VLOOKUP(A332,DBMS_TYPE_SIZES[],4,FALSE)</f>
        <v>4</v>
      </c>
      <c r="F332" t="s">
        <v>88</v>
      </c>
      <c r="G332" t="s">
        <v>597</v>
      </c>
      <c r="H332" t="s">
        <v>18</v>
      </c>
      <c r="I332">
        <v>10</v>
      </c>
      <c r="J332">
        <v>4</v>
      </c>
    </row>
    <row r="333" spans="1:10">
      <c r="A333" s="108" t="str">
        <f>COL_SIZES[[#This Row],[datatype]]&amp;"_"&amp;COL_SIZES[[#This Row],[column_prec]]&amp;"_"&amp;COL_SIZES[[#This Row],[col_len]]</f>
        <v>int_10_4</v>
      </c>
      <c r="B333" s="108">
        <f>IF(COL_SIZES[[#This Row],[datatype]] = "varchar",
  MIN(
    COL_SIZES[[#This Row],[column_length]],
    IFERROR(VALUE(VLOOKUP(
      COL_SIZES[[#This Row],[table_name]]&amp;"."&amp;COL_SIZES[[#This Row],[column_name]],
      AVG_COL_SIZES[#Data],2,FALSE)),
    COL_SIZES[[#This Row],[column_length]])
  ),
  COL_SIZES[[#This Row],[column_length]])</f>
        <v>4</v>
      </c>
      <c r="C333" s="109">
        <f>VLOOKUP(A333,DBMS_TYPE_SIZES[],2,FALSE)</f>
        <v>9</v>
      </c>
      <c r="D333" s="109">
        <f>VLOOKUP(A333,DBMS_TYPE_SIZES[],3,FALSE)</f>
        <v>4</v>
      </c>
      <c r="E333" s="110">
        <f>VLOOKUP(A333,DBMS_TYPE_SIZES[],4,FALSE)</f>
        <v>4</v>
      </c>
      <c r="F333" t="s">
        <v>88</v>
      </c>
      <c r="G333" t="s">
        <v>127</v>
      </c>
      <c r="H333" t="s">
        <v>18</v>
      </c>
      <c r="I333">
        <v>10</v>
      </c>
      <c r="J333">
        <v>4</v>
      </c>
    </row>
    <row r="334" spans="1:10">
      <c r="A334" s="108" t="str">
        <f>COL_SIZES[[#This Row],[datatype]]&amp;"_"&amp;COL_SIZES[[#This Row],[column_prec]]&amp;"_"&amp;COL_SIZES[[#This Row],[col_len]]</f>
        <v>int_10_4</v>
      </c>
      <c r="B334" s="108">
        <f>IF(COL_SIZES[[#This Row],[datatype]] = "varchar",
  MIN(
    COL_SIZES[[#This Row],[column_length]],
    IFERROR(VALUE(VLOOKUP(
      COL_SIZES[[#This Row],[table_name]]&amp;"."&amp;COL_SIZES[[#This Row],[column_name]],
      AVG_COL_SIZES[#Data],2,FALSE)),
    COL_SIZES[[#This Row],[column_length]])
  ),
  COL_SIZES[[#This Row],[column_length]])</f>
        <v>4</v>
      </c>
      <c r="C334" s="109">
        <f>VLOOKUP(A334,DBMS_TYPE_SIZES[],2,FALSE)</f>
        <v>9</v>
      </c>
      <c r="D334" s="109">
        <f>VLOOKUP(A334,DBMS_TYPE_SIZES[],3,FALSE)</f>
        <v>4</v>
      </c>
      <c r="E334" s="110">
        <f>VLOOKUP(A334,DBMS_TYPE_SIZES[],4,FALSE)</f>
        <v>4</v>
      </c>
      <c r="F334" t="s">
        <v>88</v>
      </c>
      <c r="G334" t="s">
        <v>596</v>
      </c>
      <c r="H334" t="s">
        <v>18</v>
      </c>
      <c r="I334">
        <v>10</v>
      </c>
      <c r="J334">
        <v>4</v>
      </c>
    </row>
    <row r="335" spans="1:10">
      <c r="A335" s="108" t="str">
        <f>COL_SIZES[[#This Row],[datatype]]&amp;"_"&amp;COL_SIZES[[#This Row],[column_prec]]&amp;"_"&amp;COL_SIZES[[#This Row],[col_len]]</f>
        <v>varchar_0_255</v>
      </c>
      <c r="B335" s="108">
        <f>IF(COL_SIZES[[#This Row],[datatype]] = "varchar",
  MIN(
    COL_SIZES[[#This Row],[column_length]],
    IFERROR(VALUE(VLOOKUP(
      COL_SIZES[[#This Row],[table_name]]&amp;"."&amp;COL_SIZES[[#This Row],[column_name]],
      AVG_COL_SIZES[#Data],2,FALSE)),
    COL_SIZES[[#This Row],[column_length]])
  ),
  COL_SIZES[[#This Row],[column_length]])</f>
        <v>255</v>
      </c>
      <c r="C335" s="109">
        <f>VLOOKUP(A335,DBMS_TYPE_SIZES[],2,FALSE)</f>
        <v>255</v>
      </c>
      <c r="D335" s="109">
        <f>VLOOKUP(A335,DBMS_TYPE_SIZES[],3,FALSE)</f>
        <v>255</v>
      </c>
      <c r="E335" s="110">
        <f>VLOOKUP(A335,DBMS_TYPE_SIZES[],4,FALSE)</f>
        <v>256</v>
      </c>
      <c r="F335" t="s">
        <v>88</v>
      </c>
      <c r="G335" t="s">
        <v>89</v>
      </c>
      <c r="H335" t="s">
        <v>86</v>
      </c>
      <c r="I335">
        <v>0</v>
      </c>
      <c r="J335">
        <v>255</v>
      </c>
    </row>
    <row r="336" spans="1:10">
      <c r="A336" s="108" t="str">
        <f>COL_SIZES[[#This Row],[datatype]]&amp;"_"&amp;COL_SIZES[[#This Row],[column_prec]]&amp;"_"&amp;COL_SIZES[[#This Row],[col_len]]</f>
        <v>int_10_4</v>
      </c>
      <c r="B336" s="108">
        <f>IF(COL_SIZES[[#This Row],[datatype]] = "varchar",
  MIN(
    COL_SIZES[[#This Row],[column_length]],
    IFERROR(VALUE(VLOOKUP(
      COL_SIZES[[#This Row],[table_name]]&amp;"."&amp;COL_SIZES[[#This Row],[column_name]],
      AVG_COL_SIZES[#Data],2,FALSE)),
    COL_SIZES[[#This Row],[column_length]])
  ),
  COL_SIZES[[#This Row],[column_length]])</f>
        <v>4</v>
      </c>
      <c r="C336" s="109">
        <f>VLOOKUP(A336,DBMS_TYPE_SIZES[],2,FALSE)</f>
        <v>9</v>
      </c>
      <c r="D336" s="109">
        <f>VLOOKUP(A336,DBMS_TYPE_SIZES[],3,FALSE)</f>
        <v>4</v>
      </c>
      <c r="E336" s="110">
        <f>VLOOKUP(A336,DBMS_TYPE_SIZES[],4,FALSE)</f>
        <v>4</v>
      </c>
      <c r="F336" t="s">
        <v>598</v>
      </c>
      <c r="G336" t="s">
        <v>599</v>
      </c>
      <c r="H336" t="s">
        <v>18</v>
      </c>
      <c r="I336">
        <v>10</v>
      </c>
      <c r="J336">
        <v>4</v>
      </c>
    </row>
    <row r="337" spans="1:10">
      <c r="A337" s="108" t="str">
        <f>COL_SIZES[[#This Row],[datatype]]&amp;"_"&amp;COL_SIZES[[#This Row],[column_prec]]&amp;"_"&amp;COL_SIZES[[#This Row],[col_len]]</f>
        <v>int_10_4</v>
      </c>
      <c r="B337" s="108">
        <f>IF(COL_SIZES[[#This Row],[datatype]] = "varchar",
  MIN(
    COL_SIZES[[#This Row],[column_length]],
    IFERROR(VALUE(VLOOKUP(
      COL_SIZES[[#This Row],[table_name]]&amp;"."&amp;COL_SIZES[[#This Row],[column_name]],
      AVG_COL_SIZES[#Data],2,FALSE)),
    COL_SIZES[[#This Row],[column_length]])
  ),
  COL_SIZES[[#This Row],[column_length]])</f>
        <v>4</v>
      </c>
      <c r="C337" s="109">
        <f>VLOOKUP(A337,DBMS_TYPE_SIZES[],2,FALSE)</f>
        <v>9</v>
      </c>
      <c r="D337" s="109">
        <f>VLOOKUP(A337,DBMS_TYPE_SIZES[],3,FALSE)</f>
        <v>4</v>
      </c>
      <c r="E337" s="110">
        <f>VLOOKUP(A337,DBMS_TYPE_SIZES[],4,FALSE)</f>
        <v>4</v>
      </c>
      <c r="F337" t="s">
        <v>90</v>
      </c>
      <c r="G337" t="s">
        <v>81</v>
      </c>
      <c r="H337" t="s">
        <v>18</v>
      </c>
      <c r="I337">
        <v>10</v>
      </c>
      <c r="J337">
        <v>4</v>
      </c>
    </row>
    <row r="338" spans="1:10">
      <c r="A338" s="108" t="str">
        <f>COL_SIZES[[#This Row],[datatype]]&amp;"_"&amp;COL_SIZES[[#This Row],[column_prec]]&amp;"_"&amp;COL_SIZES[[#This Row],[col_len]]</f>
        <v>varchar_0_255</v>
      </c>
      <c r="B338" s="108">
        <f>IF(COL_SIZES[[#This Row],[datatype]] = "varchar",
  MIN(
    COL_SIZES[[#This Row],[column_length]],
    IFERROR(VALUE(VLOOKUP(
      COL_SIZES[[#This Row],[table_name]]&amp;"."&amp;COL_SIZES[[#This Row],[column_name]],
      AVG_COL_SIZES[#Data],2,FALSE)),
    COL_SIZES[[#This Row],[column_length]])
  ),
  COL_SIZES[[#This Row],[column_length]])</f>
        <v>255</v>
      </c>
      <c r="C338" s="109">
        <f>VLOOKUP(A338,DBMS_TYPE_SIZES[],2,FALSE)</f>
        <v>255</v>
      </c>
      <c r="D338" s="109">
        <f>VLOOKUP(A338,DBMS_TYPE_SIZES[],3,FALSE)</f>
        <v>255</v>
      </c>
      <c r="E338" s="110">
        <f>VLOOKUP(A338,DBMS_TYPE_SIZES[],4,FALSE)</f>
        <v>256</v>
      </c>
      <c r="F338" t="s">
        <v>90</v>
      </c>
      <c r="G338" t="s">
        <v>204</v>
      </c>
      <c r="H338" t="s">
        <v>86</v>
      </c>
      <c r="I338">
        <v>0</v>
      </c>
      <c r="J338">
        <v>255</v>
      </c>
    </row>
    <row r="339" spans="1:10">
      <c r="A339" s="108" t="str">
        <f>COL_SIZES[[#This Row],[datatype]]&amp;"_"&amp;COL_SIZES[[#This Row],[column_prec]]&amp;"_"&amp;COL_SIZES[[#This Row],[col_len]]</f>
        <v>int_10_4</v>
      </c>
      <c r="B339" s="108">
        <f>IF(COL_SIZES[[#This Row],[datatype]] = "varchar",
  MIN(
    COL_SIZES[[#This Row],[column_length]],
    IFERROR(VALUE(VLOOKUP(
      COL_SIZES[[#This Row],[table_name]]&amp;"."&amp;COL_SIZES[[#This Row],[column_name]],
      AVG_COL_SIZES[#Data],2,FALSE)),
    COL_SIZES[[#This Row],[column_length]])
  ),
  COL_SIZES[[#This Row],[column_length]])</f>
        <v>4</v>
      </c>
      <c r="C339" s="109">
        <f>VLOOKUP(A339,DBMS_TYPE_SIZES[],2,FALSE)</f>
        <v>9</v>
      </c>
      <c r="D339" s="109">
        <f>VLOOKUP(A339,DBMS_TYPE_SIZES[],3,FALSE)</f>
        <v>4</v>
      </c>
      <c r="E339" s="110">
        <f>VLOOKUP(A339,DBMS_TYPE_SIZES[],4,FALSE)</f>
        <v>4</v>
      </c>
      <c r="F339" t="s">
        <v>600</v>
      </c>
      <c r="G339" t="s">
        <v>141</v>
      </c>
      <c r="H339" t="s">
        <v>18</v>
      </c>
      <c r="I339">
        <v>10</v>
      </c>
      <c r="J339">
        <v>4</v>
      </c>
    </row>
    <row r="340" spans="1:10">
      <c r="A340" s="108" t="str">
        <f>COL_SIZES[[#This Row],[datatype]]&amp;"_"&amp;COL_SIZES[[#This Row],[column_prec]]&amp;"_"&amp;COL_SIZES[[#This Row],[col_len]]</f>
        <v>varchar_0_64</v>
      </c>
      <c r="B340" s="108">
        <f>IF(COL_SIZES[[#This Row],[datatype]] = "varchar",
  MIN(
    COL_SIZES[[#This Row],[column_length]],
    IFERROR(VALUE(VLOOKUP(
      COL_SIZES[[#This Row],[table_name]]&amp;"."&amp;COL_SIZES[[#This Row],[column_name]],
      AVG_COL_SIZES[#Data],2,FALSE)),
    COL_SIZES[[#This Row],[column_length]])
  ),
  COL_SIZES[[#This Row],[column_length]])</f>
        <v>64</v>
      </c>
      <c r="C340" s="109">
        <f>VLOOKUP(A340,DBMS_TYPE_SIZES[],2,FALSE)</f>
        <v>64</v>
      </c>
      <c r="D340" s="109">
        <f>VLOOKUP(A340,DBMS_TYPE_SIZES[],3,FALSE)</f>
        <v>64</v>
      </c>
      <c r="E340" s="110">
        <f>VLOOKUP(A340,DBMS_TYPE_SIZES[],4,FALSE)</f>
        <v>65</v>
      </c>
      <c r="F340" t="s">
        <v>600</v>
      </c>
      <c r="G340" t="s">
        <v>85</v>
      </c>
      <c r="H340" t="s">
        <v>86</v>
      </c>
      <c r="I340">
        <v>0</v>
      </c>
      <c r="J340">
        <v>64</v>
      </c>
    </row>
    <row r="341" spans="1:10">
      <c r="A341" s="108" t="str">
        <f>COL_SIZES[[#This Row],[datatype]]&amp;"_"&amp;COL_SIZES[[#This Row],[column_prec]]&amp;"_"&amp;COL_SIZES[[#This Row],[col_len]]</f>
        <v>varchar_0_64</v>
      </c>
      <c r="B341" s="108">
        <f>IF(COL_SIZES[[#This Row],[datatype]] = "varchar",
  MIN(
    COL_SIZES[[#This Row],[column_length]],
    IFERROR(VALUE(VLOOKUP(
      COL_SIZES[[#This Row],[table_name]]&amp;"."&amp;COL_SIZES[[#This Row],[column_name]],
      AVG_COL_SIZES[#Data],2,FALSE)),
    COL_SIZES[[#This Row],[column_length]])
  ),
  COL_SIZES[[#This Row],[column_length]])</f>
        <v>64</v>
      </c>
      <c r="C341" s="109">
        <f>VLOOKUP(A341,DBMS_TYPE_SIZES[],2,FALSE)</f>
        <v>64</v>
      </c>
      <c r="D341" s="109">
        <f>VLOOKUP(A341,DBMS_TYPE_SIZES[],3,FALSE)</f>
        <v>64</v>
      </c>
      <c r="E341" s="110">
        <f>VLOOKUP(A341,DBMS_TYPE_SIZES[],4,FALSE)</f>
        <v>65</v>
      </c>
      <c r="F341" t="s">
        <v>600</v>
      </c>
      <c r="G341" t="s">
        <v>585</v>
      </c>
      <c r="H341" t="s">
        <v>86</v>
      </c>
      <c r="I341">
        <v>0</v>
      </c>
      <c r="J341">
        <v>64</v>
      </c>
    </row>
    <row r="342" spans="1:10">
      <c r="A342" s="108" t="str">
        <f>COL_SIZES[[#This Row],[datatype]]&amp;"_"&amp;COL_SIZES[[#This Row],[column_prec]]&amp;"_"&amp;COL_SIZES[[#This Row],[col_len]]</f>
        <v>datetime_23_8</v>
      </c>
      <c r="B342" s="108">
        <f>IF(COL_SIZES[[#This Row],[datatype]] = "varchar",
  MIN(
    COL_SIZES[[#This Row],[column_length]],
    IFERROR(VALUE(VLOOKUP(
      COL_SIZES[[#This Row],[table_name]]&amp;"."&amp;COL_SIZES[[#This Row],[column_name]],
      AVG_COL_SIZES[#Data],2,FALSE)),
    COL_SIZES[[#This Row],[column_length]])
  ),
  COL_SIZES[[#This Row],[column_length]])</f>
        <v>8</v>
      </c>
      <c r="C342" s="109">
        <f>VLOOKUP(A342,DBMS_TYPE_SIZES[],2,FALSE)</f>
        <v>7</v>
      </c>
      <c r="D342" s="109">
        <f>VLOOKUP(A342,DBMS_TYPE_SIZES[],3,FALSE)</f>
        <v>8</v>
      </c>
      <c r="E342" s="110">
        <f>VLOOKUP(A342,DBMS_TYPE_SIZES[],4,FALSE)</f>
        <v>8</v>
      </c>
      <c r="F342" t="s">
        <v>600</v>
      </c>
      <c r="G342" t="s">
        <v>601</v>
      </c>
      <c r="H342" t="s">
        <v>20</v>
      </c>
      <c r="I342">
        <v>23</v>
      </c>
      <c r="J342">
        <v>8</v>
      </c>
    </row>
    <row r="343" spans="1:10">
      <c r="A343" s="108" t="str">
        <f>COL_SIZES[[#This Row],[datatype]]&amp;"_"&amp;COL_SIZES[[#This Row],[column_prec]]&amp;"_"&amp;COL_SIZES[[#This Row],[col_len]]</f>
        <v>datetime_23_8</v>
      </c>
      <c r="B343" s="108">
        <f>IF(COL_SIZES[[#This Row],[datatype]] = "varchar",
  MIN(
    COL_SIZES[[#This Row],[column_length]],
    IFERROR(VALUE(VLOOKUP(
      COL_SIZES[[#This Row],[table_name]]&amp;"."&amp;COL_SIZES[[#This Row],[column_name]],
      AVG_COL_SIZES[#Data],2,FALSE)),
    COL_SIZES[[#This Row],[column_length]])
  ),
  COL_SIZES[[#This Row],[column_length]])</f>
        <v>8</v>
      </c>
      <c r="C343" s="109">
        <f>VLOOKUP(A343,DBMS_TYPE_SIZES[],2,FALSE)</f>
        <v>7</v>
      </c>
      <c r="D343" s="109">
        <f>VLOOKUP(A343,DBMS_TYPE_SIZES[],3,FALSE)</f>
        <v>8</v>
      </c>
      <c r="E343" s="110">
        <f>VLOOKUP(A343,DBMS_TYPE_SIZES[],4,FALSE)</f>
        <v>8</v>
      </c>
      <c r="F343" t="s">
        <v>600</v>
      </c>
      <c r="G343" t="s">
        <v>602</v>
      </c>
      <c r="H343" t="s">
        <v>20</v>
      </c>
      <c r="I343">
        <v>23</v>
      </c>
      <c r="J343">
        <v>8</v>
      </c>
    </row>
    <row r="344" spans="1:10">
      <c r="A344" s="108" t="str">
        <f>COL_SIZES[[#This Row],[datatype]]&amp;"_"&amp;COL_SIZES[[#This Row],[column_prec]]&amp;"_"&amp;COL_SIZES[[#This Row],[col_len]]</f>
        <v>int_10_4</v>
      </c>
      <c r="B344" s="108">
        <f>IF(COL_SIZES[[#This Row],[datatype]] = "varchar",
  MIN(
    COL_SIZES[[#This Row],[column_length]],
    IFERROR(VALUE(VLOOKUP(
      COL_SIZES[[#This Row],[table_name]]&amp;"."&amp;COL_SIZES[[#This Row],[column_name]],
      AVG_COL_SIZES[#Data],2,FALSE)),
    COL_SIZES[[#This Row],[column_length]])
  ),
  COL_SIZES[[#This Row],[column_length]])</f>
        <v>4</v>
      </c>
      <c r="C344" s="109">
        <f>VLOOKUP(A344,DBMS_TYPE_SIZES[],2,FALSE)</f>
        <v>9</v>
      </c>
      <c r="D344" s="109">
        <f>VLOOKUP(A344,DBMS_TYPE_SIZES[],3,FALSE)</f>
        <v>4</v>
      </c>
      <c r="E344" s="110">
        <f>VLOOKUP(A344,DBMS_TYPE_SIZES[],4,FALSE)</f>
        <v>4</v>
      </c>
      <c r="F344" t="s">
        <v>600</v>
      </c>
      <c r="G344" t="s">
        <v>603</v>
      </c>
      <c r="H344" t="s">
        <v>18</v>
      </c>
      <c r="I344">
        <v>10</v>
      </c>
      <c r="J344">
        <v>4</v>
      </c>
    </row>
    <row r="345" spans="1:10">
      <c r="A345" s="108" t="str">
        <f>COL_SIZES[[#This Row],[datatype]]&amp;"_"&amp;COL_SIZES[[#This Row],[column_prec]]&amp;"_"&amp;COL_SIZES[[#This Row],[col_len]]</f>
        <v>datetime_23_8</v>
      </c>
      <c r="B345" s="108">
        <f>IF(COL_SIZES[[#This Row],[datatype]] = "varchar",
  MIN(
    COL_SIZES[[#This Row],[column_length]],
    IFERROR(VALUE(VLOOKUP(
      COL_SIZES[[#This Row],[table_name]]&amp;"."&amp;COL_SIZES[[#This Row],[column_name]],
      AVG_COL_SIZES[#Data],2,FALSE)),
    COL_SIZES[[#This Row],[column_length]])
  ),
  COL_SIZES[[#This Row],[column_length]])</f>
        <v>8</v>
      </c>
      <c r="C345" s="109">
        <f>VLOOKUP(A345,DBMS_TYPE_SIZES[],2,FALSE)</f>
        <v>7</v>
      </c>
      <c r="D345" s="109">
        <f>VLOOKUP(A345,DBMS_TYPE_SIZES[],3,FALSE)</f>
        <v>8</v>
      </c>
      <c r="E345" s="110">
        <f>VLOOKUP(A345,DBMS_TYPE_SIZES[],4,FALSE)</f>
        <v>8</v>
      </c>
      <c r="F345" t="s">
        <v>600</v>
      </c>
      <c r="G345" t="s">
        <v>604</v>
      </c>
      <c r="H345" t="s">
        <v>20</v>
      </c>
      <c r="I345">
        <v>23</v>
      </c>
      <c r="J345">
        <v>8</v>
      </c>
    </row>
    <row r="346" spans="1:10">
      <c r="A346" s="108" t="str">
        <f>COL_SIZES[[#This Row],[datatype]]&amp;"_"&amp;COL_SIZES[[#This Row],[column_prec]]&amp;"_"&amp;COL_SIZES[[#This Row],[col_len]]</f>
        <v>int_10_4</v>
      </c>
      <c r="B346" s="108">
        <f>IF(COL_SIZES[[#This Row],[datatype]] = "varchar",
  MIN(
    COL_SIZES[[#This Row],[column_length]],
    IFERROR(VALUE(VLOOKUP(
      COL_SIZES[[#This Row],[table_name]]&amp;"."&amp;COL_SIZES[[#This Row],[column_name]],
      AVG_COL_SIZES[#Data],2,FALSE)),
    COL_SIZES[[#This Row],[column_length]])
  ),
  COL_SIZES[[#This Row],[column_length]])</f>
        <v>4</v>
      </c>
      <c r="C346" s="109">
        <f>VLOOKUP(A346,DBMS_TYPE_SIZES[],2,FALSE)</f>
        <v>9</v>
      </c>
      <c r="D346" s="109">
        <f>VLOOKUP(A346,DBMS_TYPE_SIZES[],3,FALSE)</f>
        <v>4</v>
      </c>
      <c r="E346" s="110">
        <f>VLOOKUP(A346,DBMS_TYPE_SIZES[],4,FALSE)</f>
        <v>4</v>
      </c>
      <c r="F346" t="s">
        <v>600</v>
      </c>
      <c r="G346" t="s">
        <v>596</v>
      </c>
      <c r="H346" t="s">
        <v>18</v>
      </c>
      <c r="I346">
        <v>10</v>
      </c>
      <c r="J346">
        <v>4</v>
      </c>
    </row>
    <row r="347" spans="1:10">
      <c r="A347" s="108" t="str">
        <f>COL_SIZES[[#This Row],[datatype]]&amp;"_"&amp;COL_SIZES[[#This Row],[column_prec]]&amp;"_"&amp;COL_SIZES[[#This Row],[col_len]]</f>
        <v>varchar_0_255</v>
      </c>
      <c r="B347" s="108">
        <f>IF(COL_SIZES[[#This Row],[datatype]] = "varchar",
  MIN(
    COL_SIZES[[#This Row],[column_length]],
    IFERROR(VALUE(VLOOKUP(
      COL_SIZES[[#This Row],[table_name]]&amp;"."&amp;COL_SIZES[[#This Row],[column_name]],
      AVG_COL_SIZES[#Data],2,FALSE)),
    COL_SIZES[[#This Row],[column_length]])
  ),
  COL_SIZES[[#This Row],[column_length]])</f>
        <v>255</v>
      </c>
      <c r="C347" s="109">
        <f>VLOOKUP(A347,DBMS_TYPE_SIZES[],2,FALSE)</f>
        <v>255</v>
      </c>
      <c r="D347" s="109">
        <f>VLOOKUP(A347,DBMS_TYPE_SIZES[],3,FALSE)</f>
        <v>255</v>
      </c>
      <c r="E347" s="110">
        <f>VLOOKUP(A347,DBMS_TYPE_SIZES[],4,FALSE)</f>
        <v>256</v>
      </c>
      <c r="F347" t="s">
        <v>600</v>
      </c>
      <c r="G347" t="s">
        <v>89</v>
      </c>
      <c r="H347" t="s">
        <v>86</v>
      </c>
      <c r="I347">
        <v>0</v>
      </c>
      <c r="J347">
        <v>255</v>
      </c>
    </row>
    <row r="348" spans="1:10">
      <c r="A348" s="108" t="str">
        <f>COL_SIZES[[#This Row],[datatype]]&amp;"_"&amp;COL_SIZES[[#This Row],[column_prec]]&amp;"_"&amp;COL_SIZES[[#This Row],[col_len]]</f>
        <v>varchar_0_64</v>
      </c>
      <c r="B348" s="108">
        <f>IF(COL_SIZES[[#This Row],[datatype]] = "varchar",
  MIN(
    COL_SIZES[[#This Row],[column_length]],
    IFERROR(VALUE(VLOOKUP(
      COL_SIZES[[#This Row],[table_name]]&amp;"."&amp;COL_SIZES[[#This Row],[column_name]],
      AVG_COL_SIZES[#Data],2,FALSE)),
    COL_SIZES[[#This Row],[column_length]])
  ),
  COL_SIZES[[#This Row],[column_length]])</f>
        <v>64</v>
      </c>
      <c r="C348" s="109">
        <f>VLOOKUP(A348,DBMS_TYPE_SIZES[],2,FALSE)</f>
        <v>64</v>
      </c>
      <c r="D348" s="109">
        <f>VLOOKUP(A348,DBMS_TYPE_SIZES[],3,FALSE)</f>
        <v>64</v>
      </c>
      <c r="E348" s="110">
        <f>VLOOKUP(A348,DBMS_TYPE_SIZES[],4,FALSE)</f>
        <v>65</v>
      </c>
      <c r="F348" t="s">
        <v>91</v>
      </c>
      <c r="G348" t="s">
        <v>579</v>
      </c>
      <c r="H348" t="s">
        <v>86</v>
      </c>
      <c r="I348">
        <v>0</v>
      </c>
      <c r="J348">
        <v>64</v>
      </c>
    </row>
    <row r="349" spans="1:10">
      <c r="A349" s="108" t="str">
        <f>COL_SIZES[[#This Row],[datatype]]&amp;"_"&amp;COL_SIZES[[#This Row],[column_prec]]&amp;"_"&amp;COL_SIZES[[#This Row],[col_len]]</f>
        <v>varchar_0_32</v>
      </c>
      <c r="B349" s="108">
        <f>IF(COL_SIZES[[#This Row],[datatype]] = "varchar",
  MIN(
    COL_SIZES[[#This Row],[column_length]],
    IFERROR(VALUE(VLOOKUP(
      COL_SIZES[[#This Row],[table_name]]&amp;"."&amp;COL_SIZES[[#This Row],[column_name]],
      AVG_COL_SIZES[#Data],2,FALSE)),
    COL_SIZES[[#This Row],[column_length]])
  ),
  COL_SIZES[[#This Row],[column_length]])</f>
        <v>32</v>
      </c>
      <c r="C349" s="109">
        <f>VLOOKUP(A349,DBMS_TYPE_SIZES[],2,FALSE)</f>
        <v>32</v>
      </c>
      <c r="D349" s="109">
        <f>VLOOKUP(A349,DBMS_TYPE_SIZES[],3,FALSE)</f>
        <v>32</v>
      </c>
      <c r="E349" s="110">
        <f>VLOOKUP(A349,DBMS_TYPE_SIZES[],4,FALSE)</f>
        <v>33</v>
      </c>
      <c r="F349" t="s">
        <v>91</v>
      </c>
      <c r="G349" t="s">
        <v>100</v>
      </c>
      <c r="H349" t="s">
        <v>86</v>
      </c>
      <c r="I349">
        <v>0</v>
      </c>
      <c r="J349">
        <v>32</v>
      </c>
    </row>
    <row r="350" spans="1:10">
      <c r="A350" s="108" t="str">
        <f>COL_SIZES[[#This Row],[datatype]]&amp;"_"&amp;COL_SIZES[[#This Row],[column_prec]]&amp;"_"&amp;COL_SIZES[[#This Row],[col_len]]</f>
        <v>varchar_0_255</v>
      </c>
      <c r="B350" s="108">
        <f>IF(COL_SIZES[[#This Row],[datatype]] = "varchar",
  MIN(
    COL_SIZES[[#This Row],[column_length]],
    IFERROR(VALUE(VLOOKUP(
      COL_SIZES[[#This Row],[table_name]]&amp;"."&amp;COL_SIZES[[#This Row],[column_name]],
      AVG_COL_SIZES[#Data],2,FALSE)),
    COL_SIZES[[#This Row],[column_length]])
  ),
  COL_SIZES[[#This Row],[column_length]])</f>
        <v>255</v>
      </c>
      <c r="C350" s="109">
        <f>VLOOKUP(A350,DBMS_TYPE_SIZES[],2,FALSE)</f>
        <v>255</v>
      </c>
      <c r="D350" s="109">
        <f>VLOOKUP(A350,DBMS_TYPE_SIZES[],3,FALSE)</f>
        <v>255</v>
      </c>
      <c r="E350" s="110">
        <f>VLOOKUP(A350,DBMS_TYPE_SIZES[],4,FALSE)</f>
        <v>256</v>
      </c>
      <c r="F350" t="s">
        <v>91</v>
      </c>
      <c r="G350" t="s">
        <v>605</v>
      </c>
      <c r="H350" t="s">
        <v>86</v>
      </c>
      <c r="I350">
        <v>0</v>
      </c>
      <c r="J350">
        <v>255</v>
      </c>
    </row>
    <row r="351" spans="1:10">
      <c r="A351" s="108" t="str">
        <f>COL_SIZES[[#This Row],[datatype]]&amp;"_"&amp;COL_SIZES[[#This Row],[column_prec]]&amp;"_"&amp;COL_SIZES[[#This Row],[col_len]]</f>
        <v>numeric_19_9</v>
      </c>
      <c r="B351" s="108">
        <f>IF(COL_SIZES[[#This Row],[datatype]] = "varchar",
  MIN(
    COL_SIZES[[#This Row],[column_length]],
    IFERROR(VALUE(VLOOKUP(
      COL_SIZES[[#This Row],[table_name]]&amp;"."&amp;COL_SIZES[[#This Row],[column_name]],
      AVG_COL_SIZES[#Data],2,FALSE)),
    COL_SIZES[[#This Row],[column_length]])
  ),
  COL_SIZES[[#This Row],[column_length]])</f>
        <v>9</v>
      </c>
      <c r="C351" s="109">
        <f>VLOOKUP(A351,DBMS_TYPE_SIZES[],2,FALSE)</f>
        <v>9</v>
      </c>
      <c r="D351" s="109">
        <f>VLOOKUP(A351,DBMS_TYPE_SIZES[],3,FALSE)</f>
        <v>9</v>
      </c>
      <c r="E351" s="110">
        <f>VLOOKUP(A351,DBMS_TYPE_SIZES[],4,FALSE)</f>
        <v>9</v>
      </c>
      <c r="F351" t="s">
        <v>91</v>
      </c>
      <c r="G351" t="s">
        <v>92</v>
      </c>
      <c r="H351" t="s">
        <v>62</v>
      </c>
      <c r="I351">
        <v>19</v>
      </c>
      <c r="J351">
        <v>9</v>
      </c>
    </row>
    <row r="352" spans="1:10">
      <c r="A352" s="108" t="str">
        <f>COL_SIZES[[#This Row],[datatype]]&amp;"_"&amp;COL_SIZES[[#This Row],[column_prec]]&amp;"_"&amp;COL_SIZES[[#This Row],[col_len]]</f>
        <v>datetime_23_8</v>
      </c>
      <c r="B352" s="108">
        <f>IF(COL_SIZES[[#This Row],[datatype]] = "varchar",
  MIN(
    COL_SIZES[[#This Row],[column_length]],
    IFERROR(VALUE(VLOOKUP(
      COL_SIZES[[#This Row],[table_name]]&amp;"."&amp;COL_SIZES[[#This Row],[column_name]],
      AVG_COL_SIZES[#Data],2,FALSE)),
    COL_SIZES[[#This Row],[column_length]])
  ),
  COL_SIZES[[#This Row],[column_length]])</f>
        <v>8</v>
      </c>
      <c r="C352" s="109">
        <f>VLOOKUP(A352,DBMS_TYPE_SIZES[],2,FALSE)</f>
        <v>7</v>
      </c>
      <c r="D352" s="109">
        <f>VLOOKUP(A352,DBMS_TYPE_SIZES[],3,FALSE)</f>
        <v>8</v>
      </c>
      <c r="E352" s="110">
        <f>VLOOKUP(A352,DBMS_TYPE_SIZES[],4,FALSE)</f>
        <v>8</v>
      </c>
      <c r="F352" t="s">
        <v>91</v>
      </c>
      <c r="G352" t="s">
        <v>606</v>
      </c>
      <c r="H352" t="s">
        <v>20</v>
      </c>
      <c r="I352">
        <v>23</v>
      </c>
      <c r="J352">
        <v>8</v>
      </c>
    </row>
    <row r="353" spans="1:10">
      <c r="A353" s="108" t="str">
        <f>COL_SIZES[[#This Row],[datatype]]&amp;"_"&amp;COL_SIZES[[#This Row],[column_prec]]&amp;"_"&amp;COL_SIZES[[#This Row],[col_len]]</f>
        <v>int_10_4</v>
      </c>
      <c r="B353" s="108">
        <f>IF(COL_SIZES[[#This Row],[datatype]] = "varchar",
  MIN(
    COL_SIZES[[#This Row],[column_length]],
    IFERROR(VALUE(VLOOKUP(
      COL_SIZES[[#This Row],[table_name]]&amp;"."&amp;COL_SIZES[[#This Row],[column_name]],
      AVG_COL_SIZES[#Data],2,FALSE)),
    COL_SIZES[[#This Row],[column_length]])
  ),
  COL_SIZES[[#This Row],[column_length]])</f>
        <v>4</v>
      </c>
      <c r="C353" s="109">
        <f>VLOOKUP(A353,DBMS_TYPE_SIZES[],2,FALSE)</f>
        <v>9</v>
      </c>
      <c r="D353" s="109">
        <f>VLOOKUP(A353,DBMS_TYPE_SIZES[],3,FALSE)</f>
        <v>4</v>
      </c>
      <c r="E353" s="110">
        <f>VLOOKUP(A353,DBMS_TYPE_SIZES[],4,FALSE)</f>
        <v>4</v>
      </c>
      <c r="F353" t="s">
        <v>91</v>
      </c>
      <c r="G353" t="s">
        <v>607</v>
      </c>
      <c r="H353" t="s">
        <v>18</v>
      </c>
      <c r="I353">
        <v>10</v>
      </c>
      <c r="J353">
        <v>4</v>
      </c>
    </row>
    <row r="354" spans="1:10">
      <c r="A354" s="108" t="str">
        <f>COL_SIZES[[#This Row],[datatype]]&amp;"_"&amp;COL_SIZES[[#This Row],[column_prec]]&amp;"_"&amp;COL_SIZES[[#This Row],[col_len]]</f>
        <v>datetime_23_8</v>
      </c>
      <c r="B354" s="108">
        <f>IF(COL_SIZES[[#This Row],[datatype]] = "varchar",
  MIN(
    COL_SIZES[[#This Row],[column_length]],
    IFERROR(VALUE(VLOOKUP(
      COL_SIZES[[#This Row],[table_name]]&amp;"."&amp;COL_SIZES[[#This Row],[column_name]],
      AVG_COL_SIZES[#Data],2,FALSE)),
    COL_SIZES[[#This Row],[column_length]])
  ),
  COL_SIZES[[#This Row],[column_length]])</f>
        <v>8</v>
      </c>
      <c r="C354" s="109">
        <f>VLOOKUP(A354,DBMS_TYPE_SIZES[],2,FALSE)</f>
        <v>7</v>
      </c>
      <c r="D354" s="109">
        <f>VLOOKUP(A354,DBMS_TYPE_SIZES[],3,FALSE)</f>
        <v>8</v>
      </c>
      <c r="E354" s="110">
        <f>VLOOKUP(A354,DBMS_TYPE_SIZES[],4,FALSE)</f>
        <v>8</v>
      </c>
      <c r="F354" t="s">
        <v>608</v>
      </c>
      <c r="G354" t="s">
        <v>609</v>
      </c>
      <c r="H354" t="s">
        <v>20</v>
      </c>
      <c r="I354">
        <v>23</v>
      </c>
      <c r="J354">
        <v>8</v>
      </c>
    </row>
    <row r="355" spans="1:10">
      <c r="A355" s="108" t="str">
        <f>COL_SIZES[[#This Row],[datatype]]&amp;"_"&amp;COL_SIZES[[#This Row],[column_prec]]&amp;"_"&amp;COL_SIZES[[#This Row],[col_len]]</f>
        <v>numeric_1_5</v>
      </c>
      <c r="B355" s="108">
        <f>IF(COL_SIZES[[#This Row],[datatype]] = "varchar",
  MIN(
    COL_SIZES[[#This Row],[column_length]],
    IFERROR(VALUE(VLOOKUP(
      COL_SIZES[[#This Row],[table_name]]&amp;"."&amp;COL_SIZES[[#This Row],[column_name]],
      AVG_COL_SIZES[#Data],2,FALSE)),
    COL_SIZES[[#This Row],[column_length]])
  ),
  COL_SIZES[[#This Row],[column_length]])</f>
        <v>5</v>
      </c>
      <c r="C355" s="109">
        <f>VLOOKUP(A355,DBMS_TYPE_SIZES[],2,FALSE)</f>
        <v>5</v>
      </c>
      <c r="D355" s="109">
        <f>VLOOKUP(A355,DBMS_TYPE_SIZES[],3,FALSE)</f>
        <v>5</v>
      </c>
      <c r="E355" s="110">
        <f>VLOOKUP(A355,DBMS_TYPE_SIZES[],4,FALSE)</f>
        <v>5</v>
      </c>
      <c r="F355" t="s">
        <v>608</v>
      </c>
      <c r="G355" t="s">
        <v>610</v>
      </c>
      <c r="H355" t="s">
        <v>62</v>
      </c>
      <c r="I355">
        <v>1</v>
      </c>
      <c r="J355">
        <v>5</v>
      </c>
    </row>
    <row r="356" spans="1:10">
      <c r="A356" s="108" t="str">
        <f>COL_SIZES[[#This Row],[datatype]]&amp;"_"&amp;COL_SIZES[[#This Row],[column_prec]]&amp;"_"&amp;COL_SIZES[[#This Row],[col_len]]</f>
        <v>datetime_23_8</v>
      </c>
      <c r="B356" s="108">
        <f>IF(COL_SIZES[[#This Row],[datatype]] = "varchar",
  MIN(
    COL_SIZES[[#This Row],[column_length]],
    IFERROR(VALUE(VLOOKUP(
      COL_SIZES[[#This Row],[table_name]]&amp;"."&amp;COL_SIZES[[#This Row],[column_name]],
      AVG_COL_SIZES[#Data],2,FALSE)),
    COL_SIZES[[#This Row],[column_length]])
  ),
  COL_SIZES[[#This Row],[column_length]])</f>
        <v>8</v>
      </c>
      <c r="C356" s="109">
        <f>VLOOKUP(A356,DBMS_TYPE_SIZES[],2,FALSE)</f>
        <v>7</v>
      </c>
      <c r="D356" s="109">
        <f>VLOOKUP(A356,DBMS_TYPE_SIZES[],3,FALSE)</f>
        <v>8</v>
      </c>
      <c r="E356" s="110">
        <f>VLOOKUP(A356,DBMS_TYPE_SIZES[],4,FALSE)</f>
        <v>8</v>
      </c>
      <c r="F356" t="s">
        <v>608</v>
      </c>
      <c r="G356" t="s">
        <v>611</v>
      </c>
      <c r="H356" t="s">
        <v>20</v>
      </c>
      <c r="I356">
        <v>23</v>
      </c>
      <c r="J356">
        <v>8</v>
      </c>
    </row>
    <row r="357" spans="1:10">
      <c r="A357" s="108" t="str">
        <f>COL_SIZES[[#This Row],[datatype]]&amp;"_"&amp;COL_SIZES[[#This Row],[column_prec]]&amp;"_"&amp;COL_SIZES[[#This Row],[col_len]]</f>
        <v>varchar_0_255</v>
      </c>
      <c r="B357" s="108">
        <f>IF(COL_SIZES[[#This Row],[datatype]] = "varchar",
  MIN(
    COL_SIZES[[#This Row],[column_length]],
    IFERROR(VALUE(VLOOKUP(
      COL_SIZES[[#This Row],[table_name]]&amp;"."&amp;COL_SIZES[[#This Row],[column_name]],
      AVG_COL_SIZES[#Data],2,FALSE)),
    COL_SIZES[[#This Row],[column_length]])
  ),
  COL_SIZES[[#This Row],[column_length]])</f>
        <v>255</v>
      </c>
      <c r="C357" s="109">
        <f>VLOOKUP(A357,DBMS_TYPE_SIZES[],2,FALSE)</f>
        <v>255</v>
      </c>
      <c r="D357" s="109">
        <f>VLOOKUP(A357,DBMS_TYPE_SIZES[],3,FALSE)</f>
        <v>255</v>
      </c>
      <c r="E357" s="110">
        <f>VLOOKUP(A357,DBMS_TYPE_SIZES[],4,FALSE)</f>
        <v>256</v>
      </c>
      <c r="F357" t="s">
        <v>608</v>
      </c>
      <c r="G357" t="s">
        <v>612</v>
      </c>
      <c r="H357" t="s">
        <v>86</v>
      </c>
      <c r="I357">
        <v>0</v>
      </c>
      <c r="J357">
        <v>255</v>
      </c>
    </row>
    <row r="358" spans="1:10">
      <c r="A358" s="108" t="str">
        <f>COL_SIZES[[#This Row],[datatype]]&amp;"_"&amp;COL_SIZES[[#This Row],[column_prec]]&amp;"_"&amp;COL_SIZES[[#This Row],[col_len]]</f>
        <v>varchar_0_255</v>
      </c>
      <c r="B358" s="108">
        <f>IF(COL_SIZES[[#This Row],[datatype]] = "varchar",
  MIN(
    COL_SIZES[[#This Row],[column_length]],
    IFERROR(VALUE(VLOOKUP(
      COL_SIZES[[#This Row],[table_name]]&amp;"."&amp;COL_SIZES[[#This Row],[column_name]],
      AVG_COL_SIZES[#Data],2,FALSE)),
    COL_SIZES[[#This Row],[column_length]])
  ),
  COL_SIZES[[#This Row],[column_length]])</f>
        <v>255</v>
      </c>
      <c r="C358" s="109">
        <f>VLOOKUP(A358,DBMS_TYPE_SIZES[],2,FALSE)</f>
        <v>255</v>
      </c>
      <c r="D358" s="109">
        <f>VLOOKUP(A358,DBMS_TYPE_SIZES[],3,FALSE)</f>
        <v>255</v>
      </c>
      <c r="E358" s="110">
        <f>VLOOKUP(A358,DBMS_TYPE_SIZES[],4,FALSE)</f>
        <v>256</v>
      </c>
      <c r="F358" t="s">
        <v>608</v>
      </c>
      <c r="G358" t="s">
        <v>613</v>
      </c>
      <c r="H358" t="s">
        <v>86</v>
      </c>
      <c r="I358">
        <v>0</v>
      </c>
      <c r="J358">
        <v>255</v>
      </c>
    </row>
    <row r="359" spans="1:10">
      <c r="A359" s="108" t="str">
        <f>COL_SIZES[[#This Row],[datatype]]&amp;"_"&amp;COL_SIZES[[#This Row],[column_prec]]&amp;"_"&amp;COL_SIZES[[#This Row],[col_len]]</f>
        <v>varchar_0_255</v>
      </c>
      <c r="B359" s="108">
        <f>IF(COL_SIZES[[#This Row],[datatype]] = "varchar",
  MIN(
    COL_SIZES[[#This Row],[column_length]],
    IFERROR(VALUE(VLOOKUP(
      COL_SIZES[[#This Row],[table_name]]&amp;"."&amp;COL_SIZES[[#This Row],[column_name]],
      AVG_COL_SIZES[#Data],2,FALSE)),
    COL_SIZES[[#This Row],[column_length]])
  ),
  COL_SIZES[[#This Row],[column_length]])</f>
        <v>255</v>
      </c>
      <c r="C359" s="109">
        <f>VLOOKUP(A359,DBMS_TYPE_SIZES[],2,FALSE)</f>
        <v>255</v>
      </c>
      <c r="D359" s="109">
        <f>VLOOKUP(A359,DBMS_TYPE_SIZES[],3,FALSE)</f>
        <v>255</v>
      </c>
      <c r="E359" s="110">
        <f>VLOOKUP(A359,DBMS_TYPE_SIZES[],4,FALSE)</f>
        <v>256</v>
      </c>
      <c r="F359" t="s">
        <v>608</v>
      </c>
      <c r="G359" t="s">
        <v>614</v>
      </c>
      <c r="H359" t="s">
        <v>86</v>
      </c>
      <c r="I359">
        <v>0</v>
      </c>
      <c r="J359">
        <v>255</v>
      </c>
    </row>
    <row r="360" spans="1:10">
      <c r="A360" s="108" t="str">
        <f>COL_SIZES[[#This Row],[datatype]]&amp;"_"&amp;COL_SIZES[[#This Row],[column_prec]]&amp;"_"&amp;COL_SIZES[[#This Row],[col_len]]</f>
        <v>numeric_1_5</v>
      </c>
      <c r="B360" s="108">
        <f>IF(COL_SIZES[[#This Row],[datatype]] = "varchar",
  MIN(
    COL_SIZES[[#This Row],[column_length]],
    IFERROR(VALUE(VLOOKUP(
      COL_SIZES[[#This Row],[table_name]]&amp;"."&amp;COL_SIZES[[#This Row],[column_name]],
      AVG_COL_SIZES[#Data],2,FALSE)),
    COL_SIZES[[#This Row],[column_length]])
  ),
  COL_SIZES[[#This Row],[column_length]])</f>
        <v>5</v>
      </c>
      <c r="C360" s="109">
        <f>VLOOKUP(A360,DBMS_TYPE_SIZES[],2,FALSE)</f>
        <v>5</v>
      </c>
      <c r="D360" s="109">
        <f>VLOOKUP(A360,DBMS_TYPE_SIZES[],3,FALSE)</f>
        <v>5</v>
      </c>
      <c r="E360" s="110">
        <f>VLOOKUP(A360,DBMS_TYPE_SIZES[],4,FALSE)</f>
        <v>5</v>
      </c>
      <c r="F360" t="s">
        <v>615</v>
      </c>
      <c r="G360" t="s">
        <v>496</v>
      </c>
      <c r="H360" t="s">
        <v>62</v>
      </c>
      <c r="I360">
        <v>1</v>
      </c>
      <c r="J360">
        <v>5</v>
      </c>
    </row>
    <row r="361" spans="1:10">
      <c r="A361" s="108" t="str">
        <f>COL_SIZES[[#This Row],[datatype]]&amp;"_"&amp;COL_SIZES[[#This Row],[column_prec]]&amp;"_"&amp;COL_SIZES[[#This Row],[col_len]]</f>
        <v>numeric_19_9</v>
      </c>
      <c r="B361" s="108">
        <f>IF(COL_SIZES[[#This Row],[datatype]] = "varchar",
  MIN(
    COL_SIZES[[#This Row],[column_length]],
    IFERROR(VALUE(VLOOKUP(
      COL_SIZES[[#This Row],[table_name]]&amp;"."&amp;COL_SIZES[[#This Row],[column_name]],
      AVG_COL_SIZES[#Data],2,FALSE)),
    COL_SIZES[[#This Row],[column_length]])
  ),
  COL_SIZES[[#This Row],[column_length]])</f>
        <v>9</v>
      </c>
      <c r="C361" s="109">
        <f>VLOOKUP(A361,DBMS_TYPE_SIZES[],2,FALSE)</f>
        <v>9</v>
      </c>
      <c r="D361" s="109">
        <f>VLOOKUP(A361,DBMS_TYPE_SIZES[],3,FALSE)</f>
        <v>9</v>
      </c>
      <c r="E361" s="110">
        <f>VLOOKUP(A361,DBMS_TYPE_SIZES[],4,FALSE)</f>
        <v>9</v>
      </c>
      <c r="F361" t="s">
        <v>615</v>
      </c>
      <c r="G361" t="s">
        <v>143</v>
      </c>
      <c r="H361" t="s">
        <v>62</v>
      </c>
      <c r="I361">
        <v>19</v>
      </c>
      <c r="J361">
        <v>9</v>
      </c>
    </row>
    <row r="362" spans="1:10">
      <c r="A362" s="108" t="str">
        <f>COL_SIZES[[#This Row],[datatype]]&amp;"_"&amp;COL_SIZES[[#This Row],[column_prec]]&amp;"_"&amp;COL_SIZES[[#This Row],[col_len]]</f>
        <v>int_10_4</v>
      </c>
      <c r="B362" s="108">
        <f>IF(COL_SIZES[[#This Row],[datatype]] = "varchar",
  MIN(
    COL_SIZES[[#This Row],[column_length]],
    IFERROR(VALUE(VLOOKUP(
      COL_SIZES[[#This Row],[table_name]]&amp;"."&amp;COL_SIZES[[#This Row],[column_name]],
      AVG_COL_SIZES[#Data],2,FALSE)),
    COL_SIZES[[#This Row],[column_length]])
  ),
  COL_SIZES[[#This Row],[column_length]])</f>
        <v>4</v>
      </c>
      <c r="C362" s="109">
        <f>VLOOKUP(A362,DBMS_TYPE_SIZES[],2,FALSE)</f>
        <v>9</v>
      </c>
      <c r="D362" s="109">
        <f>VLOOKUP(A362,DBMS_TYPE_SIZES[],3,FALSE)</f>
        <v>4</v>
      </c>
      <c r="E362" s="110">
        <f>VLOOKUP(A362,DBMS_TYPE_SIZES[],4,FALSE)</f>
        <v>4</v>
      </c>
      <c r="F362" t="s">
        <v>615</v>
      </c>
      <c r="G362" t="s">
        <v>288</v>
      </c>
      <c r="H362" t="s">
        <v>18</v>
      </c>
      <c r="I362">
        <v>10</v>
      </c>
      <c r="J362">
        <v>4</v>
      </c>
    </row>
    <row r="363" spans="1:10">
      <c r="A363" s="108" t="str">
        <f>COL_SIZES[[#This Row],[datatype]]&amp;"_"&amp;COL_SIZES[[#This Row],[column_prec]]&amp;"_"&amp;COL_SIZES[[#This Row],[col_len]]</f>
        <v>numeric_1_5</v>
      </c>
      <c r="B363" s="108">
        <f>IF(COL_SIZES[[#This Row],[datatype]] = "varchar",
  MIN(
    COL_SIZES[[#This Row],[column_length]],
    IFERROR(VALUE(VLOOKUP(
      COL_SIZES[[#This Row],[table_name]]&amp;"."&amp;COL_SIZES[[#This Row],[column_name]],
      AVG_COL_SIZES[#Data],2,FALSE)),
    COL_SIZES[[#This Row],[column_length]])
  ),
  COL_SIZES[[#This Row],[column_length]])</f>
        <v>5</v>
      </c>
      <c r="C363" s="109">
        <f>VLOOKUP(A363,DBMS_TYPE_SIZES[],2,FALSE)</f>
        <v>5</v>
      </c>
      <c r="D363" s="109">
        <f>VLOOKUP(A363,DBMS_TYPE_SIZES[],3,FALSE)</f>
        <v>5</v>
      </c>
      <c r="E363" s="110">
        <f>VLOOKUP(A363,DBMS_TYPE_SIZES[],4,FALSE)</f>
        <v>5</v>
      </c>
      <c r="F363" t="s">
        <v>615</v>
      </c>
      <c r="G363" t="s">
        <v>502</v>
      </c>
      <c r="H363" t="s">
        <v>62</v>
      </c>
      <c r="I363">
        <v>1</v>
      </c>
      <c r="J363">
        <v>5</v>
      </c>
    </row>
    <row r="364" spans="1:10">
      <c r="A364" s="108" t="str">
        <f>COL_SIZES[[#This Row],[datatype]]&amp;"_"&amp;COL_SIZES[[#This Row],[column_prec]]&amp;"_"&amp;COL_SIZES[[#This Row],[col_len]]</f>
        <v>int_10_4</v>
      </c>
      <c r="B364" s="108">
        <f>IF(COL_SIZES[[#This Row],[datatype]] = "varchar",
  MIN(
    COL_SIZES[[#This Row],[column_length]],
    IFERROR(VALUE(VLOOKUP(
      COL_SIZES[[#This Row],[table_name]]&amp;"."&amp;COL_SIZES[[#This Row],[column_name]],
      AVG_COL_SIZES[#Data],2,FALSE)),
    COL_SIZES[[#This Row],[column_length]])
  ),
  COL_SIZES[[#This Row],[column_length]])</f>
        <v>4</v>
      </c>
      <c r="C364" s="109">
        <f>VLOOKUP(A364,DBMS_TYPE_SIZES[],2,FALSE)</f>
        <v>9</v>
      </c>
      <c r="D364" s="109">
        <f>VLOOKUP(A364,DBMS_TYPE_SIZES[],3,FALSE)</f>
        <v>4</v>
      </c>
      <c r="E364" s="110">
        <f>VLOOKUP(A364,DBMS_TYPE_SIZES[],4,FALSE)</f>
        <v>4</v>
      </c>
      <c r="F364" t="s">
        <v>615</v>
      </c>
      <c r="G364" t="s">
        <v>291</v>
      </c>
      <c r="H364" t="s">
        <v>18</v>
      </c>
      <c r="I364">
        <v>10</v>
      </c>
      <c r="J364">
        <v>4</v>
      </c>
    </row>
    <row r="365" spans="1:10">
      <c r="A365" s="108" t="str">
        <f>COL_SIZES[[#This Row],[datatype]]&amp;"_"&amp;COL_SIZES[[#This Row],[column_prec]]&amp;"_"&amp;COL_SIZES[[#This Row],[col_len]]</f>
        <v>int_10_4</v>
      </c>
      <c r="B365" s="108">
        <f>IF(COL_SIZES[[#This Row],[datatype]] = "varchar",
  MIN(
    COL_SIZES[[#This Row],[column_length]],
    IFERROR(VALUE(VLOOKUP(
      COL_SIZES[[#This Row],[table_name]]&amp;"."&amp;COL_SIZES[[#This Row],[column_name]],
      AVG_COL_SIZES[#Data],2,FALSE)),
    COL_SIZES[[#This Row],[column_length]])
  ),
  COL_SIZES[[#This Row],[column_length]])</f>
        <v>4</v>
      </c>
      <c r="C365" s="109">
        <f>VLOOKUP(A365,DBMS_TYPE_SIZES[],2,FALSE)</f>
        <v>9</v>
      </c>
      <c r="D365" s="109">
        <f>VLOOKUP(A365,DBMS_TYPE_SIZES[],3,FALSE)</f>
        <v>4</v>
      </c>
      <c r="E365" s="110">
        <f>VLOOKUP(A365,DBMS_TYPE_SIZES[],4,FALSE)</f>
        <v>4</v>
      </c>
      <c r="F365" t="s">
        <v>615</v>
      </c>
      <c r="G365" t="s">
        <v>329</v>
      </c>
      <c r="H365" t="s">
        <v>18</v>
      </c>
      <c r="I365">
        <v>10</v>
      </c>
      <c r="J365">
        <v>4</v>
      </c>
    </row>
    <row r="366" spans="1:10">
      <c r="A366" s="108" t="str">
        <f>COL_SIZES[[#This Row],[datatype]]&amp;"_"&amp;COL_SIZES[[#This Row],[column_prec]]&amp;"_"&amp;COL_SIZES[[#This Row],[col_len]]</f>
        <v>int_10_4</v>
      </c>
      <c r="B366" s="108">
        <f>IF(COL_SIZES[[#This Row],[datatype]] = "varchar",
  MIN(
    COL_SIZES[[#This Row],[column_length]],
    IFERROR(VALUE(VLOOKUP(
      COL_SIZES[[#This Row],[table_name]]&amp;"."&amp;COL_SIZES[[#This Row],[column_name]],
      AVG_COL_SIZES[#Data],2,FALSE)),
    COL_SIZES[[#This Row],[column_length]])
  ),
  COL_SIZES[[#This Row],[column_length]])</f>
        <v>4</v>
      </c>
      <c r="C366" s="109">
        <f>VLOOKUP(A366,DBMS_TYPE_SIZES[],2,FALSE)</f>
        <v>9</v>
      </c>
      <c r="D366" s="109">
        <f>VLOOKUP(A366,DBMS_TYPE_SIZES[],3,FALSE)</f>
        <v>4</v>
      </c>
      <c r="E366" s="110">
        <f>VLOOKUP(A366,DBMS_TYPE_SIZES[],4,FALSE)</f>
        <v>4</v>
      </c>
      <c r="F366" t="s">
        <v>615</v>
      </c>
      <c r="G366" t="s">
        <v>1551</v>
      </c>
      <c r="H366" t="s">
        <v>18</v>
      </c>
      <c r="I366">
        <v>10</v>
      </c>
      <c r="J366">
        <v>4</v>
      </c>
    </row>
    <row r="367" spans="1:10">
      <c r="A367" s="108" t="str">
        <f>COL_SIZES[[#This Row],[datatype]]&amp;"_"&amp;COL_SIZES[[#This Row],[column_prec]]&amp;"_"&amp;COL_SIZES[[#This Row],[col_len]]</f>
        <v>numeric_19_9</v>
      </c>
      <c r="B367" s="108">
        <f>IF(COL_SIZES[[#This Row],[datatype]] = "varchar",
  MIN(
    COL_SIZES[[#This Row],[column_length]],
    IFERROR(VALUE(VLOOKUP(
      COL_SIZES[[#This Row],[table_name]]&amp;"."&amp;COL_SIZES[[#This Row],[column_name]],
      AVG_COL_SIZES[#Data],2,FALSE)),
    COL_SIZES[[#This Row],[column_length]])
  ),
  COL_SIZES[[#This Row],[column_length]])</f>
        <v>9</v>
      </c>
      <c r="C367" s="109">
        <f>VLOOKUP(A367,DBMS_TYPE_SIZES[],2,FALSE)</f>
        <v>9</v>
      </c>
      <c r="D367" s="109">
        <f>VLOOKUP(A367,DBMS_TYPE_SIZES[],3,FALSE)</f>
        <v>9</v>
      </c>
      <c r="E367" s="110">
        <f>VLOOKUP(A367,DBMS_TYPE_SIZES[],4,FALSE)</f>
        <v>9</v>
      </c>
      <c r="F367" t="s">
        <v>615</v>
      </c>
      <c r="G367" t="s">
        <v>151</v>
      </c>
      <c r="H367" t="s">
        <v>62</v>
      </c>
      <c r="I367">
        <v>19</v>
      </c>
      <c r="J367">
        <v>9</v>
      </c>
    </row>
    <row r="368" spans="1:10">
      <c r="A368" s="108" t="str">
        <f>COL_SIZES[[#This Row],[datatype]]&amp;"_"&amp;COL_SIZES[[#This Row],[column_prec]]&amp;"_"&amp;COL_SIZES[[#This Row],[col_len]]</f>
        <v>int_10_4</v>
      </c>
      <c r="B368" s="108">
        <f>IF(COL_SIZES[[#This Row],[datatype]] = "varchar",
  MIN(
    COL_SIZES[[#This Row],[column_length]],
    IFERROR(VALUE(VLOOKUP(
      COL_SIZES[[#This Row],[table_name]]&amp;"."&amp;COL_SIZES[[#This Row],[column_name]],
      AVG_COL_SIZES[#Data],2,FALSE)),
    COL_SIZES[[#This Row],[column_length]])
  ),
  COL_SIZES[[#This Row],[column_length]])</f>
        <v>4</v>
      </c>
      <c r="C368" s="109">
        <f>VLOOKUP(A368,DBMS_TYPE_SIZES[],2,FALSE)</f>
        <v>9</v>
      </c>
      <c r="D368" s="109">
        <f>VLOOKUP(A368,DBMS_TYPE_SIZES[],3,FALSE)</f>
        <v>4</v>
      </c>
      <c r="E368" s="110">
        <f>VLOOKUP(A368,DBMS_TYPE_SIZES[],4,FALSE)</f>
        <v>4</v>
      </c>
      <c r="F368" t="s">
        <v>616</v>
      </c>
      <c r="G368" t="s">
        <v>141</v>
      </c>
      <c r="H368" t="s">
        <v>18</v>
      </c>
      <c r="I368">
        <v>10</v>
      </c>
      <c r="J368">
        <v>4</v>
      </c>
    </row>
    <row r="369" spans="1:10">
      <c r="A369" s="108" t="str">
        <f>COL_SIZES[[#This Row],[datatype]]&amp;"_"&amp;COL_SIZES[[#This Row],[column_prec]]&amp;"_"&amp;COL_SIZES[[#This Row],[col_len]]</f>
        <v>varchar_0_255</v>
      </c>
      <c r="B369" s="108">
        <f>IF(COL_SIZES[[#This Row],[datatype]] = "varchar",
  MIN(
    COL_SIZES[[#This Row],[column_length]],
    IFERROR(VALUE(VLOOKUP(
      COL_SIZES[[#This Row],[table_name]]&amp;"."&amp;COL_SIZES[[#This Row],[column_name]],
      AVG_COL_SIZES[#Data],2,FALSE)),
    COL_SIZES[[#This Row],[column_length]])
  ),
  COL_SIZES[[#This Row],[column_length]])</f>
        <v>255</v>
      </c>
      <c r="C369" s="109">
        <f>VLOOKUP(A369,DBMS_TYPE_SIZES[],2,FALSE)</f>
        <v>255</v>
      </c>
      <c r="D369" s="109">
        <f>VLOOKUP(A369,DBMS_TYPE_SIZES[],3,FALSE)</f>
        <v>255</v>
      </c>
      <c r="E369" s="110">
        <f>VLOOKUP(A369,DBMS_TYPE_SIZES[],4,FALSE)</f>
        <v>256</v>
      </c>
      <c r="F369" t="s">
        <v>616</v>
      </c>
      <c r="G369" t="s">
        <v>94</v>
      </c>
      <c r="H369" t="s">
        <v>86</v>
      </c>
      <c r="I369">
        <v>0</v>
      </c>
      <c r="J369">
        <v>255</v>
      </c>
    </row>
    <row r="370" spans="1:10">
      <c r="A370" s="108" t="str">
        <f>COL_SIZES[[#This Row],[datatype]]&amp;"_"&amp;COL_SIZES[[#This Row],[column_prec]]&amp;"_"&amp;COL_SIZES[[#This Row],[col_len]]</f>
        <v>numeric_19_9</v>
      </c>
      <c r="B370" s="108">
        <f>IF(COL_SIZES[[#This Row],[datatype]] = "varchar",
  MIN(
    COL_SIZES[[#This Row],[column_length]],
    IFERROR(VALUE(VLOOKUP(
      COL_SIZES[[#This Row],[table_name]]&amp;"."&amp;COL_SIZES[[#This Row],[column_name]],
      AVG_COL_SIZES[#Data],2,FALSE)),
    COL_SIZES[[#This Row],[column_length]])
  ),
  COL_SIZES[[#This Row],[column_length]])</f>
        <v>9</v>
      </c>
      <c r="C370" s="109">
        <f>VLOOKUP(A370,DBMS_TYPE_SIZES[],2,FALSE)</f>
        <v>9</v>
      </c>
      <c r="D370" s="109">
        <f>VLOOKUP(A370,DBMS_TYPE_SIZES[],3,FALSE)</f>
        <v>9</v>
      </c>
      <c r="E370" s="110">
        <f>VLOOKUP(A370,DBMS_TYPE_SIZES[],4,FALSE)</f>
        <v>9</v>
      </c>
      <c r="F370" t="s">
        <v>616</v>
      </c>
      <c r="G370" t="s">
        <v>617</v>
      </c>
      <c r="H370" t="s">
        <v>62</v>
      </c>
      <c r="I370">
        <v>19</v>
      </c>
      <c r="J370">
        <v>9</v>
      </c>
    </row>
    <row r="371" spans="1:10">
      <c r="A371" s="108" t="str">
        <f>COL_SIZES[[#This Row],[datatype]]&amp;"_"&amp;COL_SIZES[[#This Row],[column_prec]]&amp;"_"&amp;COL_SIZES[[#This Row],[col_len]]</f>
        <v>varchar_0_64</v>
      </c>
      <c r="B371" s="108">
        <f>IF(COL_SIZES[[#This Row],[datatype]] = "varchar",
  MIN(
    COL_SIZES[[#This Row],[column_length]],
    IFERROR(VALUE(VLOOKUP(
      COL_SIZES[[#This Row],[table_name]]&amp;"."&amp;COL_SIZES[[#This Row],[column_name]],
      AVG_COL_SIZES[#Data],2,FALSE)),
    COL_SIZES[[#This Row],[column_length]])
  ),
  COL_SIZES[[#This Row],[column_length]])</f>
        <v>64</v>
      </c>
      <c r="C371" s="109">
        <f>VLOOKUP(A371,DBMS_TYPE_SIZES[],2,FALSE)</f>
        <v>64</v>
      </c>
      <c r="D371" s="109">
        <f>VLOOKUP(A371,DBMS_TYPE_SIZES[],3,FALSE)</f>
        <v>64</v>
      </c>
      <c r="E371" s="110">
        <f>VLOOKUP(A371,DBMS_TYPE_SIZES[],4,FALSE)</f>
        <v>65</v>
      </c>
      <c r="F371" t="s">
        <v>616</v>
      </c>
      <c r="G371" t="s">
        <v>85</v>
      </c>
      <c r="H371" t="s">
        <v>86</v>
      </c>
      <c r="I371">
        <v>0</v>
      </c>
      <c r="J371">
        <v>64</v>
      </c>
    </row>
    <row r="372" spans="1:10">
      <c r="A372" s="108" t="str">
        <f>COL_SIZES[[#This Row],[datatype]]&amp;"_"&amp;COL_SIZES[[#This Row],[column_prec]]&amp;"_"&amp;COL_SIZES[[#This Row],[col_len]]</f>
        <v>varchar_0_64</v>
      </c>
      <c r="B372" s="108">
        <f>IF(COL_SIZES[[#This Row],[datatype]] = "varchar",
  MIN(
    COL_SIZES[[#This Row],[column_length]],
    IFERROR(VALUE(VLOOKUP(
      COL_SIZES[[#This Row],[table_name]]&amp;"."&amp;COL_SIZES[[#This Row],[column_name]],
      AVG_COL_SIZES[#Data],2,FALSE)),
    COL_SIZES[[#This Row],[column_length]])
  ),
  COL_SIZES[[#This Row],[column_length]])</f>
        <v>64</v>
      </c>
      <c r="C372" s="109">
        <f>VLOOKUP(A372,DBMS_TYPE_SIZES[],2,FALSE)</f>
        <v>64</v>
      </c>
      <c r="D372" s="109">
        <f>VLOOKUP(A372,DBMS_TYPE_SIZES[],3,FALSE)</f>
        <v>64</v>
      </c>
      <c r="E372" s="110">
        <f>VLOOKUP(A372,DBMS_TYPE_SIZES[],4,FALSE)</f>
        <v>65</v>
      </c>
      <c r="F372" t="s">
        <v>616</v>
      </c>
      <c r="G372" t="s">
        <v>585</v>
      </c>
      <c r="H372" t="s">
        <v>86</v>
      </c>
      <c r="I372">
        <v>0</v>
      </c>
      <c r="J372">
        <v>64</v>
      </c>
    </row>
    <row r="373" spans="1:10">
      <c r="A373" s="108" t="str">
        <f>COL_SIZES[[#This Row],[datatype]]&amp;"_"&amp;COL_SIZES[[#This Row],[column_prec]]&amp;"_"&amp;COL_SIZES[[#This Row],[col_len]]</f>
        <v>int_10_4</v>
      </c>
      <c r="B373" s="108">
        <f>IF(COL_SIZES[[#This Row],[datatype]] = "varchar",
  MIN(
    COL_SIZES[[#This Row],[column_length]],
    IFERROR(VALUE(VLOOKUP(
      COL_SIZES[[#This Row],[table_name]]&amp;"."&amp;COL_SIZES[[#This Row],[column_name]],
      AVG_COL_SIZES[#Data],2,FALSE)),
    COL_SIZES[[#This Row],[column_length]])
  ),
  COL_SIZES[[#This Row],[column_length]])</f>
        <v>4</v>
      </c>
      <c r="C373" s="109">
        <f>VLOOKUP(A373,DBMS_TYPE_SIZES[],2,FALSE)</f>
        <v>9</v>
      </c>
      <c r="D373" s="109">
        <f>VLOOKUP(A373,DBMS_TYPE_SIZES[],3,FALSE)</f>
        <v>4</v>
      </c>
      <c r="E373" s="110">
        <f>VLOOKUP(A373,DBMS_TYPE_SIZES[],4,FALSE)</f>
        <v>4</v>
      </c>
      <c r="F373" t="s">
        <v>616</v>
      </c>
      <c r="G373" t="s">
        <v>596</v>
      </c>
      <c r="H373" t="s">
        <v>18</v>
      </c>
      <c r="I373">
        <v>10</v>
      </c>
      <c r="J373">
        <v>4</v>
      </c>
    </row>
    <row r="374" spans="1:10">
      <c r="A374" s="108" t="str">
        <f>COL_SIZES[[#This Row],[datatype]]&amp;"_"&amp;COL_SIZES[[#This Row],[column_prec]]&amp;"_"&amp;COL_SIZES[[#This Row],[col_len]]</f>
        <v>datetime_23_8</v>
      </c>
      <c r="B374" s="108">
        <f>IF(COL_SIZES[[#This Row],[datatype]] = "varchar",
  MIN(
    COL_SIZES[[#This Row],[column_length]],
    IFERROR(VALUE(VLOOKUP(
      COL_SIZES[[#This Row],[table_name]]&amp;"."&amp;COL_SIZES[[#This Row],[column_name]],
      AVG_COL_SIZES[#Data],2,FALSE)),
    COL_SIZES[[#This Row],[column_length]])
  ),
  COL_SIZES[[#This Row],[column_length]])</f>
        <v>8</v>
      </c>
      <c r="C374" s="109">
        <f>VLOOKUP(A374,DBMS_TYPE_SIZES[],2,FALSE)</f>
        <v>7</v>
      </c>
      <c r="D374" s="109">
        <f>VLOOKUP(A374,DBMS_TYPE_SIZES[],3,FALSE)</f>
        <v>8</v>
      </c>
      <c r="E374" s="110">
        <f>VLOOKUP(A374,DBMS_TYPE_SIZES[],4,FALSE)</f>
        <v>8</v>
      </c>
      <c r="F374" t="s">
        <v>616</v>
      </c>
      <c r="G374" t="s">
        <v>618</v>
      </c>
      <c r="H374" t="s">
        <v>20</v>
      </c>
      <c r="I374">
        <v>23</v>
      </c>
      <c r="J374">
        <v>8</v>
      </c>
    </row>
    <row r="375" spans="1:10">
      <c r="A375" s="108" t="str">
        <f>COL_SIZES[[#This Row],[datatype]]&amp;"_"&amp;COL_SIZES[[#This Row],[column_prec]]&amp;"_"&amp;COL_SIZES[[#This Row],[col_len]]</f>
        <v>datetime_23_8</v>
      </c>
      <c r="B375" s="108">
        <f>IF(COL_SIZES[[#This Row],[datatype]] = "varchar",
  MIN(
    COL_SIZES[[#This Row],[column_length]],
    IFERROR(VALUE(VLOOKUP(
      COL_SIZES[[#This Row],[table_name]]&amp;"."&amp;COL_SIZES[[#This Row],[column_name]],
      AVG_COL_SIZES[#Data],2,FALSE)),
    COL_SIZES[[#This Row],[column_length]])
  ),
  COL_SIZES[[#This Row],[column_length]])</f>
        <v>8</v>
      </c>
      <c r="C375" s="109">
        <f>VLOOKUP(A375,DBMS_TYPE_SIZES[],2,FALSE)</f>
        <v>7</v>
      </c>
      <c r="D375" s="109">
        <f>VLOOKUP(A375,DBMS_TYPE_SIZES[],3,FALSE)</f>
        <v>8</v>
      </c>
      <c r="E375" s="110">
        <f>VLOOKUP(A375,DBMS_TYPE_SIZES[],4,FALSE)</f>
        <v>8</v>
      </c>
      <c r="F375" t="s">
        <v>616</v>
      </c>
      <c r="G375" t="s">
        <v>619</v>
      </c>
      <c r="H375" t="s">
        <v>20</v>
      </c>
      <c r="I375">
        <v>23</v>
      </c>
      <c r="J375">
        <v>8</v>
      </c>
    </row>
    <row r="376" spans="1:10">
      <c r="A376" s="108" t="str">
        <f>COL_SIZES[[#This Row],[datatype]]&amp;"_"&amp;COL_SIZES[[#This Row],[column_prec]]&amp;"_"&amp;COL_SIZES[[#This Row],[col_len]]</f>
        <v>varchar_0_255</v>
      </c>
      <c r="B376" s="108">
        <f>IF(COL_SIZES[[#This Row],[datatype]] = "varchar",
  MIN(
    COL_SIZES[[#This Row],[column_length]],
    IFERROR(VALUE(VLOOKUP(
      COL_SIZES[[#This Row],[table_name]]&amp;"."&amp;COL_SIZES[[#This Row],[column_name]],
      AVG_COL_SIZES[#Data],2,FALSE)),
    COL_SIZES[[#This Row],[column_length]])
  ),
  COL_SIZES[[#This Row],[column_length]])</f>
        <v>255</v>
      </c>
      <c r="C376" s="109">
        <f>VLOOKUP(A376,DBMS_TYPE_SIZES[],2,FALSE)</f>
        <v>255</v>
      </c>
      <c r="D376" s="109">
        <f>VLOOKUP(A376,DBMS_TYPE_SIZES[],3,FALSE)</f>
        <v>255</v>
      </c>
      <c r="E376" s="110">
        <f>VLOOKUP(A376,DBMS_TYPE_SIZES[],4,FALSE)</f>
        <v>256</v>
      </c>
      <c r="F376" t="s">
        <v>93</v>
      </c>
      <c r="G376" t="s">
        <v>94</v>
      </c>
      <c r="H376" t="s">
        <v>86</v>
      </c>
      <c r="I376">
        <v>0</v>
      </c>
      <c r="J376">
        <v>255</v>
      </c>
    </row>
    <row r="377" spans="1:10">
      <c r="A377" s="108" t="str">
        <f>COL_SIZES[[#This Row],[datatype]]&amp;"_"&amp;COL_SIZES[[#This Row],[column_prec]]&amp;"_"&amp;COL_SIZES[[#This Row],[col_len]]</f>
        <v>numeric_19_9</v>
      </c>
      <c r="B377" s="108">
        <f>IF(COL_SIZES[[#This Row],[datatype]] = "varchar",
  MIN(
    COL_SIZES[[#This Row],[column_length]],
    IFERROR(VALUE(VLOOKUP(
      COL_SIZES[[#This Row],[table_name]]&amp;"."&amp;COL_SIZES[[#This Row],[column_name]],
      AVG_COL_SIZES[#Data],2,FALSE)),
    COL_SIZES[[#This Row],[column_length]])
  ),
  COL_SIZES[[#This Row],[column_length]])</f>
        <v>9</v>
      </c>
      <c r="C377" s="109">
        <f>VLOOKUP(A377,DBMS_TYPE_SIZES[],2,FALSE)</f>
        <v>9</v>
      </c>
      <c r="D377" s="109">
        <f>VLOOKUP(A377,DBMS_TYPE_SIZES[],3,FALSE)</f>
        <v>9</v>
      </c>
      <c r="E377" s="110">
        <f>VLOOKUP(A377,DBMS_TYPE_SIZES[],4,FALSE)</f>
        <v>9</v>
      </c>
      <c r="F377" t="s">
        <v>93</v>
      </c>
      <c r="G377" t="s">
        <v>617</v>
      </c>
      <c r="H377" t="s">
        <v>62</v>
      </c>
      <c r="I377">
        <v>19</v>
      </c>
      <c r="J377">
        <v>9</v>
      </c>
    </row>
    <row r="378" spans="1:10">
      <c r="A378" s="108" t="str">
        <f>COL_SIZES[[#This Row],[datatype]]&amp;"_"&amp;COL_SIZES[[#This Row],[column_prec]]&amp;"_"&amp;COL_SIZES[[#This Row],[col_len]]</f>
        <v>varchar_0_64</v>
      </c>
      <c r="B378" s="108">
        <f>IF(COL_SIZES[[#This Row],[datatype]] = "varchar",
  MIN(
    COL_SIZES[[#This Row],[column_length]],
    IFERROR(VALUE(VLOOKUP(
      COL_SIZES[[#This Row],[table_name]]&amp;"."&amp;COL_SIZES[[#This Row],[column_name]],
      AVG_COL_SIZES[#Data],2,FALSE)),
    COL_SIZES[[#This Row],[column_length]])
  ),
  COL_SIZES[[#This Row],[column_length]])</f>
        <v>64</v>
      </c>
      <c r="C378" s="109">
        <f>VLOOKUP(A378,DBMS_TYPE_SIZES[],2,FALSE)</f>
        <v>64</v>
      </c>
      <c r="D378" s="109">
        <f>VLOOKUP(A378,DBMS_TYPE_SIZES[],3,FALSE)</f>
        <v>64</v>
      </c>
      <c r="E378" s="110">
        <f>VLOOKUP(A378,DBMS_TYPE_SIZES[],4,FALSE)</f>
        <v>65</v>
      </c>
      <c r="F378" t="s">
        <v>93</v>
      </c>
      <c r="G378" t="s">
        <v>85</v>
      </c>
      <c r="H378" t="s">
        <v>86</v>
      </c>
      <c r="I378">
        <v>0</v>
      </c>
      <c r="J378">
        <v>64</v>
      </c>
    </row>
    <row r="379" spans="1:10">
      <c r="A379" s="108" t="str">
        <f>COL_SIZES[[#This Row],[datatype]]&amp;"_"&amp;COL_SIZES[[#This Row],[column_prec]]&amp;"_"&amp;COL_SIZES[[#This Row],[col_len]]</f>
        <v>varchar_0_64</v>
      </c>
      <c r="B379" s="108">
        <f>IF(COL_SIZES[[#This Row],[datatype]] = "varchar",
  MIN(
    COL_SIZES[[#This Row],[column_length]],
    IFERROR(VALUE(VLOOKUP(
      COL_SIZES[[#This Row],[table_name]]&amp;"."&amp;COL_SIZES[[#This Row],[column_name]],
      AVG_COL_SIZES[#Data],2,FALSE)),
    COL_SIZES[[#This Row],[column_length]])
  ),
  COL_SIZES[[#This Row],[column_length]])</f>
        <v>64</v>
      </c>
      <c r="C379" s="109">
        <f>VLOOKUP(A379,DBMS_TYPE_SIZES[],2,FALSE)</f>
        <v>64</v>
      </c>
      <c r="D379" s="109">
        <f>VLOOKUP(A379,DBMS_TYPE_SIZES[],3,FALSE)</f>
        <v>64</v>
      </c>
      <c r="E379" s="110">
        <f>VLOOKUP(A379,DBMS_TYPE_SIZES[],4,FALSE)</f>
        <v>65</v>
      </c>
      <c r="F379" t="s">
        <v>93</v>
      </c>
      <c r="G379" t="s">
        <v>585</v>
      </c>
      <c r="H379" t="s">
        <v>86</v>
      </c>
      <c r="I379">
        <v>0</v>
      </c>
      <c r="J379">
        <v>64</v>
      </c>
    </row>
    <row r="380" spans="1:10">
      <c r="A380" s="108" t="str">
        <f>COL_SIZES[[#This Row],[datatype]]&amp;"_"&amp;COL_SIZES[[#This Row],[column_prec]]&amp;"_"&amp;COL_SIZES[[#This Row],[col_len]]</f>
        <v>int_10_4</v>
      </c>
      <c r="B380" s="108">
        <f>IF(COL_SIZES[[#This Row],[datatype]] = "varchar",
  MIN(
    COL_SIZES[[#This Row],[column_length]],
    IFERROR(VALUE(VLOOKUP(
      COL_SIZES[[#This Row],[table_name]]&amp;"."&amp;COL_SIZES[[#This Row],[column_name]],
      AVG_COL_SIZES[#Data],2,FALSE)),
    COL_SIZES[[#This Row],[column_length]])
  ),
  COL_SIZES[[#This Row],[column_length]])</f>
        <v>4</v>
      </c>
      <c r="C380" s="109">
        <f>VLOOKUP(A380,DBMS_TYPE_SIZES[],2,FALSE)</f>
        <v>9</v>
      </c>
      <c r="D380" s="109">
        <f>VLOOKUP(A380,DBMS_TYPE_SIZES[],3,FALSE)</f>
        <v>4</v>
      </c>
      <c r="E380" s="110">
        <f>VLOOKUP(A380,DBMS_TYPE_SIZES[],4,FALSE)</f>
        <v>4</v>
      </c>
      <c r="F380" t="s">
        <v>93</v>
      </c>
      <c r="G380" t="s">
        <v>596</v>
      </c>
      <c r="H380" t="s">
        <v>18</v>
      </c>
      <c r="I380">
        <v>10</v>
      </c>
      <c r="J380">
        <v>4</v>
      </c>
    </row>
    <row r="381" spans="1:10">
      <c r="A381" s="108" t="str">
        <f>COL_SIZES[[#This Row],[datatype]]&amp;"_"&amp;COL_SIZES[[#This Row],[column_prec]]&amp;"_"&amp;COL_SIZES[[#This Row],[col_len]]</f>
        <v>datetime_23_8</v>
      </c>
      <c r="B381" s="108">
        <f>IF(COL_SIZES[[#This Row],[datatype]] = "varchar",
  MIN(
    COL_SIZES[[#This Row],[column_length]],
    IFERROR(VALUE(VLOOKUP(
      COL_SIZES[[#This Row],[table_name]]&amp;"."&amp;COL_SIZES[[#This Row],[column_name]],
      AVG_COL_SIZES[#Data],2,FALSE)),
    COL_SIZES[[#This Row],[column_length]])
  ),
  COL_SIZES[[#This Row],[column_length]])</f>
        <v>8</v>
      </c>
      <c r="C381" s="109">
        <f>VLOOKUP(A381,DBMS_TYPE_SIZES[],2,FALSE)</f>
        <v>7</v>
      </c>
      <c r="D381" s="109">
        <f>VLOOKUP(A381,DBMS_TYPE_SIZES[],3,FALSE)</f>
        <v>8</v>
      </c>
      <c r="E381" s="110">
        <f>VLOOKUP(A381,DBMS_TYPE_SIZES[],4,FALSE)</f>
        <v>8</v>
      </c>
      <c r="F381" t="s">
        <v>93</v>
      </c>
      <c r="G381" t="s">
        <v>618</v>
      </c>
      <c r="H381" t="s">
        <v>20</v>
      </c>
      <c r="I381">
        <v>23</v>
      </c>
      <c r="J381">
        <v>8</v>
      </c>
    </row>
    <row r="382" spans="1:10">
      <c r="A382" s="108" t="str">
        <f>COL_SIZES[[#This Row],[datatype]]&amp;"_"&amp;COL_SIZES[[#This Row],[column_prec]]&amp;"_"&amp;COL_SIZES[[#This Row],[col_len]]</f>
        <v>datetime_23_8</v>
      </c>
      <c r="B382" s="108">
        <f>IF(COL_SIZES[[#This Row],[datatype]] = "varchar",
  MIN(
    COL_SIZES[[#This Row],[column_length]],
    IFERROR(VALUE(VLOOKUP(
      COL_SIZES[[#This Row],[table_name]]&amp;"."&amp;COL_SIZES[[#This Row],[column_name]],
      AVG_COL_SIZES[#Data],2,FALSE)),
    COL_SIZES[[#This Row],[column_length]])
  ),
  COL_SIZES[[#This Row],[column_length]])</f>
        <v>8</v>
      </c>
      <c r="C382" s="109">
        <f>VLOOKUP(A382,DBMS_TYPE_SIZES[],2,FALSE)</f>
        <v>7</v>
      </c>
      <c r="D382" s="109">
        <f>VLOOKUP(A382,DBMS_TYPE_SIZES[],3,FALSE)</f>
        <v>8</v>
      </c>
      <c r="E382" s="110">
        <f>VLOOKUP(A382,DBMS_TYPE_SIZES[],4,FALSE)</f>
        <v>8</v>
      </c>
      <c r="F382" t="s">
        <v>93</v>
      </c>
      <c r="G382" t="s">
        <v>619</v>
      </c>
      <c r="H382" t="s">
        <v>20</v>
      </c>
      <c r="I382">
        <v>23</v>
      </c>
      <c r="J382">
        <v>8</v>
      </c>
    </row>
    <row r="383" spans="1:10">
      <c r="A383" s="108" t="str">
        <f>COL_SIZES[[#This Row],[datatype]]&amp;"_"&amp;COL_SIZES[[#This Row],[column_prec]]&amp;"_"&amp;COL_SIZES[[#This Row],[col_len]]</f>
        <v>numeric_19_9</v>
      </c>
      <c r="B383" s="108">
        <f>IF(COL_SIZES[[#This Row],[datatype]] = "varchar",
  MIN(
    COL_SIZES[[#This Row],[column_length]],
    IFERROR(VALUE(VLOOKUP(
      COL_SIZES[[#This Row],[table_name]]&amp;"."&amp;COL_SIZES[[#This Row],[column_name]],
      AVG_COL_SIZES[#Data],2,FALSE)),
    COL_SIZES[[#This Row],[column_length]])
  ),
  COL_SIZES[[#This Row],[column_length]])</f>
        <v>9</v>
      </c>
      <c r="C383" s="109">
        <f>VLOOKUP(A383,DBMS_TYPE_SIZES[],2,FALSE)</f>
        <v>9</v>
      </c>
      <c r="D383" s="109">
        <f>VLOOKUP(A383,DBMS_TYPE_SIZES[],3,FALSE)</f>
        <v>9</v>
      </c>
      <c r="E383" s="110">
        <f>VLOOKUP(A383,DBMS_TYPE_SIZES[],4,FALSE)</f>
        <v>9</v>
      </c>
      <c r="F383" t="s">
        <v>1561</v>
      </c>
      <c r="G383" t="s">
        <v>80</v>
      </c>
      <c r="H383" t="s">
        <v>62</v>
      </c>
      <c r="I383">
        <v>19</v>
      </c>
      <c r="J383">
        <v>9</v>
      </c>
    </row>
    <row r="384" spans="1:10">
      <c r="A384" s="108" t="str">
        <f>COL_SIZES[[#This Row],[datatype]]&amp;"_"&amp;COL_SIZES[[#This Row],[column_prec]]&amp;"_"&amp;COL_SIZES[[#This Row],[col_len]]</f>
        <v>datetime_23_8</v>
      </c>
      <c r="B384" s="108">
        <f>IF(COL_SIZES[[#This Row],[datatype]] = "varchar",
  MIN(
    COL_SIZES[[#This Row],[column_length]],
    IFERROR(VALUE(VLOOKUP(
      COL_SIZES[[#This Row],[table_name]]&amp;"."&amp;COL_SIZES[[#This Row],[column_name]],
      AVG_COL_SIZES[#Data],2,FALSE)),
    COL_SIZES[[#This Row],[column_length]])
  ),
  COL_SIZES[[#This Row],[column_length]])</f>
        <v>8</v>
      </c>
      <c r="C384" s="109">
        <f>VLOOKUP(A384,DBMS_TYPE_SIZES[],2,FALSE)</f>
        <v>7</v>
      </c>
      <c r="D384" s="109">
        <f>VLOOKUP(A384,DBMS_TYPE_SIZES[],3,FALSE)</f>
        <v>8</v>
      </c>
      <c r="E384" s="110">
        <f>VLOOKUP(A384,DBMS_TYPE_SIZES[],4,FALSE)</f>
        <v>8</v>
      </c>
      <c r="F384" t="s">
        <v>1561</v>
      </c>
      <c r="G384" t="s">
        <v>575</v>
      </c>
      <c r="H384" t="s">
        <v>20</v>
      </c>
      <c r="I384">
        <v>23</v>
      </c>
      <c r="J384">
        <v>8</v>
      </c>
    </row>
    <row r="385" spans="1:10">
      <c r="A385" s="108" t="str">
        <f>COL_SIZES[[#This Row],[datatype]]&amp;"_"&amp;COL_SIZES[[#This Row],[column_prec]]&amp;"_"&amp;COL_SIZES[[#This Row],[col_len]]</f>
        <v>int_10_4</v>
      </c>
      <c r="B385" s="108">
        <f>IF(COL_SIZES[[#This Row],[datatype]] = "varchar",
  MIN(
    COL_SIZES[[#This Row],[column_length]],
    IFERROR(VALUE(VLOOKUP(
      COL_SIZES[[#This Row],[table_name]]&amp;"."&amp;COL_SIZES[[#This Row],[column_name]],
      AVG_COL_SIZES[#Data],2,FALSE)),
    COL_SIZES[[#This Row],[column_length]])
  ),
  COL_SIZES[[#This Row],[column_length]])</f>
        <v>4</v>
      </c>
      <c r="C385" s="109">
        <f>VLOOKUP(A385,DBMS_TYPE_SIZES[],2,FALSE)</f>
        <v>9</v>
      </c>
      <c r="D385" s="109">
        <f>VLOOKUP(A385,DBMS_TYPE_SIZES[],3,FALSE)</f>
        <v>4</v>
      </c>
      <c r="E385" s="110">
        <f>VLOOKUP(A385,DBMS_TYPE_SIZES[],4,FALSE)</f>
        <v>4</v>
      </c>
      <c r="F385" t="s">
        <v>1561</v>
      </c>
      <c r="G385" t="s">
        <v>141</v>
      </c>
      <c r="H385" t="s">
        <v>18</v>
      </c>
      <c r="I385">
        <v>10</v>
      </c>
      <c r="J385">
        <v>4</v>
      </c>
    </row>
    <row r="386" spans="1:10">
      <c r="A386" s="108" t="str">
        <f>COL_SIZES[[#This Row],[datatype]]&amp;"_"&amp;COL_SIZES[[#This Row],[column_prec]]&amp;"_"&amp;COL_SIZES[[#This Row],[col_len]]</f>
        <v>int_10_4</v>
      </c>
      <c r="B386" s="108">
        <f>IF(COL_SIZES[[#This Row],[datatype]] = "varchar",
  MIN(
    COL_SIZES[[#This Row],[column_length]],
    IFERROR(VALUE(VLOOKUP(
      COL_SIZES[[#This Row],[table_name]]&amp;"."&amp;COL_SIZES[[#This Row],[column_name]],
      AVG_COL_SIZES[#Data],2,FALSE)),
    COL_SIZES[[#This Row],[column_length]])
  ),
  COL_SIZES[[#This Row],[column_length]])</f>
        <v>4</v>
      </c>
      <c r="C386" s="109">
        <f>VLOOKUP(A386,DBMS_TYPE_SIZES[],2,FALSE)</f>
        <v>9</v>
      </c>
      <c r="D386" s="109">
        <f>VLOOKUP(A386,DBMS_TYPE_SIZES[],3,FALSE)</f>
        <v>4</v>
      </c>
      <c r="E386" s="110">
        <f>VLOOKUP(A386,DBMS_TYPE_SIZES[],4,FALSE)</f>
        <v>4</v>
      </c>
      <c r="F386" t="s">
        <v>1561</v>
      </c>
      <c r="G386" t="s">
        <v>83</v>
      </c>
      <c r="H386" t="s">
        <v>18</v>
      </c>
      <c r="I386">
        <v>10</v>
      </c>
      <c r="J386">
        <v>4</v>
      </c>
    </row>
    <row r="387" spans="1:10">
      <c r="A387" s="108" t="str">
        <f>COL_SIZES[[#This Row],[datatype]]&amp;"_"&amp;COL_SIZES[[#This Row],[column_prec]]&amp;"_"&amp;COL_SIZES[[#This Row],[col_len]]</f>
        <v>datetime_23_8</v>
      </c>
      <c r="B387" s="108">
        <f>IF(COL_SIZES[[#This Row],[datatype]] = "varchar",
  MIN(
    COL_SIZES[[#This Row],[column_length]],
    IFERROR(VALUE(VLOOKUP(
      COL_SIZES[[#This Row],[table_name]]&amp;"."&amp;COL_SIZES[[#This Row],[column_name]],
      AVG_COL_SIZES[#Data],2,FALSE)),
    COL_SIZES[[#This Row],[column_length]])
  ),
  COL_SIZES[[#This Row],[column_length]])</f>
        <v>8</v>
      </c>
      <c r="C387" s="109">
        <f>VLOOKUP(A387,DBMS_TYPE_SIZES[],2,FALSE)</f>
        <v>7</v>
      </c>
      <c r="D387" s="109">
        <f>VLOOKUP(A387,DBMS_TYPE_SIZES[],3,FALSE)</f>
        <v>8</v>
      </c>
      <c r="E387" s="110">
        <f>VLOOKUP(A387,DBMS_TYPE_SIZES[],4,FALSE)</f>
        <v>8</v>
      </c>
      <c r="F387" t="s">
        <v>1561</v>
      </c>
      <c r="G387" t="s">
        <v>1234</v>
      </c>
      <c r="H387" t="s">
        <v>20</v>
      </c>
      <c r="I387">
        <v>23</v>
      </c>
      <c r="J387">
        <v>8</v>
      </c>
    </row>
    <row r="388" spans="1:10">
      <c r="A388" s="108" t="str">
        <f>COL_SIZES[[#This Row],[datatype]]&amp;"_"&amp;COL_SIZES[[#This Row],[column_prec]]&amp;"_"&amp;COL_SIZES[[#This Row],[col_len]]</f>
        <v>varchar_0_64</v>
      </c>
      <c r="B388" s="108">
        <f>IF(COL_SIZES[[#This Row],[datatype]] = "varchar",
  MIN(
    COL_SIZES[[#This Row],[column_length]],
    IFERROR(VALUE(VLOOKUP(
      COL_SIZES[[#This Row],[table_name]]&amp;"."&amp;COL_SIZES[[#This Row],[column_name]],
      AVG_COL_SIZES[#Data],2,FALSE)),
    COL_SIZES[[#This Row],[column_length]])
  ),
  COL_SIZES[[#This Row],[column_length]])</f>
        <v>64</v>
      </c>
      <c r="C388" s="109">
        <f>VLOOKUP(A388,DBMS_TYPE_SIZES[],2,FALSE)</f>
        <v>64</v>
      </c>
      <c r="D388" s="109">
        <f>VLOOKUP(A388,DBMS_TYPE_SIZES[],3,FALSE)</f>
        <v>64</v>
      </c>
      <c r="E388" s="110">
        <f>VLOOKUP(A388,DBMS_TYPE_SIZES[],4,FALSE)</f>
        <v>65</v>
      </c>
      <c r="F388" t="s">
        <v>1561</v>
      </c>
      <c r="G388" t="s">
        <v>85</v>
      </c>
      <c r="H388" t="s">
        <v>86</v>
      </c>
      <c r="I388">
        <v>0</v>
      </c>
      <c r="J388">
        <v>64</v>
      </c>
    </row>
    <row r="389" spans="1:10">
      <c r="A389" s="108" t="str">
        <f>COL_SIZES[[#This Row],[datatype]]&amp;"_"&amp;COL_SIZES[[#This Row],[column_prec]]&amp;"_"&amp;COL_SIZES[[#This Row],[col_len]]</f>
        <v>int_10_4</v>
      </c>
      <c r="B389" s="108">
        <f>IF(COL_SIZES[[#This Row],[datatype]] = "varchar",
  MIN(
    COL_SIZES[[#This Row],[column_length]],
    IFERROR(VALUE(VLOOKUP(
      COL_SIZES[[#This Row],[table_name]]&amp;"."&amp;COL_SIZES[[#This Row],[column_name]],
      AVG_COL_SIZES[#Data],2,FALSE)),
    COL_SIZES[[#This Row],[column_length]])
  ),
  COL_SIZES[[#This Row],[column_length]])</f>
        <v>4</v>
      </c>
      <c r="C389" s="109">
        <f>VLOOKUP(A389,DBMS_TYPE_SIZES[],2,FALSE)</f>
        <v>9</v>
      </c>
      <c r="D389" s="109">
        <f>VLOOKUP(A389,DBMS_TYPE_SIZES[],3,FALSE)</f>
        <v>4</v>
      </c>
      <c r="E389" s="110">
        <f>VLOOKUP(A389,DBMS_TYPE_SIZES[],4,FALSE)</f>
        <v>4</v>
      </c>
      <c r="F389" t="s">
        <v>1561</v>
      </c>
      <c r="G389" t="s">
        <v>576</v>
      </c>
      <c r="H389" t="s">
        <v>18</v>
      </c>
      <c r="I389">
        <v>10</v>
      </c>
      <c r="J389">
        <v>4</v>
      </c>
    </row>
    <row r="390" spans="1:10">
      <c r="A390" s="108" t="str">
        <f>COL_SIZES[[#This Row],[datatype]]&amp;"_"&amp;COL_SIZES[[#This Row],[column_prec]]&amp;"_"&amp;COL_SIZES[[#This Row],[col_len]]</f>
        <v>int_10_4</v>
      </c>
      <c r="B390" s="108">
        <f>IF(COL_SIZES[[#This Row],[datatype]] = "varchar",
  MIN(
    COL_SIZES[[#This Row],[column_length]],
    IFERROR(VALUE(VLOOKUP(
      COL_SIZES[[#This Row],[table_name]]&amp;"."&amp;COL_SIZES[[#This Row],[column_name]],
      AVG_COL_SIZES[#Data],2,FALSE)),
    COL_SIZES[[#This Row],[column_length]])
  ),
  COL_SIZES[[#This Row],[column_length]])</f>
        <v>4</v>
      </c>
      <c r="C390" s="109">
        <f>VLOOKUP(A390,DBMS_TYPE_SIZES[],2,FALSE)</f>
        <v>9</v>
      </c>
      <c r="D390" s="109">
        <f>VLOOKUP(A390,DBMS_TYPE_SIZES[],3,FALSE)</f>
        <v>4</v>
      </c>
      <c r="E390" s="110">
        <f>VLOOKUP(A390,DBMS_TYPE_SIZES[],4,FALSE)</f>
        <v>4</v>
      </c>
      <c r="F390" t="s">
        <v>1561</v>
      </c>
      <c r="G390" t="s">
        <v>577</v>
      </c>
      <c r="H390" t="s">
        <v>18</v>
      </c>
      <c r="I390">
        <v>10</v>
      </c>
      <c r="J390">
        <v>4</v>
      </c>
    </row>
    <row r="391" spans="1:10">
      <c r="A391" s="108" t="str">
        <f>COL_SIZES[[#This Row],[datatype]]&amp;"_"&amp;COL_SIZES[[#This Row],[column_prec]]&amp;"_"&amp;COL_SIZES[[#This Row],[col_len]]</f>
        <v>int_10_4</v>
      </c>
      <c r="B391" s="108">
        <f>IF(COL_SIZES[[#This Row],[datatype]] = "varchar",
  MIN(
    COL_SIZES[[#This Row],[column_length]],
    IFERROR(VALUE(VLOOKUP(
      COL_SIZES[[#This Row],[table_name]]&amp;"."&amp;COL_SIZES[[#This Row],[column_name]],
      AVG_COL_SIZES[#Data],2,FALSE)),
    COL_SIZES[[#This Row],[column_length]])
  ),
  COL_SIZES[[#This Row],[column_length]])</f>
        <v>4</v>
      </c>
      <c r="C391" s="109">
        <f>VLOOKUP(A391,DBMS_TYPE_SIZES[],2,FALSE)</f>
        <v>9</v>
      </c>
      <c r="D391" s="109">
        <f>VLOOKUP(A391,DBMS_TYPE_SIZES[],3,FALSE)</f>
        <v>4</v>
      </c>
      <c r="E391" s="110">
        <f>VLOOKUP(A391,DBMS_TYPE_SIZES[],4,FALSE)</f>
        <v>4</v>
      </c>
      <c r="F391" t="s">
        <v>1561</v>
      </c>
      <c r="G391" t="s">
        <v>578</v>
      </c>
      <c r="H391" t="s">
        <v>18</v>
      </c>
      <c r="I391">
        <v>10</v>
      </c>
      <c r="J391">
        <v>4</v>
      </c>
    </row>
    <row r="392" spans="1:10">
      <c r="A392" s="108" t="str">
        <f>COL_SIZES[[#This Row],[datatype]]&amp;"_"&amp;COL_SIZES[[#This Row],[column_prec]]&amp;"_"&amp;COL_SIZES[[#This Row],[col_len]]</f>
        <v>int_10_4</v>
      </c>
      <c r="B392" s="108">
        <f>IF(COL_SIZES[[#This Row],[datatype]] = "varchar",
  MIN(
    COL_SIZES[[#This Row],[column_length]],
    IFERROR(VALUE(VLOOKUP(
      COL_SIZES[[#This Row],[table_name]]&amp;"."&amp;COL_SIZES[[#This Row],[column_name]],
      AVG_COL_SIZES[#Data],2,FALSE)),
    COL_SIZES[[#This Row],[column_length]])
  ),
  COL_SIZES[[#This Row],[column_length]])</f>
        <v>4</v>
      </c>
      <c r="C392" s="109">
        <f>VLOOKUP(A392,DBMS_TYPE_SIZES[],2,FALSE)</f>
        <v>9</v>
      </c>
      <c r="D392" s="109">
        <f>VLOOKUP(A392,DBMS_TYPE_SIZES[],3,FALSE)</f>
        <v>4</v>
      </c>
      <c r="E392" s="110">
        <f>VLOOKUP(A392,DBMS_TYPE_SIZES[],4,FALSE)</f>
        <v>4</v>
      </c>
      <c r="F392" t="s">
        <v>1561</v>
      </c>
      <c r="G392" t="s">
        <v>81</v>
      </c>
      <c r="H392" t="s">
        <v>18</v>
      </c>
      <c r="I392">
        <v>10</v>
      </c>
      <c r="J392">
        <v>4</v>
      </c>
    </row>
    <row r="393" spans="1:10">
      <c r="A393" s="108" t="str">
        <f>COL_SIZES[[#This Row],[datatype]]&amp;"_"&amp;COL_SIZES[[#This Row],[column_prec]]&amp;"_"&amp;COL_SIZES[[#This Row],[col_len]]</f>
        <v>int_10_4</v>
      </c>
      <c r="B393" s="108">
        <f>IF(COL_SIZES[[#This Row],[datatype]] = "varchar",
  MIN(
    COL_SIZES[[#This Row],[column_length]],
    IFERROR(VALUE(VLOOKUP(
      COL_SIZES[[#This Row],[table_name]]&amp;"."&amp;COL_SIZES[[#This Row],[column_name]],
      AVG_COL_SIZES[#Data],2,FALSE)),
    COL_SIZES[[#This Row],[column_length]])
  ),
  COL_SIZES[[#This Row],[column_length]])</f>
        <v>4</v>
      </c>
      <c r="C393" s="109">
        <f>VLOOKUP(A393,DBMS_TYPE_SIZES[],2,FALSE)</f>
        <v>9</v>
      </c>
      <c r="D393" s="109">
        <f>VLOOKUP(A393,DBMS_TYPE_SIZES[],3,FALSE)</f>
        <v>4</v>
      </c>
      <c r="E393" s="110">
        <f>VLOOKUP(A393,DBMS_TYPE_SIZES[],4,FALSE)</f>
        <v>4</v>
      </c>
      <c r="F393" t="s">
        <v>1561</v>
      </c>
      <c r="G393" t="s">
        <v>596</v>
      </c>
      <c r="H393" t="s">
        <v>18</v>
      </c>
      <c r="I393">
        <v>10</v>
      </c>
      <c r="J393">
        <v>4</v>
      </c>
    </row>
    <row r="394" spans="1:10">
      <c r="A394" s="108" t="str">
        <f>COL_SIZES[[#This Row],[datatype]]&amp;"_"&amp;COL_SIZES[[#This Row],[column_prec]]&amp;"_"&amp;COL_SIZES[[#This Row],[col_len]]</f>
        <v>numeric_1_5</v>
      </c>
      <c r="B394" s="108">
        <f>IF(COL_SIZES[[#This Row],[datatype]] = "varchar",
  MIN(
    COL_SIZES[[#This Row],[column_length]],
    IFERROR(VALUE(VLOOKUP(
      COL_SIZES[[#This Row],[table_name]]&amp;"."&amp;COL_SIZES[[#This Row],[column_name]],
      AVG_COL_SIZES[#Data],2,FALSE)),
    COL_SIZES[[#This Row],[column_length]])
  ),
  COL_SIZES[[#This Row],[column_length]])</f>
        <v>5</v>
      </c>
      <c r="C394" s="109">
        <f>VLOOKUP(A394,DBMS_TYPE_SIZES[],2,FALSE)</f>
        <v>5</v>
      </c>
      <c r="D394" s="109">
        <f>VLOOKUP(A394,DBMS_TYPE_SIZES[],3,FALSE)</f>
        <v>5</v>
      </c>
      <c r="E394" s="110">
        <f>VLOOKUP(A394,DBMS_TYPE_SIZES[],4,FALSE)</f>
        <v>5</v>
      </c>
      <c r="F394" t="s">
        <v>95</v>
      </c>
      <c r="G394" t="s">
        <v>496</v>
      </c>
      <c r="H394" t="s">
        <v>62</v>
      </c>
      <c r="I394">
        <v>1</v>
      </c>
      <c r="J394">
        <v>5</v>
      </c>
    </row>
    <row r="395" spans="1:10">
      <c r="A395" s="108" t="str">
        <f>COL_SIZES[[#This Row],[datatype]]&amp;"_"&amp;COL_SIZES[[#This Row],[column_prec]]&amp;"_"&amp;COL_SIZES[[#This Row],[col_len]]</f>
        <v>varchar_0_255</v>
      </c>
      <c r="B395" s="108">
        <f>IF(COL_SIZES[[#This Row],[datatype]] = "varchar",
  MIN(
    COL_SIZES[[#This Row],[column_length]],
    IFERROR(VALUE(VLOOKUP(
      COL_SIZES[[#This Row],[table_name]]&amp;"."&amp;COL_SIZES[[#This Row],[column_name]],
      AVG_COL_SIZES[#Data],2,FALSE)),
    COL_SIZES[[#This Row],[column_length]])
  ),
  COL_SIZES[[#This Row],[column_length]])</f>
        <v>255</v>
      </c>
      <c r="C395" s="109">
        <f>VLOOKUP(A395,DBMS_TYPE_SIZES[],2,FALSE)</f>
        <v>255</v>
      </c>
      <c r="D395" s="109">
        <f>VLOOKUP(A395,DBMS_TYPE_SIZES[],3,FALSE)</f>
        <v>255</v>
      </c>
      <c r="E395" s="110">
        <f>VLOOKUP(A395,DBMS_TYPE_SIZES[],4,FALSE)</f>
        <v>256</v>
      </c>
      <c r="F395" t="s">
        <v>95</v>
      </c>
      <c r="G395" t="s">
        <v>1566</v>
      </c>
      <c r="H395" t="s">
        <v>86</v>
      </c>
      <c r="I395">
        <v>0</v>
      </c>
      <c r="J395">
        <v>255</v>
      </c>
    </row>
    <row r="396" spans="1:10">
      <c r="A396" s="108" t="str">
        <f>COL_SIZES[[#This Row],[datatype]]&amp;"_"&amp;COL_SIZES[[#This Row],[column_prec]]&amp;"_"&amp;COL_SIZES[[#This Row],[col_len]]</f>
        <v>varchar_0_255</v>
      </c>
      <c r="B396" s="108">
        <f>IF(COL_SIZES[[#This Row],[datatype]] = "varchar",
  MIN(
    COL_SIZES[[#This Row],[column_length]],
    IFERROR(VALUE(VLOOKUP(
      COL_SIZES[[#This Row],[table_name]]&amp;"."&amp;COL_SIZES[[#This Row],[column_name]],
      AVG_COL_SIZES[#Data],2,FALSE)),
    COL_SIZES[[#This Row],[column_length]])
  ),
  COL_SIZES[[#This Row],[column_length]])</f>
        <v>255</v>
      </c>
      <c r="C396" s="109">
        <f>VLOOKUP(A396,DBMS_TYPE_SIZES[],2,FALSE)</f>
        <v>255</v>
      </c>
      <c r="D396" s="109">
        <f>VLOOKUP(A396,DBMS_TYPE_SIZES[],3,FALSE)</f>
        <v>255</v>
      </c>
      <c r="E396" s="110">
        <f>VLOOKUP(A396,DBMS_TYPE_SIZES[],4,FALSE)</f>
        <v>256</v>
      </c>
      <c r="F396" t="s">
        <v>95</v>
      </c>
      <c r="G396" t="s">
        <v>620</v>
      </c>
      <c r="H396" t="s">
        <v>86</v>
      </c>
      <c r="I396">
        <v>0</v>
      </c>
      <c r="J396">
        <v>255</v>
      </c>
    </row>
    <row r="397" spans="1:10">
      <c r="A397" s="108" t="str">
        <f>COL_SIZES[[#This Row],[datatype]]&amp;"_"&amp;COL_SIZES[[#This Row],[column_prec]]&amp;"_"&amp;COL_SIZES[[#This Row],[col_len]]</f>
        <v>int_10_4</v>
      </c>
      <c r="B397" s="108">
        <f>IF(COL_SIZES[[#This Row],[datatype]] = "varchar",
  MIN(
    COL_SIZES[[#This Row],[column_length]],
    IFERROR(VALUE(VLOOKUP(
      COL_SIZES[[#This Row],[table_name]]&amp;"."&amp;COL_SIZES[[#This Row],[column_name]],
      AVG_COL_SIZES[#Data],2,FALSE)),
    COL_SIZES[[#This Row],[column_length]])
  ),
  COL_SIZES[[#This Row],[column_length]])</f>
        <v>4</v>
      </c>
      <c r="C397" s="109">
        <f>VLOOKUP(A397,DBMS_TYPE_SIZES[],2,FALSE)</f>
        <v>9</v>
      </c>
      <c r="D397" s="109">
        <f>VLOOKUP(A397,DBMS_TYPE_SIZES[],3,FALSE)</f>
        <v>4</v>
      </c>
      <c r="E397" s="110">
        <f>VLOOKUP(A397,DBMS_TYPE_SIZES[],4,FALSE)</f>
        <v>4</v>
      </c>
      <c r="F397" t="s">
        <v>95</v>
      </c>
      <c r="G397" t="s">
        <v>96</v>
      </c>
      <c r="H397" t="s">
        <v>18</v>
      </c>
      <c r="I397">
        <v>10</v>
      </c>
      <c r="J397">
        <v>4</v>
      </c>
    </row>
    <row r="398" spans="1:10">
      <c r="A398" s="108" t="str">
        <f>COL_SIZES[[#This Row],[datatype]]&amp;"_"&amp;COL_SIZES[[#This Row],[column_prec]]&amp;"_"&amp;COL_SIZES[[#This Row],[col_len]]</f>
        <v>varchar_0_16</v>
      </c>
      <c r="B398" s="108">
        <f>IF(COL_SIZES[[#This Row],[datatype]] = "varchar",
  MIN(
    COL_SIZES[[#This Row],[column_length]],
    IFERROR(VALUE(VLOOKUP(
      COL_SIZES[[#This Row],[table_name]]&amp;"."&amp;COL_SIZES[[#This Row],[column_name]],
      AVG_COL_SIZES[#Data],2,FALSE)),
    COL_SIZES[[#This Row],[column_length]])
  ),
  COL_SIZES[[#This Row],[column_length]])</f>
        <v>16</v>
      </c>
      <c r="C398" s="109">
        <f>VLOOKUP(A398,DBMS_TYPE_SIZES[],2,FALSE)</f>
        <v>16</v>
      </c>
      <c r="D398" s="109">
        <f>VLOOKUP(A398,DBMS_TYPE_SIZES[],3,FALSE)</f>
        <v>16</v>
      </c>
      <c r="E398" s="110">
        <f>VLOOKUP(A398,DBMS_TYPE_SIZES[],4,FALSE)</f>
        <v>17</v>
      </c>
      <c r="F398" t="s">
        <v>95</v>
      </c>
      <c r="G398" t="s">
        <v>621</v>
      </c>
      <c r="H398" t="s">
        <v>86</v>
      </c>
      <c r="I398">
        <v>0</v>
      </c>
      <c r="J398">
        <v>16</v>
      </c>
    </row>
    <row r="399" spans="1:10">
      <c r="A399" s="108" t="str">
        <f>COL_SIZES[[#This Row],[datatype]]&amp;"_"&amp;COL_SIZES[[#This Row],[column_prec]]&amp;"_"&amp;COL_SIZES[[#This Row],[col_len]]</f>
        <v>varchar_0_255</v>
      </c>
      <c r="B399" s="108">
        <f>IF(COL_SIZES[[#This Row],[datatype]] = "varchar",
  MIN(
    COL_SIZES[[#This Row],[column_length]],
    IFERROR(VALUE(VLOOKUP(
      COL_SIZES[[#This Row],[table_name]]&amp;"."&amp;COL_SIZES[[#This Row],[column_name]],
      AVG_COL_SIZES[#Data],2,FALSE)),
    COL_SIZES[[#This Row],[column_length]])
  ),
  COL_SIZES[[#This Row],[column_length]])</f>
        <v>255</v>
      </c>
      <c r="C399" s="109">
        <f>VLOOKUP(A399,DBMS_TYPE_SIZES[],2,FALSE)</f>
        <v>255</v>
      </c>
      <c r="D399" s="109">
        <f>VLOOKUP(A399,DBMS_TYPE_SIZES[],3,FALSE)</f>
        <v>255</v>
      </c>
      <c r="E399" s="110">
        <f>VLOOKUP(A399,DBMS_TYPE_SIZES[],4,FALSE)</f>
        <v>256</v>
      </c>
      <c r="F399" t="s">
        <v>95</v>
      </c>
      <c r="G399" t="s">
        <v>622</v>
      </c>
      <c r="H399" t="s">
        <v>86</v>
      </c>
      <c r="I399">
        <v>0</v>
      </c>
      <c r="J399">
        <v>255</v>
      </c>
    </row>
    <row r="400" spans="1:10">
      <c r="A400" s="108" t="str">
        <f>COL_SIZES[[#This Row],[datatype]]&amp;"_"&amp;COL_SIZES[[#This Row],[column_prec]]&amp;"_"&amp;COL_SIZES[[#This Row],[col_len]]</f>
        <v>varchar_0_30</v>
      </c>
      <c r="B400" s="108">
        <f>IF(COL_SIZES[[#This Row],[datatype]] = "varchar",
  MIN(
    COL_SIZES[[#This Row],[column_length]],
    IFERROR(VALUE(VLOOKUP(
      COL_SIZES[[#This Row],[table_name]]&amp;"."&amp;COL_SIZES[[#This Row],[column_name]],
      AVG_COL_SIZES[#Data],2,FALSE)),
    COL_SIZES[[#This Row],[column_length]])
  ),
  COL_SIZES[[#This Row],[column_length]])</f>
        <v>30</v>
      </c>
      <c r="C400" s="109">
        <f>VLOOKUP(A400,DBMS_TYPE_SIZES[],2,FALSE)</f>
        <v>30</v>
      </c>
      <c r="D400" s="109">
        <f>VLOOKUP(A400,DBMS_TYPE_SIZES[],3,FALSE)</f>
        <v>30</v>
      </c>
      <c r="E400" s="110">
        <f>VLOOKUP(A400,DBMS_TYPE_SIZES[],4,FALSE)</f>
        <v>31</v>
      </c>
      <c r="F400" t="s">
        <v>95</v>
      </c>
      <c r="G400" t="s">
        <v>623</v>
      </c>
      <c r="H400" t="s">
        <v>86</v>
      </c>
      <c r="I400">
        <v>0</v>
      </c>
      <c r="J400">
        <v>30</v>
      </c>
    </row>
    <row r="401" spans="1:10">
      <c r="A401" s="108" t="str">
        <f>COL_SIZES[[#This Row],[datatype]]&amp;"_"&amp;COL_SIZES[[#This Row],[column_prec]]&amp;"_"&amp;COL_SIZES[[#This Row],[col_len]]</f>
        <v>varchar_0_30</v>
      </c>
      <c r="B401" s="108">
        <f>IF(COL_SIZES[[#This Row],[datatype]] = "varchar",
  MIN(
    COL_SIZES[[#This Row],[column_length]],
    IFERROR(VALUE(VLOOKUP(
      COL_SIZES[[#This Row],[table_name]]&amp;"."&amp;COL_SIZES[[#This Row],[column_name]],
      AVG_COL_SIZES[#Data],2,FALSE)),
    COL_SIZES[[#This Row],[column_length]])
  ),
  COL_SIZES[[#This Row],[column_length]])</f>
        <v>30</v>
      </c>
      <c r="C401" s="109">
        <f>VLOOKUP(A401,DBMS_TYPE_SIZES[],2,FALSE)</f>
        <v>30</v>
      </c>
      <c r="D401" s="109">
        <f>VLOOKUP(A401,DBMS_TYPE_SIZES[],3,FALSE)</f>
        <v>30</v>
      </c>
      <c r="E401" s="110">
        <f>VLOOKUP(A401,DBMS_TYPE_SIZES[],4,FALSE)</f>
        <v>31</v>
      </c>
      <c r="F401" t="s">
        <v>95</v>
      </c>
      <c r="G401" t="s">
        <v>624</v>
      </c>
      <c r="H401" t="s">
        <v>86</v>
      </c>
      <c r="I401">
        <v>0</v>
      </c>
      <c r="J401">
        <v>30</v>
      </c>
    </row>
    <row r="402" spans="1:10">
      <c r="A402" s="108" t="str">
        <f>COL_SIZES[[#This Row],[datatype]]&amp;"_"&amp;COL_SIZES[[#This Row],[column_prec]]&amp;"_"&amp;COL_SIZES[[#This Row],[col_len]]</f>
        <v>varchar_0_30</v>
      </c>
      <c r="B402" s="108">
        <f>IF(COL_SIZES[[#This Row],[datatype]] = "varchar",
  MIN(
    COL_SIZES[[#This Row],[column_length]],
    IFERROR(VALUE(VLOOKUP(
      COL_SIZES[[#This Row],[table_name]]&amp;"."&amp;COL_SIZES[[#This Row],[column_name]],
      AVG_COL_SIZES[#Data],2,FALSE)),
    COL_SIZES[[#This Row],[column_length]])
  ),
  COL_SIZES[[#This Row],[column_length]])</f>
        <v>30</v>
      </c>
      <c r="C402" s="109">
        <f>VLOOKUP(A402,DBMS_TYPE_SIZES[],2,FALSE)</f>
        <v>30</v>
      </c>
      <c r="D402" s="109">
        <f>VLOOKUP(A402,DBMS_TYPE_SIZES[],3,FALSE)</f>
        <v>30</v>
      </c>
      <c r="E402" s="110">
        <f>VLOOKUP(A402,DBMS_TYPE_SIZES[],4,FALSE)</f>
        <v>31</v>
      </c>
      <c r="F402" t="s">
        <v>97</v>
      </c>
      <c r="G402" t="s">
        <v>98</v>
      </c>
      <c r="H402" t="s">
        <v>86</v>
      </c>
      <c r="I402">
        <v>0</v>
      </c>
      <c r="J402">
        <v>30</v>
      </c>
    </row>
    <row r="403" spans="1:10">
      <c r="A403" s="108" t="str">
        <f>COL_SIZES[[#This Row],[datatype]]&amp;"_"&amp;COL_SIZES[[#This Row],[column_prec]]&amp;"_"&amp;COL_SIZES[[#This Row],[col_len]]</f>
        <v>varchar_0_30</v>
      </c>
      <c r="B403" s="108">
        <f>IF(COL_SIZES[[#This Row],[datatype]] = "varchar",
  MIN(
    COL_SIZES[[#This Row],[column_length]],
    IFERROR(VALUE(VLOOKUP(
      COL_SIZES[[#This Row],[table_name]]&amp;"."&amp;COL_SIZES[[#This Row],[column_name]],
      AVG_COL_SIZES[#Data],2,FALSE)),
    COL_SIZES[[#This Row],[column_length]])
  ),
  COL_SIZES[[#This Row],[column_length]])</f>
        <v>30</v>
      </c>
      <c r="C403" s="109">
        <f>VLOOKUP(A403,DBMS_TYPE_SIZES[],2,FALSE)</f>
        <v>30</v>
      </c>
      <c r="D403" s="109">
        <f>VLOOKUP(A403,DBMS_TYPE_SIZES[],3,FALSE)</f>
        <v>30</v>
      </c>
      <c r="E403" s="110">
        <f>VLOOKUP(A403,DBMS_TYPE_SIZES[],4,FALSE)</f>
        <v>31</v>
      </c>
      <c r="F403" t="s">
        <v>97</v>
      </c>
      <c r="G403" t="s">
        <v>625</v>
      </c>
      <c r="H403" t="s">
        <v>86</v>
      </c>
      <c r="I403">
        <v>0</v>
      </c>
      <c r="J403">
        <v>30</v>
      </c>
    </row>
    <row r="404" spans="1:10">
      <c r="A404" s="108" t="str">
        <f>COL_SIZES[[#This Row],[datatype]]&amp;"_"&amp;COL_SIZES[[#This Row],[column_prec]]&amp;"_"&amp;COL_SIZES[[#This Row],[col_len]]</f>
        <v>varchar_0_30</v>
      </c>
      <c r="B404" s="108">
        <f>IF(COL_SIZES[[#This Row],[datatype]] = "varchar",
  MIN(
    COL_SIZES[[#This Row],[column_length]],
    IFERROR(VALUE(VLOOKUP(
      COL_SIZES[[#This Row],[table_name]]&amp;"."&amp;COL_SIZES[[#This Row],[column_name]],
      AVG_COL_SIZES[#Data],2,FALSE)),
    COL_SIZES[[#This Row],[column_length]])
  ),
  COL_SIZES[[#This Row],[column_length]])</f>
        <v>30</v>
      </c>
      <c r="C404" s="109">
        <f>VLOOKUP(A404,DBMS_TYPE_SIZES[],2,FALSE)</f>
        <v>30</v>
      </c>
      <c r="D404" s="109">
        <f>VLOOKUP(A404,DBMS_TYPE_SIZES[],3,FALSE)</f>
        <v>30</v>
      </c>
      <c r="E404" s="110">
        <f>VLOOKUP(A404,DBMS_TYPE_SIZES[],4,FALSE)</f>
        <v>31</v>
      </c>
      <c r="F404" t="s">
        <v>97</v>
      </c>
      <c r="G404" t="s">
        <v>626</v>
      </c>
      <c r="H404" t="s">
        <v>86</v>
      </c>
      <c r="I404">
        <v>0</v>
      </c>
      <c r="J404">
        <v>30</v>
      </c>
    </row>
    <row r="405" spans="1:10">
      <c r="A405" s="108" t="str">
        <f>COL_SIZES[[#This Row],[datatype]]&amp;"_"&amp;COL_SIZES[[#This Row],[column_prec]]&amp;"_"&amp;COL_SIZES[[#This Row],[col_len]]</f>
        <v>datetime_23_8</v>
      </c>
      <c r="B405" s="108">
        <f>IF(COL_SIZES[[#This Row],[datatype]] = "varchar",
  MIN(
    COL_SIZES[[#This Row],[column_length]],
    IFERROR(VALUE(VLOOKUP(
      COL_SIZES[[#This Row],[table_name]]&amp;"."&amp;COL_SIZES[[#This Row],[column_name]],
      AVG_COL_SIZES[#Data],2,FALSE)),
    COL_SIZES[[#This Row],[column_length]])
  ),
  COL_SIZES[[#This Row],[column_length]])</f>
        <v>8</v>
      </c>
      <c r="C405" s="109">
        <f>VLOOKUP(A405,DBMS_TYPE_SIZES[],2,FALSE)</f>
        <v>7</v>
      </c>
      <c r="D405" s="109">
        <f>VLOOKUP(A405,DBMS_TYPE_SIZES[],3,FALSE)</f>
        <v>8</v>
      </c>
      <c r="E405" s="110">
        <f>VLOOKUP(A405,DBMS_TYPE_SIZES[],4,FALSE)</f>
        <v>8</v>
      </c>
      <c r="F405" t="s">
        <v>99</v>
      </c>
      <c r="G405" t="s">
        <v>627</v>
      </c>
      <c r="H405" t="s">
        <v>20</v>
      </c>
      <c r="I405">
        <v>23</v>
      </c>
      <c r="J405">
        <v>8</v>
      </c>
    </row>
    <row r="406" spans="1:10">
      <c r="A406" s="108" t="str">
        <f>COL_SIZES[[#This Row],[datatype]]&amp;"_"&amp;COL_SIZES[[#This Row],[column_prec]]&amp;"_"&amp;COL_SIZES[[#This Row],[col_len]]</f>
        <v>int_10_4</v>
      </c>
      <c r="B406" s="108">
        <f>IF(COL_SIZES[[#This Row],[datatype]] = "varchar",
  MIN(
    COL_SIZES[[#This Row],[column_length]],
    IFERROR(VALUE(VLOOKUP(
      COL_SIZES[[#This Row],[table_name]]&amp;"."&amp;COL_SIZES[[#This Row],[column_name]],
      AVG_COL_SIZES[#Data],2,FALSE)),
    COL_SIZES[[#This Row],[column_length]])
  ),
  COL_SIZES[[#This Row],[column_length]])</f>
        <v>4</v>
      </c>
      <c r="C406" s="109">
        <f>VLOOKUP(A406,DBMS_TYPE_SIZES[],2,FALSE)</f>
        <v>9</v>
      </c>
      <c r="D406" s="109">
        <f>VLOOKUP(A406,DBMS_TYPE_SIZES[],3,FALSE)</f>
        <v>4</v>
      </c>
      <c r="E406" s="110">
        <f>VLOOKUP(A406,DBMS_TYPE_SIZES[],4,FALSE)</f>
        <v>4</v>
      </c>
      <c r="F406" t="s">
        <v>99</v>
      </c>
      <c r="G406" t="s">
        <v>628</v>
      </c>
      <c r="H406" t="s">
        <v>18</v>
      </c>
      <c r="I406">
        <v>10</v>
      </c>
      <c r="J406">
        <v>4</v>
      </c>
    </row>
    <row r="407" spans="1:10">
      <c r="A407" s="108" t="str">
        <f>COL_SIZES[[#This Row],[datatype]]&amp;"_"&amp;COL_SIZES[[#This Row],[column_prec]]&amp;"_"&amp;COL_SIZES[[#This Row],[col_len]]</f>
        <v>varchar_0_512</v>
      </c>
      <c r="B407" s="108">
        <f>IF(COL_SIZES[[#This Row],[datatype]] = "varchar",
  MIN(
    COL_SIZES[[#This Row],[column_length]],
    IFERROR(VALUE(VLOOKUP(
      COL_SIZES[[#This Row],[table_name]]&amp;"."&amp;COL_SIZES[[#This Row],[column_name]],
      AVG_COL_SIZES[#Data],2,FALSE)),
    COL_SIZES[[#This Row],[column_length]])
  ),
  COL_SIZES[[#This Row],[column_length]])</f>
        <v>512</v>
      </c>
      <c r="C407" s="109">
        <f>VLOOKUP(A407,DBMS_TYPE_SIZES[],2,FALSE)</f>
        <v>512</v>
      </c>
      <c r="D407" s="109">
        <f>VLOOKUP(A407,DBMS_TYPE_SIZES[],3,FALSE)</f>
        <v>512</v>
      </c>
      <c r="E407" s="110">
        <f>VLOOKUP(A407,DBMS_TYPE_SIZES[],4,FALSE)</f>
        <v>513</v>
      </c>
      <c r="F407" t="s">
        <v>99</v>
      </c>
      <c r="G407" t="s">
        <v>85</v>
      </c>
      <c r="H407" t="s">
        <v>86</v>
      </c>
      <c r="I407">
        <v>0</v>
      </c>
      <c r="J407">
        <v>512</v>
      </c>
    </row>
    <row r="408" spans="1:10">
      <c r="A408" s="108" t="str">
        <f>COL_SIZES[[#This Row],[datatype]]&amp;"_"&amp;COL_SIZES[[#This Row],[column_prec]]&amp;"_"&amp;COL_SIZES[[#This Row],[col_len]]</f>
        <v>varchar_0_32</v>
      </c>
      <c r="B408" s="108">
        <f>IF(COL_SIZES[[#This Row],[datatype]] = "varchar",
  MIN(
    COL_SIZES[[#This Row],[column_length]],
    IFERROR(VALUE(VLOOKUP(
      COL_SIZES[[#This Row],[table_name]]&amp;"."&amp;COL_SIZES[[#This Row],[column_name]],
      AVG_COL_SIZES[#Data],2,FALSE)),
    COL_SIZES[[#This Row],[column_length]])
  ),
  COL_SIZES[[#This Row],[column_length]])</f>
        <v>32</v>
      </c>
      <c r="C408" s="109">
        <f>VLOOKUP(A408,DBMS_TYPE_SIZES[],2,FALSE)</f>
        <v>32</v>
      </c>
      <c r="D408" s="109">
        <f>VLOOKUP(A408,DBMS_TYPE_SIZES[],3,FALSE)</f>
        <v>32</v>
      </c>
      <c r="E408" s="110">
        <f>VLOOKUP(A408,DBMS_TYPE_SIZES[],4,FALSE)</f>
        <v>33</v>
      </c>
      <c r="F408" t="s">
        <v>99</v>
      </c>
      <c r="G408" t="s">
        <v>100</v>
      </c>
      <c r="H408" t="s">
        <v>86</v>
      </c>
      <c r="I408">
        <v>0</v>
      </c>
      <c r="J408">
        <v>32</v>
      </c>
    </row>
    <row r="409" spans="1:10">
      <c r="A409" s="108" t="str">
        <f>COL_SIZES[[#This Row],[datatype]]&amp;"_"&amp;COL_SIZES[[#This Row],[column_prec]]&amp;"_"&amp;COL_SIZES[[#This Row],[col_len]]</f>
        <v>varchar_0_32</v>
      </c>
      <c r="B409" s="108">
        <f>IF(COL_SIZES[[#This Row],[datatype]] = "varchar",
  MIN(
    COL_SIZES[[#This Row],[column_length]],
    IFERROR(VALUE(VLOOKUP(
      COL_SIZES[[#This Row],[table_name]]&amp;"."&amp;COL_SIZES[[#This Row],[column_name]],
      AVG_COL_SIZES[#Data],2,FALSE)),
    COL_SIZES[[#This Row],[column_length]])
  ),
  COL_SIZES[[#This Row],[column_length]])</f>
        <v>32</v>
      </c>
      <c r="C409" s="109">
        <f>VLOOKUP(A409,DBMS_TYPE_SIZES[],2,FALSE)</f>
        <v>32</v>
      </c>
      <c r="D409" s="109">
        <f>VLOOKUP(A409,DBMS_TYPE_SIZES[],3,FALSE)</f>
        <v>32</v>
      </c>
      <c r="E409" s="110">
        <f>VLOOKUP(A409,DBMS_TYPE_SIZES[],4,FALSE)</f>
        <v>33</v>
      </c>
      <c r="F409" t="s">
        <v>99</v>
      </c>
      <c r="G409" t="s">
        <v>585</v>
      </c>
      <c r="H409" t="s">
        <v>86</v>
      </c>
      <c r="I409">
        <v>0</v>
      </c>
      <c r="J409">
        <v>32</v>
      </c>
    </row>
    <row r="410" spans="1:10">
      <c r="A410" s="108" t="str">
        <f>COL_SIZES[[#This Row],[datatype]]&amp;"_"&amp;COL_SIZES[[#This Row],[column_prec]]&amp;"_"&amp;COL_SIZES[[#This Row],[col_len]]</f>
        <v>datetime_23_8</v>
      </c>
      <c r="B410" s="108">
        <f>IF(COL_SIZES[[#This Row],[datatype]] = "varchar",
  MIN(
    COL_SIZES[[#This Row],[column_length]],
    IFERROR(VALUE(VLOOKUP(
      COL_SIZES[[#This Row],[table_name]]&amp;"."&amp;COL_SIZES[[#This Row],[column_name]],
      AVG_COL_SIZES[#Data],2,FALSE)),
    COL_SIZES[[#This Row],[column_length]])
  ),
  COL_SIZES[[#This Row],[column_length]])</f>
        <v>8</v>
      </c>
      <c r="C410" s="109">
        <f>VLOOKUP(A410,DBMS_TYPE_SIZES[],2,FALSE)</f>
        <v>7</v>
      </c>
      <c r="D410" s="109">
        <f>VLOOKUP(A410,DBMS_TYPE_SIZES[],3,FALSE)</f>
        <v>8</v>
      </c>
      <c r="E410" s="110">
        <f>VLOOKUP(A410,DBMS_TYPE_SIZES[],4,FALSE)</f>
        <v>8</v>
      </c>
      <c r="F410" t="s">
        <v>99</v>
      </c>
      <c r="G410" t="s">
        <v>629</v>
      </c>
      <c r="H410" t="s">
        <v>20</v>
      </c>
      <c r="I410">
        <v>23</v>
      </c>
      <c r="J410">
        <v>8</v>
      </c>
    </row>
    <row r="411" spans="1:10">
      <c r="A411" s="108" t="str">
        <f>COL_SIZES[[#This Row],[datatype]]&amp;"_"&amp;COL_SIZES[[#This Row],[column_prec]]&amp;"_"&amp;COL_SIZES[[#This Row],[col_len]]</f>
        <v>int_10_4</v>
      </c>
      <c r="B411" s="108">
        <f>IF(COL_SIZES[[#This Row],[datatype]] = "varchar",
  MIN(
    COL_SIZES[[#This Row],[column_length]],
    IFERROR(VALUE(VLOOKUP(
      COL_SIZES[[#This Row],[table_name]]&amp;"."&amp;COL_SIZES[[#This Row],[column_name]],
      AVG_COL_SIZES[#Data],2,FALSE)),
    COL_SIZES[[#This Row],[column_length]])
  ),
  COL_SIZES[[#This Row],[column_length]])</f>
        <v>4</v>
      </c>
      <c r="C411" s="109">
        <f>VLOOKUP(A411,DBMS_TYPE_SIZES[],2,FALSE)</f>
        <v>9</v>
      </c>
      <c r="D411" s="109">
        <f>VLOOKUP(A411,DBMS_TYPE_SIZES[],3,FALSE)</f>
        <v>4</v>
      </c>
      <c r="E411" s="110">
        <f>VLOOKUP(A411,DBMS_TYPE_SIZES[],4,FALSE)</f>
        <v>4</v>
      </c>
      <c r="F411" t="s">
        <v>99</v>
      </c>
      <c r="G411" t="s">
        <v>630</v>
      </c>
      <c r="H411" t="s">
        <v>18</v>
      </c>
      <c r="I411">
        <v>10</v>
      </c>
      <c r="J411">
        <v>4</v>
      </c>
    </row>
    <row r="412" spans="1:10">
      <c r="A412" s="108" t="str">
        <f>COL_SIZES[[#This Row],[datatype]]&amp;"_"&amp;COL_SIZES[[#This Row],[column_prec]]&amp;"_"&amp;COL_SIZES[[#This Row],[col_len]]</f>
        <v>datetime_23_8</v>
      </c>
      <c r="B412" s="108">
        <f>IF(COL_SIZES[[#This Row],[datatype]] = "varchar",
  MIN(
    COL_SIZES[[#This Row],[column_length]],
    IFERROR(VALUE(VLOOKUP(
      COL_SIZES[[#This Row],[table_name]]&amp;"."&amp;COL_SIZES[[#This Row],[column_name]],
      AVG_COL_SIZES[#Data],2,FALSE)),
    COL_SIZES[[#This Row],[column_length]])
  ),
  COL_SIZES[[#This Row],[column_length]])</f>
        <v>8</v>
      </c>
      <c r="C412" s="109">
        <f>VLOOKUP(A412,DBMS_TYPE_SIZES[],2,FALSE)</f>
        <v>7</v>
      </c>
      <c r="D412" s="109">
        <f>VLOOKUP(A412,DBMS_TYPE_SIZES[],3,FALSE)</f>
        <v>8</v>
      </c>
      <c r="E412" s="110">
        <f>VLOOKUP(A412,DBMS_TYPE_SIZES[],4,FALSE)</f>
        <v>8</v>
      </c>
      <c r="F412" t="s">
        <v>99</v>
      </c>
      <c r="G412" t="s">
        <v>606</v>
      </c>
      <c r="H412" t="s">
        <v>20</v>
      </c>
      <c r="I412">
        <v>23</v>
      </c>
      <c r="J412">
        <v>8</v>
      </c>
    </row>
    <row r="413" spans="1:10">
      <c r="A413" s="108" t="str">
        <f>COL_SIZES[[#This Row],[datatype]]&amp;"_"&amp;COL_SIZES[[#This Row],[column_prec]]&amp;"_"&amp;COL_SIZES[[#This Row],[col_len]]</f>
        <v>int_10_4</v>
      </c>
      <c r="B413" s="108">
        <f>IF(COL_SIZES[[#This Row],[datatype]] = "varchar",
  MIN(
    COL_SIZES[[#This Row],[column_length]],
    IFERROR(VALUE(VLOOKUP(
      COL_SIZES[[#This Row],[table_name]]&amp;"."&amp;COL_SIZES[[#This Row],[column_name]],
      AVG_COL_SIZES[#Data],2,FALSE)),
    COL_SIZES[[#This Row],[column_length]])
  ),
  COL_SIZES[[#This Row],[column_length]])</f>
        <v>4</v>
      </c>
      <c r="C413" s="109">
        <f>VLOOKUP(A413,DBMS_TYPE_SIZES[],2,FALSE)</f>
        <v>9</v>
      </c>
      <c r="D413" s="109">
        <f>VLOOKUP(A413,DBMS_TYPE_SIZES[],3,FALSE)</f>
        <v>4</v>
      </c>
      <c r="E413" s="110">
        <f>VLOOKUP(A413,DBMS_TYPE_SIZES[],4,FALSE)</f>
        <v>4</v>
      </c>
      <c r="F413" t="s">
        <v>99</v>
      </c>
      <c r="G413" t="s">
        <v>607</v>
      </c>
      <c r="H413" t="s">
        <v>18</v>
      </c>
      <c r="I413">
        <v>10</v>
      </c>
      <c r="J413">
        <v>4</v>
      </c>
    </row>
    <row r="414" spans="1:10">
      <c r="A414" s="108" t="str">
        <f>COL_SIZES[[#This Row],[datatype]]&amp;"_"&amp;COL_SIZES[[#This Row],[column_prec]]&amp;"_"&amp;COL_SIZES[[#This Row],[col_len]]</f>
        <v>varchar_0_32</v>
      </c>
      <c r="B414" s="108">
        <f>IF(COL_SIZES[[#This Row],[datatype]] = "varchar",
  MIN(
    COL_SIZES[[#This Row],[column_length]],
    IFERROR(VALUE(VLOOKUP(
      COL_SIZES[[#This Row],[table_name]]&amp;"."&amp;COL_SIZES[[#This Row],[column_name]],
      AVG_COL_SIZES[#Data],2,FALSE)),
    COL_SIZES[[#This Row],[column_length]])
  ),
  COL_SIZES[[#This Row],[column_length]])</f>
        <v>32</v>
      </c>
      <c r="C414" s="109">
        <f>VLOOKUP(A414,DBMS_TYPE_SIZES[],2,FALSE)</f>
        <v>32</v>
      </c>
      <c r="D414" s="109">
        <f>VLOOKUP(A414,DBMS_TYPE_SIZES[],3,FALSE)</f>
        <v>32</v>
      </c>
      <c r="E414" s="110">
        <f>VLOOKUP(A414,DBMS_TYPE_SIZES[],4,FALSE)</f>
        <v>33</v>
      </c>
      <c r="F414" t="s">
        <v>99</v>
      </c>
      <c r="G414" t="s">
        <v>204</v>
      </c>
      <c r="H414" t="s">
        <v>86</v>
      </c>
      <c r="I414">
        <v>0</v>
      </c>
      <c r="J414">
        <v>32</v>
      </c>
    </row>
    <row r="415" spans="1:10">
      <c r="A415" s="108" t="str">
        <f>COL_SIZES[[#This Row],[datatype]]&amp;"_"&amp;COL_SIZES[[#This Row],[column_prec]]&amp;"_"&amp;COL_SIZES[[#This Row],[col_len]]</f>
        <v>varchar_0_32</v>
      </c>
      <c r="B415" s="108">
        <f>IF(COL_SIZES[[#This Row],[datatype]] = "varchar",
  MIN(
    COL_SIZES[[#This Row],[column_length]],
    IFERROR(VALUE(VLOOKUP(
      COL_SIZES[[#This Row],[table_name]]&amp;"."&amp;COL_SIZES[[#This Row],[column_name]],
      AVG_COL_SIZES[#Data],2,FALSE)),
    COL_SIZES[[#This Row],[column_length]])
  ),
  COL_SIZES[[#This Row],[column_length]])</f>
        <v>32</v>
      </c>
      <c r="C415" s="109">
        <f>VLOOKUP(A415,DBMS_TYPE_SIZES[],2,FALSE)</f>
        <v>32</v>
      </c>
      <c r="D415" s="109">
        <f>VLOOKUP(A415,DBMS_TYPE_SIZES[],3,FALSE)</f>
        <v>32</v>
      </c>
      <c r="E415" s="110">
        <f>VLOOKUP(A415,DBMS_TYPE_SIZES[],4,FALSE)</f>
        <v>33</v>
      </c>
      <c r="F415" t="s">
        <v>99</v>
      </c>
      <c r="G415" t="s">
        <v>87</v>
      </c>
      <c r="H415" t="s">
        <v>86</v>
      </c>
      <c r="I415">
        <v>0</v>
      </c>
      <c r="J415">
        <v>32</v>
      </c>
    </row>
    <row r="416" spans="1:10">
      <c r="A416" s="108" t="str">
        <f>COL_SIZES[[#This Row],[datatype]]&amp;"_"&amp;COL_SIZES[[#This Row],[column_prec]]&amp;"_"&amp;COL_SIZES[[#This Row],[col_len]]</f>
        <v>varchar_0_4</v>
      </c>
      <c r="B416" s="108">
        <f>IF(COL_SIZES[[#This Row],[datatype]] = "varchar",
  MIN(
    COL_SIZES[[#This Row],[column_length]],
    IFERROR(VALUE(VLOOKUP(
      COL_SIZES[[#This Row],[table_name]]&amp;"."&amp;COL_SIZES[[#This Row],[column_name]],
      AVG_COL_SIZES[#Data],2,FALSE)),
    COL_SIZES[[#This Row],[column_length]])
  ),
  COL_SIZES[[#This Row],[column_length]])</f>
        <v>4</v>
      </c>
      <c r="C416" s="109">
        <f>VLOOKUP(A416,DBMS_TYPE_SIZES[],2,FALSE)</f>
        <v>4</v>
      </c>
      <c r="D416" s="109">
        <f>VLOOKUP(A416,DBMS_TYPE_SIZES[],3,FALSE)</f>
        <v>4</v>
      </c>
      <c r="E416" s="110">
        <f>VLOOKUP(A416,DBMS_TYPE_SIZES[],4,FALSE)</f>
        <v>5</v>
      </c>
      <c r="F416" t="s">
        <v>101</v>
      </c>
      <c r="G416" t="s">
        <v>631</v>
      </c>
      <c r="H416" t="s">
        <v>86</v>
      </c>
      <c r="I416">
        <v>0</v>
      </c>
      <c r="J416">
        <v>4</v>
      </c>
    </row>
    <row r="417" spans="1:10">
      <c r="A417" s="108" t="str">
        <f>COL_SIZES[[#This Row],[datatype]]&amp;"_"&amp;COL_SIZES[[#This Row],[column_prec]]&amp;"_"&amp;COL_SIZES[[#This Row],[col_len]]</f>
        <v>smallint_5_2</v>
      </c>
      <c r="B417" s="108">
        <f>IF(COL_SIZES[[#This Row],[datatype]] = "varchar",
  MIN(
    COL_SIZES[[#This Row],[column_length]],
    IFERROR(VALUE(VLOOKUP(
      COL_SIZES[[#This Row],[table_name]]&amp;"."&amp;COL_SIZES[[#This Row],[column_name]],
      AVG_COL_SIZES[#Data],2,FALSE)),
    COL_SIZES[[#This Row],[column_length]])
  ),
  COL_SIZES[[#This Row],[column_length]])</f>
        <v>2</v>
      </c>
      <c r="C417" s="109">
        <f>VLOOKUP(A417,DBMS_TYPE_SIZES[],2,FALSE)</f>
        <v>5</v>
      </c>
      <c r="D417" s="109">
        <f>VLOOKUP(A417,DBMS_TYPE_SIZES[],3,FALSE)</f>
        <v>2</v>
      </c>
      <c r="E417" s="110">
        <f>VLOOKUP(A417,DBMS_TYPE_SIZES[],4,FALSE)</f>
        <v>2</v>
      </c>
      <c r="F417" t="s">
        <v>101</v>
      </c>
      <c r="G417" t="s">
        <v>632</v>
      </c>
      <c r="H417" t="s">
        <v>19</v>
      </c>
      <c r="I417">
        <v>5</v>
      </c>
      <c r="J417">
        <v>2</v>
      </c>
    </row>
    <row r="418" spans="1:10">
      <c r="A418" s="108" t="str">
        <f>COL_SIZES[[#This Row],[datatype]]&amp;"_"&amp;COL_SIZES[[#This Row],[column_prec]]&amp;"_"&amp;COL_SIZES[[#This Row],[col_len]]</f>
        <v>datetime_23_8</v>
      </c>
      <c r="B418" s="108">
        <f>IF(COL_SIZES[[#This Row],[datatype]] = "varchar",
  MIN(
    COL_SIZES[[#This Row],[column_length]],
    IFERROR(VALUE(VLOOKUP(
      COL_SIZES[[#This Row],[table_name]]&amp;"."&amp;COL_SIZES[[#This Row],[column_name]],
      AVG_COL_SIZES[#Data],2,FALSE)),
    COL_SIZES[[#This Row],[column_length]])
  ),
  COL_SIZES[[#This Row],[column_length]])</f>
        <v>8</v>
      </c>
      <c r="C418" s="109">
        <f>VLOOKUP(A418,DBMS_TYPE_SIZES[],2,FALSE)</f>
        <v>7</v>
      </c>
      <c r="D418" s="109">
        <f>VLOOKUP(A418,DBMS_TYPE_SIZES[],3,FALSE)</f>
        <v>8</v>
      </c>
      <c r="E418" s="110">
        <f>VLOOKUP(A418,DBMS_TYPE_SIZES[],4,FALSE)</f>
        <v>8</v>
      </c>
      <c r="F418" t="s">
        <v>101</v>
      </c>
      <c r="G418" t="s">
        <v>102</v>
      </c>
      <c r="H418" t="s">
        <v>20</v>
      </c>
      <c r="I418">
        <v>23</v>
      </c>
      <c r="J418">
        <v>8</v>
      </c>
    </row>
    <row r="419" spans="1:10">
      <c r="A419" s="108" t="str">
        <f>COL_SIZES[[#This Row],[datatype]]&amp;"_"&amp;COL_SIZES[[#This Row],[column_prec]]&amp;"_"&amp;COL_SIZES[[#This Row],[col_len]]</f>
        <v>varchar_0_32</v>
      </c>
      <c r="B419" s="108">
        <f>IF(COL_SIZES[[#This Row],[datatype]] = "varchar",
  MIN(
    COL_SIZES[[#This Row],[column_length]],
    IFERROR(VALUE(VLOOKUP(
      COL_SIZES[[#This Row],[table_name]]&amp;"."&amp;COL_SIZES[[#This Row],[column_name]],
      AVG_COL_SIZES[#Data],2,FALSE)),
    COL_SIZES[[#This Row],[column_length]])
  ),
  COL_SIZES[[#This Row],[column_length]])</f>
        <v>32</v>
      </c>
      <c r="C419" s="109">
        <f>VLOOKUP(A419,DBMS_TYPE_SIZES[],2,FALSE)</f>
        <v>32</v>
      </c>
      <c r="D419" s="109">
        <f>VLOOKUP(A419,DBMS_TYPE_SIZES[],3,FALSE)</f>
        <v>32</v>
      </c>
      <c r="E419" s="110">
        <f>VLOOKUP(A419,DBMS_TYPE_SIZES[],4,FALSE)</f>
        <v>33</v>
      </c>
      <c r="F419" t="s">
        <v>101</v>
      </c>
      <c r="G419" t="s">
        <v>633</v>
      </c>
      <c r="H419" t="s">
        <v>86</v>
      </c>
      <c r="I419">
        <v>0</v>
      </c>
      <c r="J419">
        <v>32</v>
      </c>
    </row>
    <row r="420" spans="1:10">
      <c r="A420" s="108" t="str">
        <f>COL_SIZES[[#This Row],[datatype]]&amp;"_"&amp;COL_SIZES[[#This Row],[column_prec]]&amp;"_"&amp;COL_SIZES[[#This Row],[col_len]]</f>
        <v>smallint_5_2</v>
      </c>
      <c r="B420" s="108">
        <f>IF(COL_SIZES[[#This Row],[datatype]] = "varchar",
  MIN(
    COL_SIZES[[#This Row],[column_length]],
    IFERROR(VALUE(VLOOKUP(
      COL_SIZES[[#This Row],[table_name]]&amp;"."&amp;COL_SIZES[[#This Row],[column_name]],
      AVG_COL_SIZES[#Data],2,FALSE)),
    COL_SIZES[[#This Row],[column_length]])
  ),
  COL_SIZES[[#This Row],[column_length]])</f>
        <v>2</v>
      </c>
      <c r="C420" s="109">
        <f>VLOOKUP(A420,DBMS_TYPE_SIZES[],2,FALSE)</f>
        <v>5</v>
      </c>
      <c r="D420" s="109">
        <f>VLOOKUP(A420,DBMS_TYPE_SIZES[],3,FALSE)</f>
        <v>2</v>
      </c>
      <c r="E420" s="110">
        <f>VLOOKUP(A420,DBMS_TYPE_SIZES[],4,FALSE)</f>
        <v>2</v>
      </c>
      <c r="F420" t="s">
        <v>101</v>
      </c>
      <c r="G420" t="s">
        <v>634</v>
      </c>
      <c r="H420" t="s">
        <v>19</v>
      </c>
      <c r="I420">
        <v>5</v>
      </c>
      <c r="J420">
        <v>2</v>
      </c>
    </row>
    <row r="421" spans="1:10">
      <c r="A421" s="108" t="str">
        <f>COL_SIZES[[#This Row],[datatype]]&amp;"_"&amp;COL_SIZES[[#This Row],[column_prec]]&amp;"_"&amp;COL_SIZES[[#This Row],[col_len]]</f>
        <v>smallint_5_2</v>
      </c>
      <c r="B421" s="108">
        <f>IF(COL_SIZES[[#This Row],[datatype]] = "varchar",
  MIN(
    COL_SIZES[[#This Row],[column_length]],
    IFERROR(VALUE(VLOOKUP(
      COL_SIZES[[#This Row],[table_name]]&amp;"."&amp;COL_SIZES[[#This Row],[column_name]],
      AVG_COL_SIZES[#Data],2,FALSE)),
    COL_SIZES[[#This Row],[column_length]])
  ),
  COL_SIZES[[#This Row],[column_length]])</f>
        <v>2</v>
      </c>
      <c r="C421" s="109">
        <f>VLOOKUP(A421,DBMS_TYPE_SIZES[],2,FALSE)</f>
        <v>5</v>
      </c>
      <c r="D421" s="109">
        <f>VLOOKUP(A421,DBMS_TYPE_SIZES[],3,FALSE)</f>
        <v>2</v>
      </c>
      <c r="E421" s="110">
        <f>VLOOKUP(A421,DBMS_TYPE_SIZES[],4,FALSE)</f>
        <v>2</v>
      </c>
      <c r="F421" t="s">
        <v>101</v>
      </c>
      <c r="G421" t="s">
        <v>635</v>
      </c>
      <c r="H421" t="s">
        <v>19</v>
      </c>
      <c r="I421">
        <v>5</v>
      </c>
      <c r="J421">
        <v>2</v>
      </c>
    </row>
    <row r="422" spans="1:10">
      <c r="A422" s="108" t="str">
        <f>COL_SIZES[[#This Row],[datatype]]&amp;"_"&amp;COL_SIZES[[#This Row],[column_prec]]&amp;"_"&amp;COL_SIZES[[#This Row],[col_len]]</f>
        <v>smallint_5_2</v>
      </c>
      <c r="B422" s="108">
        <f>IF(COL_SIZES[[#This Row],[datatype]] = "varchar",
  MIN(
    COL_SIZES[[#This Row],[column_length]],
    IFERROR(VALUE(VLOOKUP(
      COL_SIZES[[#This Row],[table_name]]&amp;"."&amp;COL_SIZES[[#This Row],[column_name]],
      AVG_COL_SIZES[#Data],2,FALSE)),
    COL_SIZES[[#This Row],[column_length]])
  ),
  COL_SIZES[[#This Row],[column_length]])</f>
        <v>2</v>
      </c>
      <c r="C422" s="109">
        <f>VLOOKUP(A422,DBMS_TYPE_SIZES[],2,FALSE)</f>
        <v>5</v>
      </c>
      <c r="D422" s="109">
        <f>VLOOKUP(A422,DBMS_TYPE_SIZES[],3,FALSE)</f>
        <v>2</v>
      </c>
      <c r="E422" s="110">
        <f>VLOOKUP(A422,DBMS_TYPE_SIZES[],4,FALSE)</f>
        <v>2</v>
      </c>
      <c r="F422" t="s">
        <v>101</v>
      </c>
      <c r="G422" t="s">
        <v>636</v>
      </c>
      <c r="H422" t="s">
        <v>19</v>
      </c>
      <c r="I422">
        <v>5</v>
      </c>
      <c r="J422">
        <v>2</v>
      </c>
    </row>
    <row r="423" spans="1:10">
      <c r="A423" s="108" t="str">
        <f>COL_SIZES[[#This Row],[datatype]]&amp;"_"&amp;COL_SIZES[[#This Row],[column_prec]]&amp;"_"&amp;COL_SIZES[[#This Row],[col_len]]</f>
        <v>smallint_5_2</v>
      </c>
      <c r="B423" s="108">
        <f>IF(COL_SIZES[[#This Row],[datatype]] = "varchar",
  MIN(
    COL_SIZES[[#This Row],[column_length]],
    IFERROR(VALUE(VLOOKUP(
      COL_SIZES[[#This Row],[table_name]]&amp;"."&amp;COL_SIZES[[#This Row],[column_name]],
      AVG_COL_SIZES[#Data],2,FALSE)),
    COL_SIZES[[#This Row],[column_length]])
  ),
  COL_SIZES[[#This Row],[column_length]])</f>
        <v>2</v>
      </c>
      <c r="C423" s="109">
        <f>VLOOKUP(A423,DBMS_TYPE_SIZES[],2,FALSE)</f>
        <v>5</v>
      </c>
      <c r="D423" s="109">
        <f>VLOOKUP(A423,DBMS_TYPE_SIZES[],3,FALSE)</f>
        <v>2</v>
      </c>
      <c r="E423" s="110">
        <f>VLOOKUP(A423,DBMS_TYPE_SIZES[],4,FALSE)</f>
        <v>2</v>
      </c>
      <c r="F423" t="s">
        <v>101</v>
      </c>
      <c r="G423" t="s">
        <v>637</v>
      </c>
      <c r="H423" t="s">
        <v>19</v>
      </c>
      <c r="I423">
        <v>5</v>
      </c>
      <c r="J423">
        <v>2</v>
      </c>
    </row>
    <row r="424" spans="1:10">
      <c r="A424" s="108" t="str">
        <f>COL_SIZES[[#This Row],[datatype]]&amp;"_"&amp;COL_SIZES[[#This Row],[column_prec]]&amp;"_"&amp;COL_SIZES[[#This Row],[col_len]]</f>
        <v>smallint_5_2</v>
      </c>
      <c r="B424" s="108">
        <f>IF(COL_SIZES[[#This Row],[datatype]] = "varchar",
  MIN(
    COL_SIZES[[#This Row],[column_length]],
    IFERROR(VALUE(VLOOKUP(
      COL_SIZES[[#This Row],[table_name]]&amp;"."&amp;COL_SIZES[[#This Row],[column_name]],
      AVG_COL_SIZES[#Data],2,FALSE)),
    COL_SIZES[[#This Row],[column_length]])
  ),
  COL_SIZES[[#This Row],[column_length]])</f>
        <v>2</v>
      </c>
      <c r="C424" s="109">
        <f>VLOOKUP(A424,DBMS_TYPE_SIZES[],2,FALSE)</f>
        <v>5</v>
      </c>
      <c r="D424" s="109">
        <f>VLOOKUP(A424,DBMS_TYPE_SIZES[],3,FALSE)</f>
        <v>2</v>
      </c>
      <c r="E424" s="110">
        <f>VLOOKUP(A424,DBMS_TYPE_SIZES[],4,FALSE)</f>
        <v>2</v>
      </c>
      <c r="F424" t="s">
        <v>101</v>
      </c>
      <c r="G424" t="s">
        <v>638</v>
      </c>
      <c r="H424" t="s">
        <v>19</v>
      </c>
      <c r="I424">
        <v>5</v>
      </c>
      <c r="J424">
        <v>2</v>
      </c>
    </row>
    <row r="425" spans="1:10">
      <c r="A425" s="108" t="str">
        <f>COL_SIZES[[#This Row],[datatype]]&amp;"_"&amp;COL_SIZES[[#This Row],[column_prec]]&amp;"_"&amp;COL_SIZES[[#This Row],[col_len]]</f>
        <v>smallint_5_2</v>
      </c>
      <c r="B425" s="108">
        <f>IF(COL_SIZES[[#This Row],[datatype]] = "varchar",
  MIN(
    COL_SIZES[[#This Row],[column_length]],
    IFERROR(VALUE(VLOOKUP(
      COL_SIZES[[#This Row],[table_name]]&amp;"."&amp;COL_SIZES[[#This Row],[column_name]],
      AVG_COL_SIZES[#Data],2,FALSE)),
    COL_SIZES[[#This Row],[column_length]])
  ),
  COL_SIZES[[#This Row],[column_length]])</f>
        <v>2</v>
      </c>
      <c r="C425" s="109">
        <f>VLOOKUP(A425,DBMS_TYPE_SIZES[],2,FALSE)</f>
        <v>5</v>
      </c>
      <c r="D425" s="109">
        <f>VLOOKUP(A425,DBMS_TYPE_SIZES[],3,FALSE)</f>
        <v>2</v>
      </c>
      <c r="E425" s="110">
        <f>VLOOKUP(A425,DBMS_TYPE_SIZES[],4,FALSE)</f>
        <v>2</v>
      </c>
      <c r="F425" t="s">
        <v>101</v>
      </c>
      <c r="G425" t="s">
        <v>639</v>
      </c>
      <c r="H425" t="s">
        <v>19</v>
      </c>
      <c r="I425">
        <v>5</v>
      </c>
      <c r="J425">
        <v>2</v>
      </c>
    </row>
    <row r="426" spans="1:10">
      <c r="A426" s="108" t="str">
        <f>COL_SIZES[[#This Row],[datatype]]&amp;"_"&amp;COL_SIZES[[#This Row],[column_prec]]&amp;"_"&amp;COL_SIZES[[#This Row],[col_len]]</f>
        <v>numeric_1_5</v>
      </c>
      <c r="B426" s="108">
        <f>IF(COL_SIZES[[#This Row],[datatype]] = "varchar",
  MIN(
    COL_SIZES[[#This Row],[column_length]],
    IFERROR(VALUE(VLOOKUP(
      COL_SIZES[[#This Row],[table_name]]&amp;"."&amp;COL_SIZES[[#This Row],[column_name]],
      AVG_COL_SIZES[#Data],2,FALSE)),
    COL_SIZES[[#This Row],[column_length]])
  ),
  COL_SIZES[[#This Row],[column_length]])</f>
        <v>5</v>
      </c>
      <c r="C426" s="109">
        <f>VLOOKUP(A426,DBMS_TYPE_SIZES[],2,FALSE)</f>
        <v>5</v>
      </c>
      <c r="D426" s="109">
        <f>VLOOKUP(A426,DBMS_TYPE_SIZES[],3,FALSE)</f>
        <v>5</v>
      </c>
      <c r="E426" s="110">
        <f>VLOOKUP(A426,DBMS_TYPE_SIZES[],4,FALSE)</f>
        <v>5</v>
      </c>
      <c r="F426" t="s">
        <v>101</v>
      </c>
      <c r="G426" t="s">
        <v>640</v>
      </c>
      <c r="H426" t="s">
        <v>62</v>
      </c>
      <c r="I426">
        <v>1</v>
      </c>
      <c r="J426">
        <v>5</v>
      </c>
    </row>
    <row r="427" spans="1:10">
      <c r="A427" s="108" t="str">
        <f>COL_SIZES[[#This Row],[datatype]]&amp;"_"&amp;COL_SIZES[[#This Row],[column_prec]]&amp;"_"&amp;COL_SIZES[[#This Row],[col_len]]</f>
        <v>numeric_1_5</v>
      </c>
      <c r="B427" s="108">
        <f>IF(COL_SIZES[[#This Row],[datatype]] = "varchar",
  MIN(
    COL_SIZES[[#This Row],[column_length]],
    IFERROR(VALUE(VLOOKUP(
      COL_SIZES[[#This Row],[table_name]]&amp;"."&amp;COL_SIZES[[#This Row],[column_name]],
      AVG_COL_SIZES[#Data],2,FALSE)),
    COL_SIZES[[#This Row],[column_length]])
  ),
  COL_SIZES[[#This Row],[column_length]])</f>
        <v>5</v>
      </c>
      <c r="C427" s="109">
        <f>VLOOKUP(A427,DBMS_TYPE_SIZES[],2,FALSE)</f>
        <v>5</v>
      </c>
      <c r="D427" s="109">
        <f>VLOOKUP(A427,DBMS_TYPE_SIZES[],3,FALSE)</f>
        <v>5</v>
      </c>
      <c r="E427" s="110">
        <f>VLOOKUP(A427,DBMS_TYPE_SIZES[],4,FALSE)</f>
        <v>5</v>
      </c>
      <c r="F427" t="s">
        <v>101</v>
      </c>
      <c r="G427" t="s">
        <v>641</v>
      </c>
      <c r="H427" t="s">
        <v>62</v>
      </c>
      <c r="I427">
        <v>1</v>
      </c>
      <c r="J427">
        <v>5</v>
      </c>
    </row>
    <row r="428" spans="1:10">
      <c r="A428" s="108" t="str">
        <f>COL_SIZES[[#This Row],[datatype]]&amp;"_"&amp;COL_SIZES[[#This Row],[column_prec]]&amp;"_"&amp;COL_SIZES[[#This Row],[col_len]]</f>
        <v>smallint_5_2</v>
      </c>
      <c r="B428" s="108">
        <f>IF(COL_SIZES[[#This Row],[datatype]] = "varchar",
  MIN(
    COL_SIZES[[#This Row],[column_length]],
    IFERROR(VALUE(VLOOKUP(
      COL_SIZES[[#This Row],[table_name]]&amp;"."&amp;COL_SIZES[[#This Row],[column_name]],
      AVG_COL_SIZES[#Data],2,FALSE)),
    COL_SIZES[[#This Row],[column_length]])
  ),
  COL_SIZES[[#This Row],[column_length]])</f>
        <v>2</v>
      </c>
      <c r="C428" s="109">
        <f>VLOOKUP(A428,DBMS_TYPE_SIZES[],2,FALSE)</f>
        <v>5</v>
      </c>
      <c r="D428" s="109">
        <f>VLOOKUP(A428,DBMS_TYPE_SIZES[],3,FALSE)</f>
        <v>2</v>
      </c>
      <c r="E428" s="110">
        <f>VLOOKUP(A428,DBMS_TYPE_SIZES[],4,FALSE)</f>
        <v>2</v>
      </c>
      <c r="F428" t="s">
        <v>101</v>
      </c>
      <c r="G428" t="s">
        <v>642</v>
      </c>
      <c r="H428" t="s">
        <v>19</v>
      </c>
      <c r="I428">
        <v>5</v>
      </c>
      <c r="J428">
        <v>2</v>
      </c>
    </row>
    <row r="429" spans="1:10">
      <c r="A429" s="108" t="str">
        <f>COL_SIZES[[#This Row],[datatype]]&amp;"_"&amp;COL_SIZES[[#This Row],[column_prec]]&amp;"_"&amp;COL_SIZES[[#This Row],[col_len]]</f>
        <v>varchar_0_32</v>
      </c>
      <c r="B429" s="108">
        <f>IF(COL_SIZES[[#This Row],[datatype]] = "varchar",
  MIN(
    COL_SIZES[[#This Row],[column_length]],
    IFERROR(VALUE(VLOOKUP(
      COL_SIZES[[#This Row],[table_name]]&amp;"."&amp;COL_SIZES[[#This Row],[column_name]],
      AVG_COL_SIZES[#Data],2,FALSE)),
    COL_SIZES[[#This Row],[column_length]])
  ),
  COL_SIZES[[#This Row],[column_length]])</f>
        <v>32</v>
      </c>
      <c r="C429" s="109">
        <f>VLOOKUP(A429,DBMS_TYPE_SIZES[],2,FALSE)</f>
        <v>32</v>
      </c>
      <c r="D429" s="109">
        <f>VLOOKUP(A429,DBMS_TYPE_SIZES[],3,FALSE)</f>
        <v>32</v>
      </c>
      <c r="E429" s="110">
        <f>VLOOKUP(A429,DBMS_TYPE_SIZES[],4,FALSE)</f>
        <v>33</v>
      </c>
      <c r="F429" t="s">
        <v>101</v>
      </c>
      <c r="G429" t="s">
        <v>643</v>
      </c>
      <c r="H429" t="s">
        <v>86</v>
      </c>
      <c r="I429">
        <v>0</v>
      </c>
      <c r="J429">
        <v>32</v>
      </c>
    </row>
    <row r="430" spans="1:10">
      <c r="A430" s="108" t="str">
        <f>COL_SIZES[[#This Row],[datatype]]&amp;"_"&amp;COL_SIZES[[#This Row],[column_prec]]&amp;"_"&amp;COL_SIZES[[#This Row],[col_len]]</f>
        <v>smallint_5_2</v>
      </c>
      <c r="B430" s="108">
        <f>IF(COL_SIZES[[#This Row],[datatype]] = "varchar",
  MIN(
    COL_SIZES[[#This Row],[column_length]],
    IFERROR(VALUE(VLOOKUP(
      COL_SIZES[[#This Row],[table_name]]&amp;"."&amp;COL_SIZES[[#This Row],[column_name]],
      AVG_COL_SIZES[#Data],2,FALSE)),
    COL_SIZES[[#This Row],[column_length]])
  ),
  COL_SIZES[[#This Row],[column_length]])</f>
        <v>2</v>
      </c>
      <c r="C430" s="109">
        <f>VLOOKUP(A430,DBMS_TYPE_SIZES[],2,FALSE)</f>
        <v>5</v>
      </c>
      <c r="D430" s="109">
        <f>VLOOKUP(A430,DBMS_TYPE_SIZES[],3,FALSE)</f>
        <v>2</v>
      </c>
      <c r="E430" s="110">
        <f>VLOOKUP(A430,DBMS_TYPE_SIZES[],4,FALSE)</f>
        <v>2</v>
      </c>
      <c r="F430" t="s">
        <v>101</v>
      </c>
      <c r="G430" t="s">
        <v>644</v>
      </c>
      <c r="H430" t="s">
        <v>19</v>
      </c>
      <c r="I430">
        <v>5</v>
      </c>
      <c r="J430">
        <v>2</v>
      </c>
    </row>
    <row r="431" spans="1:10">
      <c r="A431" s="108" t="str">
        <f>COL_SIZES[[#This Row],[datatype]]&amp;"_"&amp;COL_SIZES[[#This Row],[column_prec]]&amp;"_"&amp;COL_SIZES[[#This Row],[col_len]]</f>
        <v>smallint_5_2</v>
      </c>
      <c r="B431" s="108">
        <f>IF(COL_SIZES[[#This Row],[datatype]] = "varchar",
  MIN(
    COL_SIZES[[#This Row],[column_length]],
    IFERROR(VALUE(VLOOKUP(
      COL_SIZES[[#This Row],[table_name]]&amp;"."&amp;COL_SIZES[[#This Row],[column_name]],
      AVG_COL_SIZES[#Data],2,FALSE)),
    COL_SIZES[[#This Row],[column_length]])
  ),
  COL_SIZES[[#This Row],[column_length]])</f>
        <v>2</v>
      </c>
      <c r="C431" s="109">
        <f>VLOOKUP(A431,DBMS_TYPE_SIZES[],2,FALSE)</f>
        <v>5</v>
      </c>
      <c r="D431" s="109">
        <f>VLOOKUP(A431,DBMS_TYPE_SIZES[],3,FALSE)</f>
        <v>2</v>
      </c>
      <c r="E431" s="110">
        <f>VLOOKUP(A431,DBMS_TYPE_SIZES[],4,FALSE)</f>
        <v>2</v>
      </c>
      <c r="F431" t="s">
        <v>101</v>
      </c>
      <c r="G431" t="s">
        <v>645</v>
      </c>
      <c r="H431" t="s">
        <v>19</v>
      </c>
      <c r="I431">
        <v>5</v>
      </c>
      <c r="J431">
        <v>2</v>
      </c>
    </row>
    <row r="432" spans="1:10">
      <c r="A432" s="108" t="str">
        <f>COL_SIZES[[#This Row],[datatype]]&amp;"_"&amp;COL_SIZES[[#This Row],[column_prec]]&amp;"_"&amp;COL_SIZES[[#This Row],[col_len]]</f>
        <v>datetime_23_8</v>
      </c>
      <c r="B432" s="108">
        <f>IF(COL_SIZES[[#This Row],[datatype]] = "varchar",
  MIN(
    COL_SIZES[[#This Row],[column_length]],
    IFERROR(VALUE(VLOOKUP(
      COL_SIZES[[#This Row],[table_name]]&amp;"."&amp;COL_SIZES[[#This Row],[column_name]],
      AVG_COL_SIZES[#Data],2,FALSE)),
    COL_SIZES[[#This Row],[column_length]])
  ),
  COL_SIZES[[#This Row],[column_length]])</f>
        <v>8</v>
      </c>
      <c r="C432" s="109">
        <f>VLOOKUP(A432,DBMS_TYPE_SIZES[],2,FALSE)</f>
        <v>7</v>
      </c>
      <c r="D432" s="109">
        <f>VLOOKUP(A432,DBMS_TYPE_SIZES[],3,FALSE)</f>
        <v>8</v>
      </c>
      <c r="E432" s="110">
        <f>VLOOKUP(A432,DBMS_TYPE_SIZES[],4,FALSE)</f>
        <v>8</v>
      </c>
      <c r="F432" t="s">
        <v>101</v>
      </c>
      <c r="G432" t="s">
        <v>646</v>
      </c>
      <c r="H432" t="s">
        <v>20</v>
      </c>
      <c r="I432">
        <v>23</v>
      </c>
      <c r="J432">
        <v>8</v>
      </c>
    </row>
    <row r="433" spans="1:10">
      <c r="A433" s="108" t="str">
        <f>COL_SIZES[[#This Row],[datatype]]&amp;"_"&amp;COL_SIZES[[#This Row],[column_prec]]&amp;"_"&amp;COL_SIZES[[#This Row],[col_len]]</f>
        <v>smallint_5_2</v>
      </c>
      <c r="B433" s="108">
        <f>IF(COL_SIZES[[#This Row],[datatype]] = "varchar",
  MIN(
    COL_SIZES[[#This Row],[column_length]],
    IFERROR(VALUE(VLOOKUP(
      COL_SIZES[[#This Row],[table_name]]&amp;"."&amp;COL_SIZES[[#This Row],[column_name]],
      AVG_COL_SIZES[#Data],2,FALSE)),
    COL_SIZES[[#This Row],[column_length]])
  ),
  COL_SIZES[[#This Row],[column_length]])</f>
        <v>2</v>
      </c>
      <c r="C433" s="109">
        <f>VLOOKUP(A433,DBMS_TYPE_SIZES[],2,FALSE)</f>
        <v>5</v>
      </c>
      <c r="D433" s="109">
        <f>VLOOKUP(A433,DBMS_TYPE_SIZES[],3,FALSE)</f>
        <v>2</v>
      </c>
      <c r="E433" s="110">
        <f>VLOOKUP(A433,DBMS_TYPE_SIZES[],4,FALSE)</f>
        <v>2</v>
      </c>
      <c r="F433" t="s">
        <v>101</v>
      </c>
      <c r="G433" t="s">
        <v>647</v>
      </c>
      <c r="H433" t="s">
        <v>19</v>
      </c>
      <c r="I433">
        <v>5</v>
      </c>
      <c r="J433">
        <v>2</v>
      </c>
    </row>
    <row r="434" spans="1:10">
      <c r="A434" s="108" t="str">
        <f>COL_SIZES[[#This Row],[datatype]]&amp;"_"&amp;COL_SIZES[[#This Row],[column_prec]]&amp;"_"&amp;COL_SIZES[[#This Row],[col_len]]</f>
        <v>datetime_23_8</v>
      </c>
      <c r="B434" s="108">
        <f>IF(COL_SIZES[[#This Row],[datatype]] = "varchar",
  MIN(
    COL_SIZES[[#This Row],[column_length]],
    IFERROR(VALUE(VLOOKUP(
      COL_SIZES[[#This Row],[table_name]]&amp;"."&amp;COL_SIZES[[#This Row],[column_name]],
      AVG_COL_SIZES[#Data],2,FALSE)),
    COL_SIZES[[#This Row],[column_length]])
  ),
  COL_SIZES[[#This Row],[column_length]])</f>
        <v>8</v>
      </c>
      <c r="C434" s="109">
        <f>VLOOKUP(A434,DBMS_TYPE_SIZES[],2,FALSE)</f>
        <v>7</v>
      </c>
      <c r="D434" s="109">
        <f>VLOOKUP(A434,DBMS_TYPE_SIZES[],3,FALSE)</f>
        <v>8</v>
      </c>
      <c r="E434" s="110">
        <f>VLOOKUP(A434,DBMS_TYPE_SIZES[],4,FALSE)</f>
        <v>8</v>
      </c>
      <c r="F434" t="s">
        <v>101</v>
      </c>
      <c r="G434" t="s">
        <v>648</v>
      </c>
      <c r="H434" t="s">
        <v>20</v>
      </c>
      <c r="I434">
        <v>23</v>
      </c>
      <c r="J434">
        <v>8</v>
      </c>
    </row>
    <row r="435" spans="1:10">
      <c r="A435" s="108" t="str">
        <f>COL_SIZES[[#This Row],[datatype]]&amp;"_"&amp;COL_SIZES[[#This Row],[column_prec]]&amp;"_"&amp;COL_SIZES[[#This Row],[col_len]]</f>
        <v>smallint_5_2</v>
      </c>
      <c r="B435" s="108">
        <f>IF(COL_SIZES[[#This Row],[datatype]] = "varchar",
  MIN(
    COL_SIZES[[#This Row],[column_length]],
    IFERROR(VALUE(VLOOKUP(
      COL_SIZES[[#This Row],[table_name]]&amp;"."&amp;COL_SIZES[[#This Row],[column_name]],
      AVG_COL_SIZES[#Data],2,FALSE)),
    COL_SIZES[[#This Row],[column_length]])
  ),
  COL_SIZES[[#This Row],[column_length]])</f>
        <v>2</v>
      </c>
      <c r="C435" s="109">
        <f>VLOOKUP(A435,DBMS_TYPE_SIZES[],2,FALSE)</f>
        <v>5</v>
      </c>
      <c r="D435" s="109">
        <f>VLOOKUP(A435,DBMS_TYPE_SIZES[],3,FALSE)</f>
        <v>2</v>
      </c>
      <c r="E435" s="110">
        <f>VLOOKUP(A435,DBMS_TYPE_SIZES[],4,FALSE)</f>
        <v>2</v>
      </c>
      <c r="F435" t="s">
        <v>101</v>
      </c>
      <c r="G435" t="s">
        <v>649</v>
      </c>
      <c r="H435" t="s">
        <v>19</v>
      </c>
      <c r="I435">
        <v>5</v>
      </c>
      <c r="J435">
        <v>2</v>
      </c>
    </row>
    <row r="436" spans="1:10">
      <c r="A436" s="108" t="str">
        <f>COL_SIZES[[#This Row],[datatype]]&amp;"_"&amp;COL_SIZES[[#This Row],[column_prec]]&amp;"_"&amp;COL_SIZES[[#This Row],[col_len]]</f>
        <v>numeric_19_9</v>
      </c>
      <c r="B436" s="108">
        <f>IF(COL_SIZES[[#This Row],[datatype]] = "varchar",
  MIN(
    COL_SIZES[[#This Row],[column_length]],
    IFERROR(VALUE(VLOOKUP(
      COL_SIZES[[#This Row],[table_name]]&amp;"."&amp;COL_SIZES[[#This Row],[column_name]],
      AVG_COL_SIZES[#Data],2,FALSE)),
    COL_SIZES[[#This Row],[column_length]])
  ),
  COL_SIZES[[#This Row],[column_length]])</f>
        <v>9</v>
      </c>
      <c r="C436" s="109">
        <f>VLOOKUP(A436,DBMS_TYPE_SIZES[],2,FALSE)</f>
        <v>9</v>
      </c>
      <c r="D436" s="109">
        <f>VLOOKUP(A436,DBMS_TYPE_SIZES[],3,FALSE)</f>
        <v>9</v>
      </c>
      <c r="E436" s="110">
        <f>VLOOKUP(A436,DBMS_TYPE_SIZES[],4,FALSE)</f>
        <v>9</v>
      </c>
      <c r="F436" t="s">
        <v>101</v>
      </c>
      <c r="G436" t="s">
        <v>143</v>
      </c>
      <c r="H436" t="s">
        <v>62</v>
      </c>
      <c r="I436">
        <v>19</v>
      </c>
      <c r="J436">
        <v>9</v>
      </c>
    </row>
    <row r="437" spans="1:10">
      <c r="A437" s="108" t="str">
        <f>COL_SIZES[[#This Row],[datatype]]&amp;"_"&amp;COL_SIZES[[#This Row],[column_prec]]&amp;"_"&amp;COL_SIZES[[#This Row],[col_len]]</f>
        <v>int_10_4</v>
      </c>
      <c r="B437" s="108">
        <f>IF(COL_SIZES[[#This Row],[datatype]] = "varchar",
  MIN(
    COL_SIZES[[#This Row],[column_length]],
    IFERROR(VALUE(VLOOKUP(
      COL_SIZES[[#This Row],[table_name]]&amp;"."&amp;COL_SIZES[[#This Row],[column_name]],
      AVG_COL_SIZES[#Data],2,FALSE)),
    COL_SIZES[[#This Row],[column_length]])
  ),
  COL_SIZES[[#This Row],[column_length]])</f>
        <v>4</v>
      </c>
      <c r="C437" s="109">
        <f>VLOOKUP(A437,DBMS_TYPE_SIZES[],2,FALSE)</f>
        <v>9</v>
      </c>
      <c r="D437" s="109">
        <f>VLOOKUP(A437,DBMS_TYPE_SIZES[],3,FALSE)</f>
        <v>4</v>
      </c>
      <c r="E437" s="110">
        <f>VLOOKUP(A437,DBMS_TYPE_SIZES[],4,FALSE)</f>
        <v>4</v>
      </c>
      <c r="F437" t="s">
        <v>101</v>
      </c>
      <c r="G437" t="s">
        <v>103</v>
      </c>
      <c r="H437" t="s">
        <v>18</v>
      </c>
      <c r="I437">
        <v>10</v>
      </c>
      <c r="J437">
        <v>4</v>
      </c>
    </row>
    <row r="438" spans="1:10">
      <c r="A438" s="108" t="str">
        <f>COL_SIZES[[#This Row],[datatype]]&amp;"_"&amp;COL_SIZES[[#This Row],[column_prec]]&amp;"_"&amp;COL_SIZES[[#This Row],[col_len]]</f>
        <v>int_10_4</v>
      </c>
      <c r="B438" s="108">
        <f>IF(COL_SIZES[[#This Row],[datatype]] = "varchar",
  MIN(
    COL_SIZES[[#This Row],[column_length]],
    IFERROR(VALUE(VLOOKUP(
      COL_SIZES[[#This Row],[table_name]]&amp;"."&amp;COL_SIZES[[#This Row],[column_name]],
      AVG_COL_SIZES[#Data],2,FALSE)),
    COL_SIZES[[#This Row],[column_length]])
  ),
  COL_SIZES[[#This Row],[column_length]])</f>
        <v>4</v>
      </c>
      <c r="C438" s="109">
        <f>VLOOKUP(A438,DBMS_TYPE_SIZES[],2,FALSE)</f>
        <v>9</v>
      </c>
      <c r="D438" s="109">
        <f>VLOOKUP(A438,DBMS_TYPE_SIZES[],3,FALSE)</f>
        <v>4</v>
      </c>
      <c r="E438" s="110">
        <f>VLOOKUP(A438,DBMS_TYPE_SIZES[],4,FALSE)</f>
        <v>4</v>
      </c>
      <c r="F438" t="s">
        <v>101</v>
      </c>
      <c r="G438" t="s">
        <v>104</v>
      </c>
      <c r="H438" t="s">
        <v>18</v>
      </c>
      <c r="I438">
        <v>10</v>
      </c>
      <c r="J438">
        <v>4</v>
      </c>
    </row>
    <row r="439" spans="1:10">
      <c r="A439" s="108" t="str">
        <f>COL_SIZES[[#This Row],[datatype]]&amp;"_"&amp;COL_SIZES[[#This Row],[column_prec]]&amp;"_"&amp;COL_SIZES[[#This Row],[col_len]]</f>
        <v>int_10_4</v>
      </c>
      <c r="B439" s="108">
        <f>IF(COL_SIZES[[#This Row],[datatype]] = "varchar",
  MIN(
    COL_SIZES[[#This Row],[column_length]],
    IFERROR(VALUE(VLOOKUP(
      COL_SIZES[[#This Row],[table_name]]&amp;"."&amp;COL_SIZES[[#This Row],[column_name]],
      AVG_COL_SIZES[#Data],2,FALSE)),
    COL_SIZES[[#This Row],[column_length]])
  ),
  COL_SIZES[[#This Row],[column_length]])</f>
        <v>4</v>
      </c>
      <c r="C439" s="109">
        <f>VLOOKUP(A439,DBMS_TYPE_SIZES[],2,FALSE)</f>
        <v>9</v>
      </c>
      <c r="D439" s="109">
        <f>VLOOKUP(A439,DBMS_TYPE_SIZES[],3,FALSE)</f>
        <v>4</v>
      </c>
      <c r="E439" s="110">
        <f>VLOOKUP(A439,DBMS_TYPE_SIZES[],4,FALSE)</f>
        <v>4</v>
      </c>
      <c r="F439" t="s">
        <v>101</v>
      </c>
      <c r="G439" t="s">
        <v>105</v>
      </c>
      <c r="H439" t="s">
        <v>18</v>
      </c>
      <c r="I439">
        <v>10</v>
      </c>
      <c r="J439">
        <v>4</v>
      </c>
    </row>
    <row r="440" spans="1:10">
      <c r="A440" s="108" t="str">
        <f>COL_SIZES[[#This Row],[datatype]]&amp;"_"&amp;COL_SIZES[[#This Row],[column_prec]]&amp;"_"&amp;COL_SIZES[[#This Row],[col_len]]</f>
        <v>int_10_4</v>
      </c>
      <c r="B440" s="108">
        <f>IF(COL_SIZES[[#This Row],[datatype]] = "varchar",
  MIN(
    COL_SIZES[[#This Row],[column_length]],
    IFERROR(VALUE(VLOOKUP(
      COL_SIZES[[#This Row],[table_name]]&amp;"."&amp;COL_SIZES[[#This Row],[column_name]],
      AVG_COL_SIZES[#Data],2,FALSE)),
    COL_SIZES[[#This Row],[column_length]])
  ),
  COL_SIZES[[#This Row],[column_length]])</f>
        <v>4</v>
      </c>
      <c r="C440" s="109">
        <f>VLOOKUP(A440,DBMS_TYPE_SIZES[],2,FALSE)</f>
        <v>9</v>
      </c>
      <c r="D440" s="109">
        <f>VLOOKUP(A440,DBMS_TYPE_SIZES[],3,FALSE)</f>
        <v>4</v>
      </c>
      <c r="E440" s="110">
        <f>VLOOKUP(A440,DBMS_TYPE_SIZES[],4,FALSE)</f>
        <v>4</v>
      </c>
      <c r="F440" t="s">
        <v>101</v>
      </c>
      <c r="G440" t="s">
        <v>63</v>
      </c>
      <c r="H440" t="s">
        <v>18</v>
      </c>
      <c r="I440">
        <v>10</v>
      </c>
      <c r="J440">
        <v>4</v>
      </c>
    </row>
    <row r="441" spans="1:10">
      <c r="A441" s="108" t="str">
        <f>COL_SIZES[[#This Row],[datatype]]&amp;"_"&amp;COL_SIZES[[#This Row],[column_prec]]&amp;"_"&amp;COL_SIZES[[#This Row],[col_len]]</f>
        <v>int_10_4</v>
      </c>
      <c r="B441" s="108">
        <f>IF(COL_SIZES[[#This Row],[datatype]] = "varchar",
  MIN(
    COL_SIZES[[#This Row],[column_length]],
    IFERROR(VALUE(VLOOKUP(
      COL_SIZES[[#This Row],[table_name]]&amp;"."&amp;COL_SIZES[[#This Row],[column_name]],
      AVG_COL_SIZES[#Data],2,FALSE)),
    COL_SIZES[[#This Row],[column_length]])
  ),
  COL_SIZES[[#This Row],[column_length]])</f>
        <v>4</v>
      </c>
      <c r="C441" s="109">
        <f>VLOOKUP(A441,DBMS_TYPE_SIZES[],2,FALSE)</f>
        <v>9</v>
      </c>
      <c r="D441" s="109">
        <f>VLOOKUP(A441,DBMS_TYPE_SIZES[],3,FALSE)</f>
        <v>4</v>
      </c>
      <c r="E441" s="110">
        <f>VLOOKUP(A441,DBMS_TYPE_SIZES[],4,FALSE)</f>
        <v>4</v>
      </c>
      <c r="F441" t="s">
        <v>101</v>
      </c>
      <c r="G441" t="s">
        <v>106</v>
      </c>
      <c r="H441" t="s">
        <v>18</v>
      </c>
      <c r="I441">
        <v>10</v>
      </c>
      <c r="J441">
        <v>4</v>
      </c>
    </row>
    <row r="442" spans="1:10">
      <c r="A442" s="108" t="str">
        <f>COL_SIZES[[#This Row],[datatype]]&amp;"_"&amp;COL_SIZES[[#This Row],[column_prec]]&amp;"_"&amp;COL_SIZES[[#This Row],[col_len]]</f>
        <v>int_10_4</v>
      </c>
      <c r="B442" s="108">
        <f>IF(COL_SIZES[[#This Row],[datatype]] = "varchar",
  MIN(
    COL_SIZES[[#This Row],[column_length]],
    IFERROR(VALUE(VLOOKUP(
      COL_SIZES[[#This Row],[table_name]]&amp;"."&amp;COL_SIZES[[#This Row],[column_name]],
      AVG_COL_SIZES[#Data],2,FALSE)),
    COL_SIZES[[#This Row],[column_length]])
  ),
  COL_SIZES[[#This Row],[column_length]])</f>
        <v>4</v>
      </c>
      <c r="C442" s="109">
        <f>VLOOKUP(A442,DBMS_TYPE_SIZES[],2,FALSE)</f>
        <v>9</v>
      </c>
      <c r="D442" s="109">
        <f>VLOOKUP(A442,DBMS_TYPE_SIZES[],3,FALSE)</f>
        <v>4</v>
      </c>
      <c r="E442" s="110">
        <f>VLOOKUP(A442,DBMS_TYPE_SIZES[],4,FALSE)</f>
        <v>4</v>
      </c>
      <c r="F442" t="s">
        <v>101</v>
      </c>
      <c r="G442" t="s">
        <v>107</v>
      </c>
      <c r="H442" t="s">
        <v>18</v>
      </c>
      <c r="I442">
        <v>10</v>
      </c>
      <c r="J442">
        <v>4</v>
      </c>
    </row>
    <row r="443" spans="1:10">
      <c r="A443" s="108" t="str">
        <f>COL_SIZES[[#This Row],[datatype]]&amp;"_"&amp;COL_SIZES[[#This Row],[column_prec]]&amp;"_"&amp;COL_SIZES[[#This Row],[col_len]]</f>
        <v>int_10_4</v>
      </c>
      <c r="B443" s="108">
        <f>IF(COL_SIZES[[#This Row],[datatype]] = "varchar",
  MIN(
    COL_SIZES[[#This Row],[column_length]],
    IFERROR(VALUE(VLOOKUP(
      COL_SIZES[[#This Row],[table_name]]&amp;"."&amp;COL_SIZES[[#This Row],[column_name]],
      AVG_COL_SIZES[#Data],2,FALSE)),
    COL_SIZES[[#This Row],[column_length]])
  ),
  COL_SIZES[[#This Row],[column_length]])</f>
        <v>4</v>
      </c>
      <c r="C443" s="109">
        <f>VLOOKUP(A443,DBMS_TYPE_SIZES[],2,FALSE)</f>
        <v>9</v>
      </c>
      <c r="D443" s="109">
        <f>VLOOKUP(A443,DBMS_TYPE_SIZES[],3,FALSE)</f>
        <v>4</v>
      </c>
      <c r="E443" s="110">
        <f>VLOOKUP(A443,DBMS_TYPE_SIZES[],4,FALSE)</f>
        <v>4</v>
      </c>
      <c r="F443" t="s">
        <v>101</v>
      </c>
      <c r="G443" t="s">
        <v>108</v>
      </c>
      <c r="H443" t="s">
        <v>18</v>
      </c>
      <c r="I443">
        <v>10</v>
      </c>
      <c r="J443">
        <v>4</v>
      </c>
    </row>
    <row r="444" spans="1:10">
      <c r="A444" s="108" t="str">
        <f>COL_SIZES[[#This Row],[datatype]]&amp;"_"&amp;COL_SIZES[[#This Row],[column_prec]]&amp;"_"&amp;COL_SIZES[[#This Row],[col_len]]</f>
        <v>int_10_4</v>
      </c>
      <c r="B444" s="108">
        <f>IF(COL_SIZES[[#This Row],[datatype]] = "varchar",
  MIN(
    COL_SIZES[[#This Row],[column_length]],
    IFERROR(VALUE(VLOOKUP(
      COL_SIZES[[#This Row],[table_name]]&amp;"."&amp;COL_SIZES[[#This Row],[column_name]],
      AVG_COL_SIZES[#Data],2,FALSE)),
    COL_SIZES[[#This Row],[column_length]])
  ),
  COL_SIZES[[#This Row],[column_length]])</f>
        <v>4</v>
      </c>
      <c r="C444" s="109">
        <f>VLOOKUP(A444,DBMS_TYPE_SIZES[],2,FALSE)</f>
        <v>9</v>
      </c>
      <c r="D444" s="109">
        <f>VLOOKUP(A444,DBMS_TYPE_SIZES[],3,FALSE)</f>
        <v>4</v>
      </c>
      <c r="E444" s="110">
        <f>VLOOKUP(A444,DBMS_TYPE_SIZES[],4,FALSE)</f>
        <v>4</v>
      </c>
      <c r="F444" t="s">
        <v>101</v>
      </c>
      <c r="G444" t="s">
        <v>109</v>
      </c>
      <c r="H444" t="s">
        <v>18</v>
      </c>
      <c r="I444">
        <v>10</v>
      </c>
      <c r="J444">
        <v>4</v>
      </c>
    </row>
    <row r="445" spans="1:10">
      <c r="A445" s="108" t="str">
        <f>COL_SIZES[[#This Row],[datatype]]&amp;"_"&amp;COL_SIZES[[#This Row],[column_prec]]&amp;"_"&amp;COL_SIZES[[#This Row],[col_len]]</f>
        <v>int_10_4</v>
      </c>
      <c r="B445" s="108">
        <f>IF(COL_SIZES[[#This Row],[datatype]] = "varchar",
  MIN(
    COL_SIZES[[#This Row],[column_length]],
    IFERROR(VALUE(VLOOKUP(
      COL_SIZES[[#This Row],[table_name]]&amp;"."&amp;COL_SIZES[[#This Row],[column_name]],
      AVG_COL_SIZES[#Data],2,FALSE)),
    COL_SIZES[[#This Row],[column_length]])
  ),
  COL_SIZES[[#This Row],[column_length]])</f>
        <v>4</v>
      </c>
      <c r="C445" s="109">
        <f>VLOOKUP(A445,DBMS_TYPE_SIZES[],2,FALSE)</f>
        <v>9</v>
      </c>
      <c r="D445" s="109">
        <f>VLOOKUP(A445,DBMS_TYPE_SIZES[],3,FALSE)</f>
        <v>4</v>
      </c>
      <c r="E445" s="110">
        <f>VLOOKUP(A445,DBMS_TYPE_SIZES[],4,FALSE)</f>
        <v>4</v>
      </c>
      <c r="F445" t="s">
        <v>101</v>
      </c>
      <c r="G445" t="s">
        <v>110</v>
      </c>
      <c r="H445" t="s">
        <v>18</v>
      </c>
      <c r="I445">
        <v>10</v>
      </c>
      <c r="J445">
        <v>4</v>
      </c>
    </row>
    <row r="446" spans="1:10">
      <c r="A446" s="108" t="str">
        <f>COL_SIZES[[#This Row],[datatype]]&amp;"_"&amp;COL_SIZES[[#This Row],[column_prec]]&amp;"_"&amp;COL_SIZES[[#This Row],[col_len]]</f>
        <v>int_10_4</v>
      </c>
      <c r="B446" s="108">
        <f>IF(COL_SIZES[[#This Row],[datatype]] = "varchar",
  MIN(
    COL_SIZES[[#This Row],[column_length]],
    IFERROR(VALUE(VLOOKUP(
      COL_SIZES[[#This Row],[table_name]]&amp;"."&amp;COL_SIZES[[#This Row],[column_name]],
      AVG_COL_SIZES[#Data],2,FALSE)),
    COL_SIZES[[#This Row],[column_length]])
  ),
  COL_SIZES[[#This Row],[column_length]])</f>
        <v>4</v>
      </c>
      <c r="C446" s="109">
        <f>VLOOKUP(A446,DBMS_TYPE_SIZES[],2,FALSE)</f>
        <v>9</v>
      </c>
      <c r="D446" s="109">
        <f>VLOOKUP(A446,DBMS_TYPE_SIZES[],3,FALSE)</f>
        <v>4</v>
      </c>
      <c r="E446" s="110">
        <f>VLOOKUP(A446,DBMS_TYPE_SIZES[],4,FALSE)</f>
        <v>4</v>
      </c>
      <c r="F446" t="s">
        <v>101</v>
      </c>
      <c r="G446" t="s">
        <v>111</v>
      </c>
      <c r="H446" t="s">
        <v>18</v>
      </c>
      <c r="I446">
        <v>10</v>
      </c>
      <c r="J446">
        <v>4</v>
      </c>
    </row>
    <row r="447" spans="1:10">
      <c r="A447" s="108" t="str">
        <f>COL_SIZES[[#This Row],[datatype]]&amp;"_"&amp;COL_SIZES[[#This Row],[column_prec]]&amp;"_"&amp;COL_SIZES[[#This Row],[col_len]]</f>
        <v>int_10_4</v>
      </c>
      <c r="B447" s="108">
        <f>IF(COL_SIZES[[#This Row],[datatype]] = "varchar",
  MIN(
    COL_SIZES[[#This Row],[column_length]],
    IFERROR(VALUE(VLOOKUP(
      COL_SIZES[[#This Row],[table_name]]&amp;"."&amp;COL_SIZES[[#This Row],[column_name]],
      AVG_COL_SIZES[#Data],2,FALSE)),
    COL_SIZES[[#This Row],[column_length]])
  ),
  COL_SIZES[[#This Row],[column_length]])</f>
        <v>4</v>
      </c>
      <c r="C447" s="109">
        <f>VLOOKUP(A447,DBMS_TYPE_SIZES[],2,FALSE)</f>
        <v>9</v>
      </c>
      <c r="D447" s="109">
        <f>VLOOKUP(A447,DBMS_TYPE_SIZES[],3,FALSE)</f>
        <v>4</v>
      </c>
      <c r="E447" s="110">
        <f>VLOOKUP(A447,DBMS_TYPE_SIZES[],4,FALSE)</f>
        <v>4</v>
      </c>
      <c r="F447" t="s">
        <v>101</v>
      </c>
      <c r="G447" t="s">
        <v>650</v>
      </c>
      <c r="H447" t="s">
        <v>18</v>
      </c>
      <c r="I447">
        <v>10</v>
      </c>
      <c r="J447">
        <v>4</v>
      </c>
    </row>
    <row r="448" spans="1:10">
      <c r="A448" s="108" t="str">
        <f>COL_SIZES[[#This Row],[datatype]]&amp;"_"&amp;COL_SIZES[[#This Row],[column_prec]]&amp;"_"&amp;COL_SIZES[[#This Row],[col_len]]</f>
        <v>int_10_4</v>
      </c>
      <c r="B448" s="108">
        <f>IF(COL_SIZES[[#This Row],[datatype]] = "varchar",
  MIN(
    COL_SIZES[[#This Row],[column_length]],
    IFERROR(VALUE(VLOOKUP(
      COL_SIZES[[#This Row],[table_name]]&amp;"."&amp;COL_SIZES[[#This Row],[column_name]],
      AVG_COL_SIZES[#Data],2,FALSE)),
    COL_SIZES[[#This Row],[column_length]])
  ),
  COL_SIZES[[#This Row],[column_length]])</f>
        <v>4</v>
      </c>
      <c r="C448" s="109">
        <f>VLOOKUP(A448,DBMS_TYPE_SIZES[],2,FALSE)</f>
        <v>9</v>
      </c>
      <c r="D448" s="109">
        <f>VLOOKUP(A448,DBMS_TYPE_SIZES[],3,FALSE)</f>
        <v>4</v>
      </c>
      <c r="E448" s="110">
        <f>VLOOKUP(A448,DBMS_TYPE_SIZES[],4,FALSE)</f>
        <v>4</v>
      </c>
      <c r="F448" t="s">
        <v>101</v>
      </c>
      <c r="G448" t="s">
        <v>651</v>
      </c>
      <c r="H448" t="s">
        <v>18</v>
      </c>
      <c r="I448">
        <v>10</v>
      </c>
      <c r="J448">
        <v>4</v>
      </c>
    </row>
    <row r="449" spans="1:10">
      <c r="A449" s="108" t="str">
        <f>COL_SIZES[[#This Row],[datatype]]&amp;"_"&amp;COL_SIZES[[#This Row],[column_prec]]&amp;"_"&amp;COL_SIZES[[#This Row],[col_len]]</f>
        <v>int_10_4</v>
      </c>
      <c r="B449" s="108">
        <f>IF(COL_SIZES[[#This Row],[datatype]] = "varchar",
  MIN(
    COL_SIZES[[#This Row],[column_length]],
    IFERROR(VALUE(VLOOKUP(
      COL_SIZES[[#This Row],[table_name]]&amp;"."&amp;COL_SIZES[[#This Row],[column_name]],
      AVG_COL_SIZES[#Data],2,FALSE)),
    COL_SIZES[[#This Row],[column_length]])
  ),
  COL_SIZES[[#This Row],[column_length]])</f>
        <v>4</v>
      </c>
      <c r="C449" s="109">
        <f>VLOOKUP(A449,DBMS_TYPE_SIZES[],2,FALSE)</f>
        <v>9</v>
      </c>
      <c r="D449" s="109">
        <f>VLOOKUP(A449,DBMS_TYPE_SIZES[],3,FALSE)</f>
        <v>4</v>
      </c>
      <c r="E449" s="110">
        <f>VLOOKUP(A449,DBMS_TYPE_SIZES[],4,FALSE)</f>
        <v>4</v>
      </c>
      <c r="F449" t="s">
        <v>101</v>
      </c>
      <c r="G449" t="s">
        <v>652</v>
      </c>
      <c r="H449" t="s">
        <v>18</v>
      </c>
      <c r="I449">
        <v>10</v>
      </c>
      <c r="J449">
        <v>4</v>
      </c>
    </row>
    <row r="450" spans="1:10">
      <c r="A450" s="108" t="str">
        <f>COL_SIZES[[#This Row],[datatype]]&amp;"_"&amp;COL_SIZES[[#This Row],[column_prec]]&amp;"_"&amp;COL_SIZES[[#This Row],[col_len]]</f>
        <v>int_10_4</v>
      </c>
      <c r="B450" s="108">
        <f>IF(COL_SIZES[[#This Row],[datatype]] = "varchar",
  MIN(
    COL_SIZES[[#This Row],[column_length]],
    IFERROR(VALUE(VLOOKUP(
      COL_SIZES[[#This Row],[table_name]]&amp;"."&amp;COL_SIZES[[#This Row],[column_name]],
      AVG_COL_SIZES[#Data],2,FALSE)),
    COL_SIZES[[#This Row],[column_length]])
  ),
  COL_SIZES[[#This Row],[column_length]])</f>
        <v>4</v>
      </c>
      <c r="C450" s="109">
        <f>VLOOKUP(A450,DBMS_TYPE_SIZES[],2,FALSE)</f>
        <v>9</v>
      </c>
      <c r="D450" s="109">
        <f>VLOOKUP(A450,DBMS_TYPE_SIZES[],3,FALSE)</f>
        <v>4</v>
      </c>
      <c r="E450" s="110">
        <f>VLOOKUP(A450,DBMS_TYPE_SIZES[],4,FALSE)</f>
        <v>4</v>
      </c>
      <c r="F450" t="s">
        <v>101</v>
      </c>
      <c r="G450" t="s">
        <v>653</v>
      </c>
      <c r="H450" t="s">
        <v>18</v>
      </c>
      <c r="I450">
        <v>10</v>
      </c>
      <c r="J450">
        <v>4</v>
      </c>
    </row>
    <row r="451" spans="1:10">
      <c r="A451" s="108" t="str">
        <f>COL_SIZES[[#This Row],[datatype]]&amp;"_"&amp;COL_SIZES[[#This Row],[column_prec]]&amp;"_"&amp;COL_SIZES[[#This Row],[col_len]]</f>
        <v>int_10_4</v>
      </c>
      <c r="B451" s="108">
        <f>IF(COL_SIZES[[#This Row],[datatype]] = "varchar",
  MIN(
    COL_SIZES[[#This Row],[column_length]],
    IFERROR(VALUE(VLOOKUP(
      COL_SIZES[[#This Row],[table_name]]&amp;"."&amp;COL_SIZES[[#This Row],[column_name]],
      AVG_COL_SIZES[#Data],2,FALSE)),
    COL_SIZES[[#This Row],[column_length]])
  ),
  COL_SIZES[[#This Row],[column_length]])</f>
        <v>4</v>
      </c>
      <c r="C451" s="109">
        <f>VLOOKUP(A451,DBMS_TYPE_SIZES[],2,FALSE)</f>
        <v>9</v>
      </c>
      <c r="D451" s="109">
        <f>VLOOKUP(A451,DBMS_TYPE_SIZES[],3,FALSE)</f>
        <v>4</v>
      </c>
      <c r="E451" s="110">
        <f>VLOOKUP(A451,DBMS_TYPE_SIZES[],4,FALSE)</f>
        <v>4</v>
      </c>
      <c r="F451" t="s">
        <v>101</v>
      </c>
      <c r="G451" t="s">
        <v>654</v>
      </c>
      <c r="H451" t="s">
        <v>18</v>
      </c>
      <c r="I451">
        <v>10</v>
      </c>
      <c r="J451">
        <v>4</v>
      </c>
    </row>
    <row r="452" spans="1:10">
      <c r="A452" s="108" t="str">
        <f>COL_SIZES[[#This Row],[datatype]]&amp;"_"&amp;COL_SIZES[[#This Row],[column_prec]]&amp;"_"&amp;COL_SIZES[[#This Row],[col_len]]</f>
        <v>int_10_4</v>
      </c>
      <c r="B452" s="108">
        <f>IF(COL_SIZES[[#This Row],[datatype]] = "varchar",
  MIN(
    COL_SIZES[[#This Row],[column_length]],
    IFERROR(VALUE(VLOOKUP(
      COL_SIZES[[#This Row],[table_name]]&amp;"."&amp;COL_SIZES[[#This Row],[column_name]],
      AVG_COL_SIZES[#Data],2,FALSE)),
    COL_SIZES[[#This Row],[column_length]])
  ),
  COL_SIZES[[#This Row],[column_length]])</f>
        <v>4</v>
      </c>
      <c r="C452" s="109">
        <f>VLOOKUP(A452,DBMS_TYPE_SIZES[],2,FALSE)</f>
        <v>9</v>
      </c>
      <c r="D452" s="109">
        <f>VLOOKUP(A452,DBMS_TYPE_SIZES[],3,FALSE)</f>
        <v>4</v>
      </c>
      <c r="E452" s="110">
        <f>VLOOKUP(A452,DBMS_TYPE_SIZES[],4,FALSE)</f>
        <v>4</v>
      </c>
      <c r="F452" t="s">
        <v>101</v>
      </c>
      <c r="G452" t="s">
        <v>655</v>
      </c>
      <c r="H452" t="s">
        <v>18</v>
      </c>
      <c r="I452">
        <v>10</v>
      </c>
      <c r="J452">
        <v>4</v>
      </c>
    </row>
    <row r="453" spans="1:10">
      <c r="A453" s="108" t="str">
        <f>COL_SIZES[[#This Row],[datatype]]&amp;"_"&amp;COL_SIZES[[#This Row],[column_prec]]&amp;"_"&amp;COL_SIZES[[#This Row],[col_len]]</f>
        <v>varchar_0_32</v>
      </c>
      <c r="B453" s="108">
        <f>IF(COL_SIZES[[#This Row],[datatype]] = "varchar",
  MIN(
    COL_SIZES[[#This Row],[column_length]],
    IFERROR(VALUE(VLOOKUP(
      COL_SIZES[[#This Row],[table_name]]&amp;"."&amp;COL_SIZES[[#This Row],[column_name]],
      AVG_COL_SIZES[#Data],2,FALSE)),
    COL_SIZES[[#This Row],[column_length]])
  ),
  COL_SIZES[[#This Row],[column_length]])</f>
        <v>32</v>
      </c>
      <c r="C453" s="109">
        <f>VLOOKUP(A453,DBMS_TYPE_SIZES[],2,FALSE)</f>
        <v>32</v>
      </c>
      <c r="D453" s="109">
        <f>VLOOKUP(A453,DBMS_TYPE_SIZES[],3,FALSE)</f>
        <v>32</v>
      </c>
      <c r="E453" s="110">
        <f>VLOOKUP(A453,DBMS_TYPE_SIZES[],4,FALSE)</f>
        <v>33</v>
      </c>
      <c r="F453" t="s">
        <v>101</v>
      </c>
      <c r="G453" t="s">
        <v>656</v>
      </c>
      <c r="H453" t="s">
        <v>86</v>
      </c>
      <c r="I453">
        <v>0</v>
      </c>
      <c r="J453">
        <v>32</v>
      </c>
    </row>
    <row r="454" spans="1:10">
      <c r="A454" s="108" t="str">
        <f>COL_SIZES[[#This Row],[datatype]]&amp;"_"&amp;COL_SIZES[[#This Row],[column_prec]]&amp;"_"&amp;COL_SIZES[[#This Row],[col_len]]</f>
        <v>varchar_0_32</v>
      </c>
      <c r="B454" s="108">
        <f>IF(COL_SIZES[[#This Row],[datatype]] = "varchar",
  MIN(
    COL_SIZES[[#This Row],[column_length]],
    IFERROR(VALUE(VLOOKUP(
      COL_SIZES[[#This Row],[table_name]]&amp;"."&amp;COL_SIZES[[#This Row],[column_name]],
      AVG_COL_SIZES[#Data],2,FALSE)),
    COL_SIZES[[#This Row],[column_length]])
  ),
  COL_SIZES[[#This Row],[column_length]])</f>
        <v>32</v>
      </c>
      <c r="C454" s="109">
        <f>VLOOKUP(A454,DBMS_TYPE_SIZES[],2,FALSE)</f>
        <v>32</v>
      </c>
      <c r="D454" s="109">
        <f>VLOOKUP(A454,DBMS_TYPE_SIZES[],3,FALSE)</f>
        <v>32</v>
      </c>
      <c r="E454" s="110">
        <f>VLOOKUP(A454,DBMS_TYPE_SIZES[],4,FALSE)</f>
        <v>33</v>
      </c>
      <c r="F454" t="s">
        <v>101</v>
      </c>
      <c r="G454" t="s">
        <v>657</v>
      </c>
      <c r="H454" t="s">
        <v>86</v>
      </c>
      <c r="I454">
        <v>0</v>
      </c>
      <c r="J454">
        <v>32</v>
      </c>
    </row>
    <row r="455" spans="1:10">
      <c r="A455" s="108" t="str">
        <f>COL_SIZES[[#This Row],[datatype]]&amp;"_"&amp;COL_SIZES[[#This Row],[column_prec]]&amp;"_"&amp;COL_SIZES[[#This Row],[col_len]]</f>
        <v>varchar_0_32</v>
      </c>
      <c r="B455" s="108">
        <f>IF(COL_SIZES[[#This Row],[datatype]] = "varchar",
  MIN(
    COL_SIZES[[#This Row],[column_length]],
    IFERROR(VALUE(VLOOKUP(
      COL_SIZES[[#This Row],[table_name]]&amp;"."&amp;COL_SIZES[[#This Row],[column_name]],
      AVG_COL_SIZES[#Data],2,FALSE)),
    COL_SIZES[[#This Row],[column_length]])
  ),
  COL_SIZES[[#This Row],[column_length]])</f>
        <v>32</v>
      </c>
      <c r="C455" s="109">
        <f>VLOOKUP(A455,DBMS_TYPE_SIZES[],2,FALSE)</f>
        <v>32</v>
      </c>
      <c r="D455" s="109">
        <f>VLOOKUP(A455,DBMS_TYPE_SIZES[],3,FALSE)</f>
        <v>32</v>
      </c>
      <c r="E455" s="110">
        <f>VLOOKUP(A455,DBMS_TYPE_SIZES[],4,FALSE)</f>
        <v>33</v>
      </c>
      <c r="F455" t="s">
        <v>101</v>
      </c>
      <c r="G455" t="s">
        <v>658</v>
      </c>
      <c r="H455" t="s">
        <v>86</v>
      </c>
      <c r="I455">
        <v>0</v>
      </c>
      <c r="J455">
        <v>32</v>
      </c>
    </row>
    <row r="456" spans="1:10">
      <c r="A456" s="108" t="str">
        <f>COL_SIZES[[#This Row],[datatype]]&amp;"_"&amp;COL_SIZES[[#This Row],[column_prec]]&amp;"_"&amp;COL_SIZES[[#This Row],[col_len]]</f>
        <v>varchar_0_32</v>
      </c>
      <c r="B456" s="108">
        <f>IF(COL_SIZES[[#This Row],[datatype]] = "varchar",
  MIN(
    COL_SIZES[[#This Row],[column_length]],
    IFERROR(VALUE(VLOOKUP(
      COL_SIZES[[#This Row],[table_name]]&amp;"."&amp;COL_SIZES[[#This Row],[column_name]],
      AVG_COL_SIZES[#Data],2,FALSE)),
    COL_SIZES[[#This Row],[column_length]])
  ),
  COL_SIZES[[#This Row],[column_length]])</f>
        <v>32</v>
      </c>
      <c r="C456" s="109">
        <f>VLOOKUP(A456,DBMS_TYPE_SIZES[],2,FALSE)</f>
        <v>32</v>
      </c>
      <c r="D456" s="109">
        <f>VLOOKUP(A456,DBMS_TYPE_SIZES[],3,FALSE)</f>
        <v>32</v>
      </c>
      <c r="E456" s="110">
        <f>VLOOKUP(A456,DBMS_TYPE_SIZES[],4,FALSE)</f>
        <v>33</v>
      </c>
      <c r="F456" t="s">
        <v>101</v>
      </c>
      <c r="G456" t="s">
        <v>659</v>
      </c>
      <c r="H456" t="s">
        <v>86</v>
      </c>
      <c r="I456">
        <v>0</v>
      </c>
      <c r="J456">
        <v>32</v>
      </c>
    </row>
    <row r="457" spans="1:10">
      <c r="A457" s="108" t="str">
        <f>COL_SIZES[[#This Row],[datatype]]&amp;"_"&amp;COL_SIZES[[#This Row],[column_prec]]&amp;"_"&amp;COL_SIZES[[#This Row],[col_len]]</f>
        <v>varchar_0_32</v>
      </c>
      <c r="B457" s="108">
        <f>IF(COL_SIZES[[#This Row],[datatype]] = "varchar",
  MIN(
    COL_SIZES[[#This Row],[column_length]],
    IFERROR(VALUE(VLOOKUP(
      COL_SIZES[[#This Row],[table_name]]&amp;"."&amp;COL_SIZES[[#This Row],[column_name]],
      AVG_COL_SIZES[#Data],2,FALSE)),
    COL_SIZES[[#This Row],[column_length]])
  ),
  COL_SIZES[[#This Row],[column_length]])</f>
        <v>32</v>
      </c>
      <c r="C457" s="109">
        <f>VLOOKUP(A457,DBMS_TYPE_SIZES[],2,FALSE)</f>
        <v>32</v>
      </c>
      <c r="D457" s="109">
        <f>VLOOKUP(A457,DBMS_TYPE_SIZES[],3,FALSE)</f>
        <v>32</v>
      </c>
      <c r="E457" s="110">
        <f>VLOOKUP(A457,DBMS_TYPE_SIZES[],4,FALSE)</f>
        <v>33</v>
      </c>
      <c r="F457" t="s">
        <v>101</v>
      </c>
      <c r="G457" t="s">
        <v>660</v>
      </c>
      <c r="H457" t="s">
        <v>86</v>
      </c>
      <c r="I457">
        <v>0</v>
      </c>
      <c r="J457">
        <v>32</v>
      </c>
    </row>
    <row r="458" spans="1:10">
      <c r="A458" s="108" t="str">
        <f>COL_SIZES[[#This Row],[datatype]]&amp;"_"&amp;COL_SIZES[[#This Row],[column_prec]]&amp;"_"&amp;COL_SIZES[[#This Row],[col_len]]</f>
        <v>varchar_0_32</v>
      </c>
      <c r="B458" s="108">
        <f>IF(COL_SIZES[[#This Row],[datatype]] = "varchar",
  MIN(
    COL_SIZES[[#This Row],[column_length]],
    IFERROR(VALUE(VLOOKUP(
      COL_SIZES[[#This Row],[table_name]]&amp;"."&amp;COL_SIZES[[#This Row],[column_name]],
      AVG_COL_SIZES[#Data],2,FALSE)),
    COL_SIZES[[#This Row],[column_length]])
  ),
  COL_SIZES[[#This Row],[column_length]])</f>
        <v>32</v>
      </c>
      <c r="C458" s="109">
        <f>VLOOKUP(A458,DBMS_TYPE_SIZES[],2,FALSE)</f>
        <v>32</v>
      </c>
      <c r="D458" s="109">
        <f>VLOOKUP(A458,DBMS_TYPE_SIZES[],3,FALSE)</f>
        <v>32</v>
      </c>
      <c r="E458" s="110">
        <f>VLOOKUP(A458,DBMS_TYPE_SIZES[],4,FALSE)</f>
        <v>33</v>
      </c>
      <c r="F458" t="s">
        <v>101</v>
      </c>
      <c r="G458" t="s">
        <v>661</v>
      </c>
      <c r="H458" t="s">
        <v>86</v>
      </c>
      <c r="I458">
        <v>0</v>
      </c>
      <c r="J458">
        <v>32</v>
      </c>
    </row>
    <row r="459" spans="1:10">
      <c r="A459" s="108" t="str">
        <f>COL_SIZES[[#This Row],[datatype]]&amp;"_"&amp;COL_SIZES[[#This Row],[column_prec]]&amp;"_"&amp;COL_SIZES[[#This Row],[col_len]]</f>
        <v>varchar_0_32</v>
      </c>
      <c r="B459" s="108">
        <f>IF(COL_SIZES[[#This Row],[datatype]] = "varchar",
  MIN(
    COL_SIZES[[#This Row],[column_length]],
    IFERROR(VALUE(VLOOKUP(
      COL_SIZES[[#This Row],[table_name]]&amp;"."&amp;COL_SIZES[[#This Row],[column_name]],
      AVG_COL_SIZES[#Data],2,FALSE)),
    COL_SIZES[[#This Row],[column_length]])
  ),
  COL_SIZES[[#This Row],[column_length]])</f>
        <v>32</v>
      </c>
      <c r="C459" s="109">
        <f>VLOOKUP(A459,DBMS_TYPE_SIZES[],2,FALSE)</f>
        <v>32</v>
      </c>
      <c r="D459" s="109">
        <f>VLOOKUP(A459,DBMS_TYPE_SIZES[],3,FALSE)</f>
        <v>32</v>
      </c>
      <c r="E459" s="110">
        <f>VLOOKUP(A459,DBMS_TYPE_SIZES[],4,FALSE)</f>
        <v>33</v>
      </c>
      <c r="F459" t="s">
        <v>101</v>
      </c>
      <c r="G459" t="s">
        <v>662</v>
      </c>
      <c r="H459" t="s">
        <v>86</v>
      </c>
      <c r="I459">
        <v>0</v>
      </c>
      <c r="J459">
        <v>32</v>
      </c>
    </row>
    <row r="460" spans="1:10">
      <c r="A460" s="108" t="str">
        <f>COL_SIZES[[#This Row],[datatype]]&amp;"_"&amp;COL_SIZES[[#This Row],[column_prec]]&amp;"_"&amp;COL_SIZES[[#This Row],[col_len]]</f>
        <v>varchar_0_32</v>
      </c>
      <c r="B460" s="108">
        <f>IF(COL_SIZES[[#This Row],[datatype]] = "varchar",
  MIN(
    COL_SIZES[[#This Row],[column_length]],
    IFERROR(VALUE(VLOOKUP(
      COL_SIZES[[#This Row],[table_name]]&amp;"."&amp;COL_SIZES[[#This Row],[column_name]],
      AVG_COL_SIZES[#Data],2,FALSE)),
    COL_SIZES[[#This Row],[column_length]])
  ),
  COL_SIZES[[#This Row],[column_length]])</f>
        <v>32</v>
      </c>
      <c r="C460" s="109">
        <f>VLOOKUP(A460,DBMS_TYPE_SIZES[],2,FALSE)</f>
        <v>32</v>
      </c>
      <c r="D460" s="109">
        <f>VLOOKUP(A460,DBMS_TYPE_SIZES[],3,FALSE)</f>
        <v>32</v>
      </c>
      <c r="E460" s="110">
        <f>VLOOKUP(A460,DBMS_TYPE_SIZES[],4,FALSE)</f>
        <v>33</v>
      </c>
      <c r="F460" t="s">
        <v>101</v>
      </c>
      <c r="G460" t="s">
        <v>663</v>
      </c>
      <c r="H460" t="s">
        <v>86</v>
      </c>
      <c r="I460">
        <v>0</v>
      </c>
      <c r="J460">
        <v>32</v>
      </c>
    </row>
    <row r="461" spans="1:10">
      <c r="A461" s="108" t="str">
        <f>COL_SIZES[[#This Row],[datatype]]&amp;"_"&amp;COL_SIZES[[#This Row],[column_prec]]&amp;"_"&amp;COL_SIZES[[#This Row],[col_len]]</f>
        <v>varchar_0_32</v>
      </c>
      <c r="B461" s="108">
        <f>IF(COL_SIZES[[#This Row],[datatype]] = "varchar",
  MIN(
    COL_SIZES[[#This Row],[column_length]],
    IFERROR(VALUE(VLOOKUP(
      COL_SIZES[[#This Row],[table_name]]&amp;"."&amp;COL_SIZES[[#This Row],[column_name]],
      AVG_COL_SIZES[#Data],2,FALSE)),
    COL_SIZES[[#This Row],[column_length]])
  ),
  COL_SIZES[[#This Row],[column_length]])</f>
        <v>32</v>
      </c>
      <c r="C461" s="109">
        <f>VLOOKUP(A461,DBMS_TYPE_SIZES[],2,FALSE)</f>
        <v>32</v>
      </c>
      <c r="D461" s="109">
        <f>VLOOKUP(A461,DBMS_TYPE_SIZES[],3,FALSE)</f>
        <v>32</v>
      </c>
      <c r="E461" s="110">
        <f>VLOOKUP(A461,DBMS_TYPE_SIZES[],4,FALSE)</f>
        <v>33</v>
      </c>
      <c r="F461" t="s">
        <v>101</v>
      </c>
      <c r="G461" t="s">
        <v>664</v>
      </c>
      <c r="H461" t="s">
        <v>86</v>
      </c>
      <c r="I461">
        <v>0</v>
      </c>
      <c r="J461">
        <v>32</v>
      </c>
    </row>
    <row r="462" spans="1:10">
      <c r="A462" s="108" t="str">
        <f>COL_SIZES[[#This Row],[datatype]]&amp;"_"&amp;COL_SIZES[[#This Row],[column_prec]]&amp;"_"&amp;COL_SIZES[[#This Row],[col_len]]</f>
        <v>varchar_0_32</v>
      </c>
      <c r="B462" s="108">
        <f>IF(COL_SIZES[[#This Row],[datatype]] = "varchar",
  MIN(
    COL_SIZES[[#This Row],[column_length]],
    IFERROR(VALUE(VLOOKUP(
      COL_SIZES[[#This Row],[table_name]]&amp;"."&amp;COL_SIZES[[#This Row],[column_name]],
      AVG_COL_SIZES[#Data],2,FALSE)),
    COL_SIZES[[#This Row],[column_length]])
  ),
  COL_SIZES[[#This Row],[column_length]])</f>
        <v>32</v>
      </c>
      <c r="C462" s="109">
        <f>VLOOKUP(A462,DBMS_TYPE_SIZES[],2,FALSE)</f>
        <v>32</v>
      </c>
      <c r="D462" s="109">
        <f>VLOOKUP(A462,DBMS_TYPE_SIZES[],3,FALSE)</f>
        <v>32</v>
      </c>
      <c r="E462" s="110">
        <f>VLOOKUP(A462,DBMS_TYPE_SIZES[],4,FALSE)</f>
        <v>33</v>
      </c>
      <c r="F462" t="s">
        <v>101</v>
      </c>
      <c r="G462" t="s">
        <v>665</v>
      </c>
      <c r="H462" t="s">
        <v>86</v>
      </c>
      <c r="I462">
        <v>0</v>
      </c>
      <c r="J462">
        <v>32</v>
      </c>
    </row>
    <row r="463" spans="1:10">
      <c r="A463" s="108" t="str">
        <f>COL_SIZES[[#This Row],[datatype]]&amp;"_"&amp;COL_SIZES[[#This Row],[column_prec]]&amp;"_"&amp;COL_SIZES[[#This Row],[col_len]]</f>
        <v>varchar_0_32</v>
      </c>
      <c r="B463" s="108">
        <f>IF(COL_SIZES[[#This Row],[datatype]] = "varchar",
  MIN(
    COL_SIZES[[#This Row],[column_length]],
    IFERROR(VALUE(VLOOKUP(
      COL_SIZES[[#This Row],[table_name]]&amp;"."&amp;COL_SIZES[[#This Row],[column_name]],
      AVG_COL_SIZES[#Data],2,FALSE)),
    COL_SIZES[[#This Row],[column_length]])
  ),
  COL_SIZES[[#This Row],[column_length]])</f>
        <v>32</v>
      </c>
      <c r="C463" s="109">
        <f>VLOOKUP(A463,DBMS_TYPE_SIZES[],2,FALSE)</f>
        <v>32</v>
      </c>
      <c r="D463" s="109">
        <f>VLOOKUP(A463,DBMS_TYPE_SIZES[],3,FALSE)</f>
        <v>32</v>
      </c>
      <c r="E463" s="110">
        <f>VLOOKUP(A463,DBMS_TYPE_SIZES[],4,FALSE)</f>
        <v>33</v>
      </c>
      <c r="F463" t="s">
        <v>101</v>
      </c>
      <c r="G463" t="s">
        <v>666</v>
      </c>
      <c r="H463" t="s">
        <v>86</v>
      </c>
      <c r="I463">
        <v>0</v>
      </c>
      <c r="J463">
        <v>32</v>
      </c>
    </row>
    <row r="464" spans="1:10">
      <c r="A464" s="108" t="str">
        <f>COL_SIZES[[#This Row],[datatype]]&amp;"_"&amp;COL_SIZES[[#This Row],[column_prec]]&amp;"_"&amp;COL_SIZES[[#This Row],[col_len]]</f>
        <v>varchar_0_32</v>
      </c>
      <c r="B464" s="108">
        <f>IF(COL_SIZES[[#This Row],[datatype]] = "varchar",
  MIN(
    COL_SIZES[[#This Row],[column_length]],
    IFERROR(VALUE(VLOOKUP(
      COL_SIZES[[#This Row],[table_name]]&amp;"."&amp;COL_SIZES[[#This Row],[column_name]],
      AVG_COL_SIZES[#Data],2,FALSE)),
    COL_SIZES[[#This Row],[column_length]])
  ),
  COL_SIZES[[#This Row],[column_length]])</f>
        <v>32</v>
      </c>
      <c r="C464" s="109">
        <f>VLOOKUP(A464,DBMS_TYPE_SIZES[],2,FALSE)</f>
        <v>32</v>
      </c>
      <c r="D464" s="109">
        <f>VLOOKUP(A464,DBMS_TYPE_SIZES[],3,FALSE)</f>
        <v>32</v>
      </c>
      <c r="E464" s="110">
        <f>VLOOKUP(A464,DBMS_TYPE_SIZES[],4,FALSE)</f>
        <v>33</v>
      </c>
      <c r="F464" t="s">
        <v>101</v>
      </c>
      <c r="G464" t="s">
        <v>667</v>
      </c>
      <c r="H464" t="s">
        <v>86</v>
      </c>
      <c r="I464">
        <v>0</v>
      </c>
      <c r="J464">
        <v>32</v>
      </c>
    </row>
    <row r="465" spans="1:10">
      <c r="A465" s="108" t="str">
        <f>COL_SIZES[[#This Row],[datatype]]&amp;"_"&amp;COL_SIZES[[#This Row],[column_prec]]&amp;"_"&amp;COL_SIZES[[#This Row],[col_len]]</f>
        <v>varchar_0_32</v>
      </c>
      <c r="B465" s="108">
        <f>IF(COL_SIZES[[#This Row],[datatype]] = "varchar",
  MIN(
    COL_SIZES[[#This Row],[column_length]],
    IFERROR(VALUE(VLOOKUP(
      COL_SIZES[[#This Row],[table_name]]&amp;"."&amp;COL_SIZES[[#This Row],[column_name]],
      AVG_COL_SIZES[#Data],2,FALSE)),
    COL_SIZES[[#This Row],[column_length]])
  ),
  COL_SIZES[[#This Row],[column_length]])</f>
        <v>32</v>
      </c>
      <c r="C465" s="109">
        <f>VLOOKUP(A465,DBMS_TYPE_SIZES[],2,FALSE)</f>
        <v>32</v>
      </c>
      <c r="D465" s="109">
        <f>VLOOKUP(A465,DBMS_TYPE_SIZES[],3,FALSE)</f>
        <v>32</v>
      </c>
      <c r="E465" s="110">
        <f>VLOOKUP(A465,DBMS_TYPE_SIZES[],4,FALSE)</f>
        <v>33</v>
      </c>
      <c r="F465" t="s">
        <v>101</v>
      </c>
      <c r="G465" t="s">
        <v>668</v>
      </c>
      <c r="H465" t="s">
        <v>86</v>
      </c>
      <c r="I465">
        <v>0</v>
      </c>
      <c r="J465">
        <v>32</v>
      </c>
    </row>
    <row r="466" spans="1:10">
      <c r="A466" s="108" t="str">
        <f>COL_SIZES[[#This Row],[datatype]]&amp;"_"&amp;COL_SIZES[[#This Row],[column_prec]]&amp;"_"&amp;COL_SIZES[[#This Row],[col_len]]</f>
        <v>varchar_0_32</v>
      </c>
      <c r="B466" s="108">
        <f>IF(COL_SIZES[[#This Row],[datatype]] = "varchar",
  MIN(
    COL_SIZES[[#This Row],[column_length]],
    IFERROR(VALUE(VLOOKUP(
      COL_SIZES[[#This Row],[table_name]]&amp;"."&amp;COL_SIZES[[#This Row],[column_name]],
      AVG_COL_SIZES[#Data],2,FALSE)),
    COL_SIZES[[#This Row],[column_length]])
  ),
  COL_SIZES[[#This Row],[column_length]])</f>
        <v>32</v>
      </c>
      <c r="C466" s="109">
        <f>VLOOKUP(A466,DBMS_TYPE_SIZES[],2,FALSE)</f>
        <v>32</v>
      </c>
      <c r="D466" s="109">
        <f>VLOOKUP(A466,DBMS_TYPE_SIZES[],3,FALSE)</f>
        <v>32</v>
      </c>
      <c r="E466" s="110">
        <f>VLOOKUP(A466,DBMS_TYPE_SIZES[],4,FALSE)</f>
        <v>33</v>
      </c>
      <c r="F466" t="s">
        <v>101</v>
      </c>
      <c r="G466" t="s">
        <v>669</v>
      </c>
      <c r="H466" t="s">
        <v>86</v>
      </c>
      <c r="I466">
        <v>0</v>
      </c>
      <c r="J466">
        <v>32</v>
      </c>
    </row>
    <row r="467" spans="1:10">
      <c r="A467" s="108" t="str">
        <f>COL_SIZES[[#This Row],[datatype]]&amp;"_"&amp;COL_SIZES[[#This Row],[column_prec]]&amp;"_"&amp;COL_SIZES[[#This Row],[col_len]]</f>
        <v>varchar_0_32</v>
      </c>
      <c r="B467" s="108">
        <f>IF(COL_SIZES[[#This Row],[datatype]] = "varchar",
  MIN(
    COL_SIZES[[#This Row],[column_length]],
    IFERROR(VALUE(VLOOKUP(
      COL_SIZES[[#This Row],[table_name]]&amp;"."&amp;COL_SIZES[[#This Row],[column_name]],
      AVG_COL_SIZES[#Data],2,FALSE)),
    COL_SIZES[[#This Row],[column_length]])
  ),
  COL_SIZES[[#This Row],[column_length]])</f>
        <v>32</v>
      </c>
      <c r="C467" s="109">
        <f>VLOOKUP(A467,DBMS_TYPE_SIZES[],2,FALSE)</f>
        <v>32</v>
      </c>
      <c r="D467" s="109">
        <f>VLOOKUP(A467,DBMS_TYPE_SIZES[],3,FALSE)</f>
        <v>32</v>
      </c>
      <c r="E467" s="110">
        <f>VLOOKUP(A467,DBMS_TYPE_SIZES[],4,FALSE)</f>
        <v>33</v>
      </c>
      <c r="F467" t="s">
        <v>101</v>
      </c>
      <c r="G467" t="s">
        <v>670</v>
      </c>
      <c r="H467" t="s">
        <v>86</v>
      </c>
      <c r="I467">
        <v>0</v>
      </c>
      <c r="J467">
        <v>32</v>
      </c>
    </row>
    <row r="468" spans="1:10">
      <c r="A468" s="108" t="str">
        <f>COL_SIZES[[#This Row],[datatype]]&amp;"_"&amp;COL_SIZES[[#This Row],[column_prec]]&amp;"_"&amp;COL_SIZES[[#This Row],[col_len]]</f>
        <v>varchar_0_32</v>
      </c>
      <c r="B468" s="108">
        <f>IF(COL_SIZES[[#This Row],[datatype]] = "varchar",
  MIN(
    COL_SIZES[[#This Row],[column_length]],
    IFERROR(VALUE(VLOOKUP(
      COL_SIZES[[#This Row],[table_name]]&amp;"."&amp;COL_SIZES[[#This Row],[column_name]],
      AVG_COL_SIZES[#Data],2,FALSE)),
    COL_SIZES[[#This Row],[column_length]])
  ),
  COL_SIZES[[#This Row],[column_length]])</f>
        <v>32</v>
      </c>
      <c r="C468" s="109">
        <f>VLOOKUP(A468,DBMS_TYPE_SIZES[],2,FALSE)</f>
        <v>32</v>
      </c>
      <c r="D468" s="109">
        <f>VLOOKUP(A468,DBMS_TYPE_SIZES[],3,FALSE)</f>
        <v>32</v>
      </c>
      <c r="E468" s="110">
        <f>VLOOKUP(A468,DBMS_TYPE_SIZES[],4,FALSE)</f>
        <v>33</v>
      </c>
      <c r="F468" t="s">
        <v>101</v>
      </c>
      <c r="G468" t="s">
        <v>671</v>
      </c>
      <c r="H468" t="s">
        <v>86</v>
      </c>
      <c r="I468">
        <v>0</v>
      </c>
      <c r="J468">
        <v>32</v>
      </c>
    </row>
    <row r="469" spans="1:10">
      <c r="A469" s="108" t="str">
        <f>COL_SIZES[[#This Row],[datatype]]&amp;"_"&amp;COL_SIZES[[#This Row],[column_prec]]&amp;"_"&amp;COL_SIZES[[#This Row],[col_len]]</f>
        <v>varchar_0_32</v>
      </c>
      <c r="B469" s="108">
        <f>IF(COL_SIZES[[#This Row],[datatype]] = "varchar",
  MIN(
    COL_SIZES[[#This Row],[column_length]],
    IFERROR(VALUE(VLOOKUP(
      COL_SIZES[[#This Row],[table_name]]&amp;"."&amp;COL_SIZES[[#This Row],[column_name]],
      AVG_COL_SIZES[#Data],2,FALSE)),
    COL_SIZES[[#This Row],[column_length]])
  ),
  COL_SIZES[[#This Row],[column_length]])</f>
        <v>32</v>
      </c>
      <c r="C469" s="109">
        <f>VLOOKUP(A469,DBMS_TYPE_SIZES[],2,FALSE)</f>
        <v>32</v>
      </c>
      <c r="D469" s="109">
        <f>VLOOKUP(A469,DBMS_TYPE_SIZES[],3,FALSE)</f>
        <v>32</v>
      </c>
      <c r="E469" s="110">
        <f>VLOOKUP(A469,DBMS_TYPE_SIZES[],4,FALSE)</f>
        <v>33</v>
      </c>
      <c r="F469" t="s">
        <v>101</v>
      </c>
      <c r="G469" t="s">
        <v>672</v>
      </c>
      <c r="H469" t="s">
        <v>86</v>
      </c>
      <c r="I469">
        <v>0</v>
      </c>
      <c r="J469">
        <v>32</v>
      </c>
    </row>
    <row r="470" spans="1:10">
      <c r="A470" s="108" t="str">
        <f>COL_SIZES[[#This Row],[datatype]]&amp;"_"&amp;COL_SIZES[[#This Row],[column_prec]]&amp;"_"&amp;COL_SIZES[[#This Row],[col_len]]</f>
        <v>varchar_0_32</v>
      </c>
      <c r="B470" s="108">
        <f>IF(COL_SIZES[[#This Row],[datatype]] = "varchar",
  MIN(
    COL_SIZES[[#This Row],[column_length]],
    IFERROR(VALUE(VLOOKUP(
      COL_SIZES[[#This Row],[table_name]]&amp;"."&amp;COL_SIZES[[#This Row],[column_name]],
      AVG_COL_SIZES[#Data],2,FALSE)),
    COL_SIZES[[#This Row],[column_length]])
  ),
  COL_SIZES[[#This Row],[column_length]])</f>
        <v>32</v>
      </c>
      <c r="C470" s="109">
        <f>VLOOKUP(A470,DBMS_TYPE_SIZES[],2,FALSE)</f>
        <v>32</v>
      </c>
      <c r="D470" s="109">
        <f>VLOOKUP(A470,DBMS_TYPE_SIZES[],3,FALSE)</f>
        <v>32</v>
      </c>
      <c r="E470" s="110">
        <f>VLOOKUP(A470,DBMS_TYPE_SIZES[],4,FALSE)</f>
        <v>33</v>
      </c>
      <c r="F470" t="s">
        <v>101</v>
      </c>
      <c r="G470" t="s">
        <v>673</v>
      </c>
      <c r="H470" t="s">
        <v>86</v>
      </c>
      <c r="I470">
        <v>0</v>
      </c>
      <c r="J470">
        <v>32</v>
      </c>
    </row>
    <row r="471" spans="1:10">
      <c r="A471" s="108" t="str">
        <f>COL_SIZES[[#This Row],[datatype]]&amp;"_"&amp;COL_SIZES[[#This Row],[column_prec]]&amp;"_"&amp;COL_SIZES[[#This Row],[col_len]]</f>
        <v>varchar_0_32</v>
      </c>
      <c r="B471" s="108">
        <f>IF(COL_SIZES[[#This Row],[datatype]] = "varchar",
  MIN(
    COL_SIZES[[#This Row],[column_length]],
    IFERROR(VALUE(VLOOKUP(
      COL_SIZES[[#This Row],[table_name]]&amp;"."&amp;COL_SIZES[[#This Row],[column_name]],
      AVG_COL_SIZES[#Data],2,FALSE)),
    COL_SIZES[[#This Row],[column_length]])
  ),
  COL_SIZES[[#This Row],[column_length]])</f>
        <v>32</v>
      </c>
      <c r="C471" s="109">
        <f>VLOOKUP(A471,DBMS_TYPE_SIZES[],2,FALSE)</f>
        <v>32</v>
      </c>
      <c r="D471" s="109">
        <f>VLOOKUP(A471,DBMS_TYPE_SIZES[],3,FALSE)</f>
        <v>32</v>
      </c>
      <c r="E471" s="110">
        <f>VLOOKUP(A471,DBMS_TYPE_SIZES[],4,FALSE)</f>
        <v>33</v>
      </c>
      <c r="F471" t="s">
        <v>101</v>
      </c>
      <c r="G471" t="s">
        <v>674</v>
      </c>
      <c r="H471" t="s">
        <v>86</v>
      </c>
      <c r="I471">
        <v>0</v>
      </c>
      <c r="J471">
        <v>32</v>
      </c>
    </row>
    <row r="472" spans="1:10">
      <c r="A472" s="108" t="str">
        <f>COL_SIZES[[#This Row],[datatype]]&amp;"_"&amp;COL_SIZES[[#This Row],[column_prec]]&amp;"_"&amp;COL_SIZES[[#This Row],[col_len]]</f>
        <v>varchar_0_32</v>
      </c>
      <c r="B472" s="108">
        <f>IF(COL_SIZES[[#This Row],[datatype]] = "varchar",
  MIN(
    COL_SIZES[[#This Row],[column_length]],
    IFERROR(VALUE(VLOOKUP(
      COL_SIZES[[#This Row],[table_name]]&amp;"."&amp;COL_SIZES[[#This Row],[column_name]],
      AVG_COL_SIZES[#Data],2,FALSE)),
    COL_SIZES[[#This Row],[column_length]])
  ),
  COL_SIZES[[#This Row],[column_length]])</f>
        <v>32</v>
      </c>
      <c r="C472" s="109">
        <f>VLOOKUP(A472,DBMS_TYPE_SIZES[],2,FALSE)</f>
        <v>32</v>
      </c>
      <c r="D472" s="109">
        <f>VLOOKUP(A472,DBMS_TYPE_SIZES[],3,FALSE)</f>
        <v>32</v>
      </c>
      <c r="E472" s="110">
        <f>VLOOKUP(A472,DBMS_TYPE_SIZES[],4,FALSE)</f>
        <v>33</v>
      </c>
      <c r="F472" t="s">
        <v>101</v>
      </c>
      <c r="G472" t="s">
        <v>675</v>
      </c>
      <c r="H472" t="s">
        <v>86</v>
      </c>
      <c r="I472">
        <v>0</v>
      </c>
      <c r="J472">
        <v>32</v>
      </c>
    </row>
    <row r="473" spans="1:10">
      <c r="A473" s="108" t="str">
        <f>COL_SIZES[[#This Row],[datatype]]&amp;"_"&amp;COL_SIZES[[#This Row],[column_prec]]&amp;"_"&amp;COL_SIZES[[#This Row],[col_len]]</f>
        <v>varchar_0_32</v>
      </c>
      <c r="B473" s="108">
        <f>IF(COL_SIZES[[#This Row],[datatype]] = "varchar",
  MIN(
    COL_SIZES[[#This Row],[column_length]],
    IFERROR(VALUE(VLOOKUP(
      COL_SIZES[[#This Row],[table_name]]&amp;"."&amp;COL_SIZES[[#This Row],[column_name]],
      AVG_COL_SIZES[#Data],2,FALSE)),
    COL_SIZES[[#This Row],[column_length]])
  ),
  COL_SIZES[[#This Row],[column_length]])</f>
        <v>32</v>
      </c>
      <c r="C473" s="109">
        <f>VLOOKUP(A473,DBMS_TYPE_SIZES[],2,FALSE)</f>
        <v>32</v>
      </c>
      <c r="D473" s="109">
        <f>VLOOKUP(A473,DBMS_TYPE_SIZES[],3,FALSE)</f>
        <v>32</v>
      </c>
      <c r="E473" s="110">
        <f>VLOOKUP(A473,DBMS_TYPE_SIZES[],4,FALSE)</f>
        <v>33</v>
      </c>
      <c r="F473" t="s">
        <v>101</v>
      </c>
      <c r="G473" t="s">
        <v>676</v>
      </c>
      <c r="H473" t="s">
        <v>86</v>
      </c>
      <c r="I473">
        <v>0</v>
      </c>
      <c r="J473">
        <v>32</v>
      </c>
    </row>
    <row r="474" spans="1:10">
      <c r="A474" s="108" t="str">
        <f>COL_SIZES[[#This Row],[datatype]]&amp;"_"&amp;COL_SIZES[[#This Row],[column_prec]]&amp;"_"&amp;COL_SIZES[[#This Row],[col_len]]</f>
        <v>varchar_0_32</v>
      </c>
      <c r="B474" s="108">
        <f>IF(COL_SIZES[[#This Row],[datatype]] = "varchar",
  MIN(
    COL_SIZES[[#This Row],[column_length]],
    IFERROR(VALUE(VLOOKUP(
      COL_SIZES[[#This Row],[table_name]]&amp;"."&amp;COL_SIZES[[#This Row],[column_name]],
      AVG_COL_SIZES[#Data],2,FALSE)),
    COL_SIZES[[#This Row],[column_length]])
  ),
  COL_SIZES[[#This Row],[column_length]])</f>
        <v>32</v>
      </c>
      <c r="C474" s="109">
        <f>VLOOKUP(A474,DBMS_TYPE_SIZES[],2,FALSE)</f>
        <v>32</v>
      </c>
      <c r="D474" s="109">
        <f>VLOOKUP(A474,DBMS_TYPE_SIZES[],3,FALSE)</f>
        <v>32</v>
      </c>
      <c r="E474" s="110">
        <f>VLOOKUP(A474,DBMS_TYPE_SIZES[],4,FALSE)</f>
        <v>33</v>
      </c>
      <c r="F474" t="s">
        <v>101</v>
      </c>
      <c r="G474" t="s">
        <v>677</v>
      </c>
      <c r="H474" t="s">
        <v>86</v>
      </c>
      <c r="I474">
        <v>0</v>
      </c>
      <c r="J474">
        <v>32</v>
      </c>
    </row>
    <row r="475" spans="1:10">
      <c r="A475" s="108" t="str">
        <f>COL_SIZES[[#This Row],[datatype]]&amp;"_"&amp;COL_SIZES[[#This Row],[column_prec]]&amp;"_"&amp;COL_SIZES[[#This Row],[col_len]]</f>
        <v>varchar_0_32</v>
      </c>
      <c r="B475" s="108">
        <f>IF(COL_SIZES[[#This Row],[datatype]] = "varchar",
  MIN(
    COL_SIZES[[#This Row],[column_length]],
    IFERROR(VALUE(VLOOKUP(
      COL_SIZES[[#This Row],[table_name]]&amp;"."&amp;COL_SIZES[[#This Row],[column_name]],
      AVG_COL_SIZES[#Data],2,FALSE)),
    COL_SIZES[[#This Row],[column_length]])
  ),
  COL_SIZES[[#This Row],[column_length]])</f>
        <v>32</v>
      </c>
      <c r="C475" s="109">
        <f>VLOOKUP(A475,DBMS_TYPE_SIZES[],2,FALSE)</f>
        <v>32</v>
      </c>
      <c r="D475" s="109">
        <f>VLOOKUP(A475,DBMS_TYPE_SIZES[],3,FALSE)</f>
        <v>32</v>
      </c>
      <c r="E475" s="110">
        <f>VLOOKUP(A475,DBMS_TYPE_SIZES[],4,FALSE)</f>
        <v>33</v>
      </c>
      <c r="F475" t="s">
        <v>101</v>
      </c>
      <c r="G475" t="s">
        <v>678</v>
      </c>
      <c r="H475" t="s">
        <v>86</v>
      </c>
      <c r="I475">
        <v>0</v>
      </c>
      <c r="J475">
        <v>32</v>
      </c>
    </row>
    <row r="476" spans="1:10">
      <c r="A476" s="108" t="str">
        <f>COL_SIZES[[#This Row],[datatype]]&amp;"_"&amp;COL_SIZES[[#This Row],[column_prec]]&amp;"_"&amp;COL_SIZES[[#This Row],[col_len]]</f>
        <v>varchar_0_32</v>
      </c>
      <c r="B476" s="108">
        <f>IF(COL_SIZES[[#This Row],[datatype]] = "varchar",
  MIN(
    COL_SIZES[[#This Row],[column_length]],
    IFERROR(VALUE(VLOOKUP(
      COL_SIZES[[#This Row],[table_name]]&amp;"."&amp;COL_SIZES[[#This Row],[column_name]],
      AVG_COL_SIZES[#Data],2,FALSE)),
    COL_SIZES[[#This Row],[column_length]])
  ),
  COL_SIZES[[#This Row],[column_length]])</f>
        <v>32</v>
      </c>
      <c r="C476" s="109">
        <f>VLOOKUP(A476,DBMS_TYPE_SIZES[],2,FALSE)</f>
        <v>32</v>
      </c>
      <c r="D476" s="109">
        <f>VLOOKUP(A476,DBMS_TYPE_SIZES[],3,FALSE)</f>
        <v>32</v>
      </c>
      <c r="E476" s="110">
        <f>VLOOKUP(A476,DBMS_TYPE_SIZES[],4,FALSE)</f>
        <v>33</v>
      </c>
      <c r="F476" t="s">
        <v>101</v>
      </c>
      <c r="G476" t="s">
        <v>679</v>
      </c>
      <c r="H476" t="s">
        <v>86</v>
      </c>
      <c r="I476">
        <v>0</v>
      </c>
      <c r="J476">
        <v>32</v>
      </c>
    </row>
    <row r="477" spans="1:10">
      <c r="A477" s="108" t="str">
        <f>COL_SIZES[[#This Row],[datatype]]&amp;"_"&amp;COL_SIZES[[#This Row],[column_prec]]&amp;"_"&amp;COL_SIZES[[#This Row],[col_len]]</f>
        <v>varchar_0_32</v>
      </c>
      <c r="B477" s="108">
        <f>IF(COL_SIZES[[#This Row],[datatype]] = "varchar",
  MIN(
    COL_SIZES[[#This Row],[column_length]],
    IFERROR(VALUE(VLOOKUP(
      COL_SIZES[[#This Row],[table_name]]&amp;"."&amp;COL_SIZES[[#This Row],[column_name]],
      AVG_COL_SIZES[#Data],2,FALSE)),
    COL_SIZES[[#This Row],[column_length]])
  ),
  COL_SIZES[[#This Row],[column_length]])</f>
        <v>32</v>
      </c>
      <c r="C477" s="109">
        <f>VLOOKUP(A477,DBMS_TYPE_SIZES[],2,FALSE)</f>
        <v>32</v>
      </c>
      <c r="D477" s="109">
        <f>VLOOKUP(A477,DBMS_TYPE_SIZES[],3,FALSE)</f>
        <v>32</v>
      </c>
      <c r="E477" s="110">
        <f>VLOOKUP(A477,DBMS_TYPE_SIZES[],4,FALSE)</f>
        <v>33</v>
      </c>
      <c r="F477" t="s">
        <v>101</v>
      </c>
      <c r="G477" t="s">
        <v>680</v>
      </c>
      <c r="H477" t="s">
        <v>86</v>
      </c>
      <c r="I477">
        <v>0</v>
      </c>
      <c r="J477">
        <v>32</v>
      </c>
    </row>
    <row r="478" spans="1:10">
      <c r="A478" s="108" t="str">
        <f>COL_SIZES[[#This Row],[datatype]]&amp;"_"&amp;COL_SIZES[[#This Row],[column_prec]]&amp;"_"&amp;COL_SIZES[[#This Row],[col_len]]</f>
        <v>int_10_4</v>
      </c>
      <c r="B478" s="108">
        <f>IF(COL_SIZES[[#This Row],[datatype]] = "varchar",
  MIN(
    COL_SIZES[[#This Row],[column_length]],
    IFERROR(VALUE(VLOOKUP(
      COL_SIZES[[#This Row],[table_name]]&amp;"."&amp;COL_SIZES[[#This Row],[column_name]],
      AVG_COL_SIZES[#Data],2,FALSE)),
    COL_SIZES[[#This Row],[column_length]])
  ),
  COL_SIZES[[#This Row],[column_length]])</f>
        <v>4</v>
      </c>
      <c r="C478" s="109">
        <f>VLOOKUP(A478,DBMS_TYPE_SIZES[],2,FALSE)</f>
        <v>9</v>
      </c>
      <c r="D478" s="109">
        <f>VLOOKUP(A478,DBMS_TYPE_SIZES[],3,FALSE)</f>
        <v>4</v>
      </c>
      <c r="E478" s="110">
        <f>VLOOKUP(A478,DBMS_TYPE_SIZES[],4,FALSE)</f>
        <v>4</v>
      </c>
      <c r="F478" t="s">
        <v>101</v>
      </c>
      <c r="G478" t="s">
        <v>681</v>
      </c>
      <c r="H478" t="s">
        <v>18</v>
      </c>
      <c r="I478">
        <v>10</v>
      </c>
      <c r="J478">
        <v>4</v>
      </c>
    </row>
    <row r="479" spans="1:10">
      <c r="A479" s="108" t="str">
        <f>COL_SIZES[[#This Row],[datatype]]&amp;"_"&amp;COL_SIZES[[#This Row],[column_prec]]&amp;"_"&amp;COL_SIZES[[#This Row],[col_len]]</f>
        <v>int_10_4</v>
      </c>
      <c r="B479" s="108">
        <f>IF(COL_SIZES[[#This Row],[datatype]] = "varchar",
  MIN(
    COL_SIZES[[#This Row],[column_length]],
    IFERROR(VALUE(VLOOKUP(
      COL_SIZES[[#This Row],[table_name]]&amp;"."&amp;COL_SIZES[[#This Row],[column_name]],
      AVG_COL_SIZES[#Data],2,FALSE)),
    COL_SIZES[[#This Row],[column_length]])
  ),
  COL_SIZES[[#This Row],[column_length]])</f>
        <v>4</v>
      </c>
      <c r="C479" s="109">
        <f>VLOOKUP(A479,DBMS_TYPE_SIZES[],2,FALSE)</f>
        <v>9</v>
      </c>
      <c r="D479" s="109">
        <f>VLOOKUP(A479,DBMS_TYPE_SIZES[],3,FALSE)</f>
        <v>4</v>
      </c>
      <c r="E479" s="110">
        <f>VLOOKUP(A479,DBMS_TYPE_SIZES[],4,FALSE)</f>
        <v>4</v>
      </c>
      <c r="F479" t="s">
        <v>101</v>
      </c>
      <c r="G479" t="s">
        <v>682</v>
      </c>
      <c r="H479" t="s">
        <v>18</v>
      </c>
      <c r="I479">
        <v>10</v>
      </c>
      <c r="J479">
        <v>4</v>
      </c>
    </row>
    <row r="480" spans="1:10">
      <c r="A480" s="108" t="str">
        <f>COL_SIZES[[#This Row],[datatype]]&amp;"_"&amp;COL_SIZES[[#This Row],[column_prec]]&amp;"_"&amp;COL_SIZES[[#This Row],[col_len]]</f>
        <v>int_10_4</v>
      </c>
      <c r="B480" s="108">
        <f>IF(COL_SIZES[[#This Row],[datatype]] = "varchar",
  MIN(
    COL_SIZES[[#This Row],[column_length]],
    IFERROR(VALUE(VLOOKUP(
      COL_SIZES[[#This Row],[table_name]]&amp;"."&amp;COL_SIZES[[#This Row],[column_name]],
      AVG_COL_SIZES[#Data],2,FALSE)),
    COL_SIZES[[#This Row],[column_length]])
  ),
  COL_SIZES[[#This Row],[column_length]])</f>
        <v>4</v>
      </c>
      <c r="C480" s="109">
        <f>VLOOKUP(A480,DBMS_TYPE_SIZES[],2,FALSE)</f>
        <v>9</v>
      </c>
      <c r="D480" s="109">
        <f>VLOOKUP(A480,DBMS_TYPE_SIZES[],3,FALSE)</f>
        <v>4</v>
      </c>
      <c r="E480" s="110">
        <f>VLOOKUP(A480,DBMS_TYPE_SIZES[],4,FALSE)</f>
        <v>4</v>
      </c>
      <c r="F480" t="s">
        <v>101</v>
      </c>
      <c r="G480" t="s">
        <v>683</v>
      </c>
      <c r="H480" t="s">
        <v>18</v>
      </c>
      <c r="I480">
        <v>10</v>
      </c>
      <c r="J480">
        <v>4</v>
      </c>
    </row>
    <row r="481" spans="1:10">
      <c r="A481" s="108" t="str">
        <f>COL_SIZES[[#This Row],[datatype]]&amp;"_"&amp;COL_SIZES[[#This Row],[column_prec]]&amp;"_"&amp;COL_SIZES[[#This Row],[col_len]]</f>
        <v>int_10_4</v>
      </c>
      <c r="B481" s="108">
        <f>IF(COL_SIZES[[#This Row],[datatype]] = "varchar",
  MIN(
    COL_SIZES[[#This Row],[column_length]],
    IFERROR(VALUE(VLOOKUP(
      COL_SIZES[[#This Row],[table_name]]&amp;"."&amp;COL_SIZES[[#This Row],[column_name]],
      AVG_COL_SIZES[#Data],2,FALSE)),
    COL_SIZES[[#This Row],[column_length]])
  ),
  COL_SIZES[[#This Row],[column_length]])</f>
        <v>4</v>
      </c>
      <c r="C481" s="109">
        <f>VLOOKUP(A481,DBMS_TYPE_SIZES[],2,FALSE)</f>
        <v>9</v>
      </c>
      <c r="D481" s="109">
        <f>VLOOKUP(A481,DBMS_TYPE_SIZES[],3,FALSE)</f>
        <v>4</v>
      </c>
      <c r="E481" s="110">
        <f>VLOOKUP(A481,DBMS_TYPE_SIZES[],4,FALSE)</f>
        <v>4</v>
      </c>
      <c r="F481" t="s">
        <v>101</v>
      </c>
      <c r="G481" t="s">
        <v>684</v>
      </c>
      <c r="H481" t="s">
        <v>18</v>
      </c>
      <c r="I481">
        <v>10</v>
      </c>
      <c r="J481">
        <v>4</v>
      </c>
    </row>
    <row r="482" spans="1:10">
      <c r="A482" s="108" t="str">
        <f>COL_SIZES[[#This Row],[datatype]]&amp;"_"&amp;COL_SIZES[[#This Row],[column_prec]]&amp;"_"&amp;COL_SIZES[[#This Row],[col_len]]</f>
        <v>int_10_4</v>
      </c>
      <c r="B482" s="108">
        <f>IF(COL_SIZES[[#This Row],[datatype]] = "varchar",
  MIN(
    COL_SIZES[[#This Row],[column_length]],
    IFERROR(VALUE(VLOOKUP(
      COL_SIZES[[#This Row],[table_name]]&amp;"."&amp;COL_SIZES[[#This Row],[column_name]],
      AVG_COL_SIZES[#Data],2,FALSE)),
    COL_SIZES[[#This Row],[column_length]])
  ),
  COL_SIZES[[#This Row],[column_length]])</f>
        <v>4</v>
      </c>
      <c r="C482" s="109">
        <f>VLOOKUP(A482,DBMS_TYPE_SIZES[],2,FALSE)</f>
        <v>9</v>
      </c>
      <c r="D482" s="109">
        <f>VLOOKUP(A482,DBMS_TYPE_SIZES[],3,FALSE)</f>
        <v>4</v>
      </c>
      <c r="E482" s="110">
        <f>VLOOKUP(A482,DBMS_TYPE_SIZES[],4,FALSE)</f>
        <v>4</v>
      </c>
      <c r="F482" t="s">
        <v>101</v>
      </c>
      <c r="G482" t="s">
        <v>685</v>
      </c>
      <c r="H482" t="s">
        <v>18</v>
      </c>
      <c r="I482">
        <v>10</v>
      </c>
      <c r="J482">
        <v>4</v>
      </c>
    </row>
    <row r="483" spans="1:10">
      <c r="A483" s="108" t="str">
        <f>COL_SIZES[[#This Row],[datatype]]&amp;"_"&amp;COL_SIZES[[#This Row],[column_prec]]&amp;"_"&amp;COL_SIZES[[#This Row],[col_len]]</f>
        <v>int_10_4</v>
      </c>
      <c r="B483" s="108">
        <f>IF(COL_SIZES[[#This Row],[datatype]] = "varchar",
  MIN(
    COL_SIZES[[#This Row],[column_length]],
    IFERROR(VALUE(VLOOKUP(
      COL_SIZES[[#This Row],[table_name]]&amp;"."&amp;COL_SIZES[[#This Row],[column_name]],
      AVG_COL_SIZES[#Data],2,FALSE)),
    COL_SIZES[[#This Row],[column_length]])
  ),
  COL_SIZES[[#This Row],[column_length]])</f>
        <v>4</v>
      </c>
      <c r="C483" s="109">
        <f>VLOOKUP(A483,DBMS_TYPE_SIZES[],2,FALSE)</f>
        <v>9</v>
      </c>
      <c r="D483" s="109">
        <f>VLOOKUP(A483,DBMS_TYPE_SIZES[],3,FALSE)</f>
        <v>4</v>
      </c>
      <c r="E483" s="110">
        <f>VLOOKUP(A483,DBMS_TYPE_SIZES[],4,FALSE)</f>
        <v>4</v>
      </c>
      <c r="F483" t="s">
        <v>101</v>
      </c>
      <c r="G483" t="s">
        <v>686</v>
      </c>
      <c r="H483" t="s">
        <v>18</v>
      </c>
      <c r="I483">
        <v>10</v>
      </c>
      <c r="J483">
        <v>4</v>
      </c>
    </row>
    <row r="484" spans="1:10">
      <c r="A484" s="108" t="str">
        <f>COL_SIZES[[#This Row],[datatype]]&amp;"_"&amp;COL_SIZES[[#This Row],[column_prec]]&amp;"_"&amp;COL_SIZES[[#This Row],[col_len]]</f>
        <v>int_10_4</v>
      </c>
      <c r="B484" s="108">
        <f>IF(COL_SIZES[[#This Row],[datatype]] = "varchar",
  MIN(
    COL_SIZES[[#This Row],[column_length]],
    IFERROR(VALUE(VLOOKUP(
      COL_SIZES[[#This Row],[table_name]]&amp;"."&amp;COL_SIZES[[#This Row],[column_name]],
      AVG_COL_SIZES[#Data],2,FALSE)),
    COL_SIZES[[#This Row],[column_length]])
  ),
  COL_SIZES[[#This Row],[column_length]])</f>
        <v>4</v>
      </c>
      <c r="C484" s="109">
        <f>VLOOKUP(A484,DBMS_TYPE_SIZES[],2,FALSE)</f>
        <v>9</v>
      </c>
      <c r="D484" s="109">
        <f>VLOOKUP(A484,DBMS_TYPE_SIZES[],3,FALSE)</f>
        <v>4</v>
      </c>
      <c r="E484" s="110">
        <f>VLOOKUP(A484,DBMS_TYPE_SIZES[],4,FALSE)</f>
        <v>4</v>
      </c>
      <c r="F484" t="s">
        <v>101</v>
      </c>
      <c r="G484" t="s">
        <v>687</v>
      </c>
      <c r="H484" t="s">
        <v>18</v>
      </c>
      <c r="I484">
        <v>10</v>
      </c>
      <c r="J484">
        <v>4</v>
      </c>
    </row>
    <row r="485" spans="1:10">
      <c r="A485" s="108" t="str">
        <f>COL_SIZES[[#This Row],[datatype]]&amp;"_"&amp;COL_SIZES[[#This Row],[column_prec]]&amp;"_"&amp;COL_SIZES[[#This Row],[col_len]]</f>
        <v>numeric_19_9</v>
      </c>
      <c r="B485" s="108">
        <f>IF(COL_SIZES[[#This Row],[datatype]] = "varchar",
  MIN(
    COL_SIZES[[#This Row],[column_length]],
    IFERROR(VALUE(VLOOKUP(
      COL_SIZES[[#This Row],[table_name]]&amp;"."&amp;COL_SIZES[[#This Row],[column_name]],
      AVG_COL_SIZES[#Data],2,FALSE)),
    COL_SIZES[[#This Row],[column_length]])
  ),
  COL_SIZES[[#This Row],[column_length]])</f>
        <v>9</v>
      </c>
      <c r="C485" s="109">
        <f>VLOOKUP(A485,DBMS_TYPE_SIZES[],2,FALSE)</f>
        <v>9</v>
      </c>
      <c r="D485" s="109">
        <f>VLOOKUP(A485,DBMS_TYPE_SIZES[],3,FALSE)</f>
        <v>9</v>
      </c>
      <c r="E485" s="110">
        <f>VLOOKUP(A485,DBMS_TYPE_SIZES[],4,FALSE)</f>
        <v>9</v>
      </c>
      <c r="F485" t="s">
        <v>101</v>
      </c>
      <c r="G485" t="s">
        <v>151</v>
      </c>
      <c r="H485" t="s">
        <v>62</v>
      </c>
      <c r="I485">
        <v>19</v>
      </c>
      <c r="J485">
        <v>9</v>
      </c>
    </row>
    <row r="486" spans="1:10">
      <c r="A486" s="108" t="str">
        <f>COL_SIZES[[#This Row],[datatype]]&amp;"_"&amp;COL_SIZES[[#This Row],[column_prec]]&amp;"_"&amp;COL_SIZES[[#This Row],[col_len]]</f>
        <v>smallint_5_2</v>
      </c>
      <c r="B486" s="108">
        <f>IF(COL_SIZES[[#This Row],[datatype]] = "varchar",
  MIN(
    COL_SIZES[[#This Row],[column_length]],
    IFERROR(VALUE(VLOOKUP(
      COL_SIZES[[#This Row],[table_name]]&amp;"."&amp;COL_SIZES[[#This Row],[column_name]],
      AVG_COL_SIZES[#Data],2,FALSE)),
    COL_SIZES[[#This Row],[column_length]])
  ),
  COL_SIZES[[#This Row],[column_length]])</f>
        <v>2</v>
      </c>
      <c r="C486" s="109">
        <f>VLOOKUP(A486,DBMS_TYPE_SIZES[],2,FALSE)</f>
        <v>5</v>
      </c>
      <c r="D486" s="109">
        <f>VLOOKUP(A486,DBMS_TYPE_SIZES[],3,FALSE)</f>
        <v>2</v>
      </c>
      <c r="E486" s="110">
        <f>VLOOKUP(A486,DBMS_TYPE_SIZES[],4,FALSE)</f>
        <v>2</v>
      </c>
      <c r="F486" t="s">
        <v>101</v>
      </c>
      <c r="G486" t="s">
        <v>688</v>
      </c>
      <c r="H486" t="s">
        <v>19</v>
      </c>
      <c r="I486">
        <v>5</v>
      </c>
      <c r="J486">
        <v>2</v>
      </c>
    </row>
    <row r="487" spans="1:10">
      <c r="A487" s="108" t="str">
        <f>COL_SIZES[[#This Row],[datatype]]&amp;"_"&amp;COL_SIZES[[#This Row],[column_prec]]&amp;"_"&amp;COL_SIZES[[#This Row],[col_len]]</f>
        <v>numeric_19_9</v>
      </c>
      <c r="B487" s="108">
        <f>IF(COL_SIZES[[#This Row],[datatype]] = "varchar",
  MIN(
    COL_SIZES[[#This Row],[column_length]],
    IFERROR(VALUE(VLOOKUP(
      COL_SIZES[[#This Row],[table_name]]&amp;"."&amp;COL_SIZES[[#This Row],[column_name]],
      AVG_COL_SIZES[#Data],2,FALSE)),
    COL_SIZES[[#This Row],[column_length]])
  ),
  COL_SIZES[[#This Row],[column_length]])</f>
        <v>9</v>
      </c>
      <c r="C487" s="109">
        <f>VLOOKUP(A487,DBMS_TYPE_SIZES[],2,FALSE)</f>
        <v>9</v>
      </c>
      <c r="D487" s="109">
        <f>VLOOKUP(A487,DBMS_TYPE_SIZES[],3,FALSE)</f>
        <v>9</v>
      </c>
      <c r="E487" s="110">
        <f>VLOOKUP(A487,DBMS_TYPE_SIZES[],4,FALSE)</f>
        <v>9</v>
      </c>
      <c r="F487" t="s">
        <v>112</v>
      </c>
      <c r="G487" t="s">
        <v>143</v>
      </c>
      <c r="H487" t="s">
        <v>62</v>
      </c>
      <c r="I487">
        <v>19</v>
      </c>
      <c r="J487">
        <v>9</v>
      </c>
    </row>
    <row r="488" spans="1:10">
      <c r="A488" s="108" t="str">
        <f>COL_SIZES[[#This Row],[datatype]]&amp;"_"&amp;COL_SIZES[[#This Row],[column_prec]]&amp;"_"&amp;COL_SIZES[[#This Row],[col_len]]</f>
        <v>varchar_0_32</v>
      </c>
      <c r="B488" s="108">
        <f>IF(COL_SIZES[[#This Row],[datatype]] = "varchar",
  MIN(
    COL_SIZES[[#This Row],[column_length]],
    IFERROR(VALUE(VLOOKUP(
      COL_SIZES[[#This Row],[table_name]]&amp;"."&amp;COL_SIZES[[#This Row],[column_name]],
      AVG_COL_SIZES[#Data],2,FALSE)),
    COL_SIZES[[#This Row],[column_length]])
  ),
  COL_SIZES[[#This Row],[column_length]])</f>
        <v>32</v>
      </c>
      <c r="C488" s="109">
        <f>VLOOKUP(A488,DBMS_TYPE_SIZES[],2,FALSE)</f>
        <v>32</v>
      </c>
      <c r="D488" s="109">
        <f>VLOOKUP(A488,DBMS_TYPE_SIZES[],3,FALSE)</f>
        <v>32</v>
      </c>
      <c r="E488" s="110">
        <f>VLOOKUP(A488,DBMS_TYPE_SIZES[],4,FALSE)</f>
        <v>33</v>
      </c>
      <c r="F488" t="s">
        <v>112</v>
      </c>
      <c r="G488" t="s">
        <v>112</v>
      </c>
      <c r="H488" t="s">
        <v>86</v>
      </c>
      <c r="I488">
        <v>0</v>
      </c>
      <c r="J488">
        <v>32</v>
      </c>
    </row>
    <row r="489" spans="1:10">
      <c r="A489" s="108" t="str">
        <f>COL_SIZES[[#This Row],[datatype]]&amp;"_"&amp;COL_SIZES[[#This Row],[column_prec]]&amp;"_"&amp;COL_SIZES[[#This Row],[col_len]]</f>
        <v>varchar_0_32</v>
      </c>
      <c r="B489" s="108">
        <f>IF(COL_SIZES[[#This Row],[datatype]] = "varchar",
  MIN(
    COL_SIZES[[#This Row],[column_length]],
    IFERROR(VALUE(VLOOKUP(
      COL_SIZES[[#This Row],[table_name]]&amp;"."&amp;COL_SIZES[[#This Row],[column_name]],
      AVG_COL_SIZES[#Data],2,FALSE)),
    COL_SIZES[[#This Row],[column_length]])
  ),
  COL_SIZES[[#This Row],[column_length]])</f>
        <v>32</v>
      </c>
      <c r="C489" s="109">
        <f>VLOOKUP(A489,DBMS_TYPE_SIZES[],2,FALSE)</f>
        <v>32</v>
      </c>
      <c r="D489" s="109">
        <f>VLOOKUP(A489,DBMS_TYPE_SIZES[],3,FALSE)</f>
        <v>32</v>
      </c>
      <c r="E489" s="110">
        <f>VLOOKUP(A489,DBMS_TYPE_SIZES[],4,FALSE)</f>
        <v>33</v>
      </c>
      <c r="F489" t="s">
        <v>112</v>
      </c>
      <c r="G489" t="s">
        <v>689</v>
      </c>
      <c r="H489" t="s">
        <v>86</v>
      </c>
      <c r="I489">
        <v>0</v>
      </c>
      <c r="J489">
        <v>32</v>
      </c>
    </row>
    <row r="490" spans="1:10">
      <c r="A490" s="108" t="str">
        <f>COL_SIZES[[#This Row],[datatype]]&amp;"_"&amp;COL_SIZES[[#This Row],[column_prec]]&amp;"_"&amp;COL_SIZES[[#This Row],[col_len]]</f>
        <v>int_10_4</v>
      </c>
      <c r="B490" s="108">
        <f>IF(COL_SIZES[[#This Row],[datatype]] = "varchar",
  MIN(
    COL_SIZES[[#This Row],[column_length]],
    IFERROR(VALUE(VLOOKUP(
      COL_SIZES[[#This Row],[table_name]]&amp;"."&amp;COL_SIZES[[#This Row],[column_name]],
      AVG_COL_SIZES[#Data],2,FALSE)),
    COL_SIZES[[#This Row],[column_length]])
  ),
  COL_SIZES[[#This Row],[column_length]])</f>
        <v>4</v>
      </c>
      <c r="C490" s="109">
        <f>VLOOKUP(A490,DBMS_TYPE_SIZES[],2,FALSE)</f>
        <v>9</v>
      </c>
      <c r="D490" s="109">
        <f>VLOOKUP(A490,DBMS_TYPE_SIZES[],3,FALSE)</f>
        <v>4</v>
      </c>
      <c r="E490" s="110">
        <f>VLOOKUP(A490,DBMS_TYPE_SIZES[],4,FALSE)</f>
        <v>4</v>
      </c>
      <c r="F490" t="s">
        <v>112</v>
      </c>
      <c r="G490" t="s">
        <v>113</v>
      </c>
      <c r="H490" t="s">
        <v>18</v>
      </c>
      <c r="I490">
        <v>10</v>
      </c>
      <c r="J490">
        <v>4</v>
      </c>
    </row>
    <row r="491" spans="1:10">
      <c r="A491" s="108" t="str">
        <f>COL_SIZES[[#This Row],[datatype]]&amp;"_"&amp;COL_SIZES[[#This Row],[column_prec]]&amp;"_"&amp;COL_SIZES[[#This Row],[col_len]]</f>
        <v>numeric_19_9</v>
      </c>
      <c r="B491" s="108">
        <f>IF(COL_SIZES[[#This Row],[datatype]] = "varchar",
  MIN(
    COL_SIZES[[#This Row],[column_length]],
    IFERROR(VALUE(VLOOKUP(
      COL_SIZES[[#This Row],[table_name]]&amp;"."&amp;COL_SIZES[[#This Row],[column_name]],
      AVG_COL_SIZES[#Data],2,FALSE)),
    COL_SIZES[[#This Row],[column_length]])
  ),
  COL_SIZES[[#This Row],[column_length]])</f>
        <v>9</v>
      </c>
      <c r="C491" s="109">
        <f>VLOOKUP(A491,DBMS_TYPE_SIZES[],2,FALSE)</f>
        <v>9</v>
      </c>
      <c r="D491" s="109">
        <f>VLOOKUP(A491,DBMS_TYPE_SIZES[],3,FALSE)</f>
        <v>9</v>
      </c>
      <c r="E491" s="110">
        <f>VLOOKUP(A491,DBMS_TYPE_SIZES[],4,FALSE)</f>
        <v>9</v>
      </c>
      <c r="F491" t="s">
        <v>112</v>
      </c>
      <c r="G491" t="s">
        <v>151</v>
      </c>
      <c r="H491" t="s">
        <v>62</v>
      </c>
      <c r="I491">
        <v>19</v>
      </c>
      <c r="J491">
        <v>9</v>
      </c>
    </row>
    <row r="492" spans="1:10">
      <c r="A492" s="108" t="str">
        <f>COL_SIZES[[#This Row],[datatype]]&amp;"_"&amp;COL_SIZES[[#This Row],[column_prec]]&amp;"_"&amp;COL_SIZES[[#This Row],[col_len]]</f>
        <v>int_10_4</v>
      </c>
      <c r="B492" s="108">
        <f>IF(COL_SIZES[[#This Row],[datatype]] = "varchar",
  MIN(
    COL_SIZES[[#This Row],[column_length]],
    IFERROR(VALUE(VLOOKUP(
      COL_SIZES[[#This Row],[table_name]]&amp;"."&amp;COL_SIZES[[#This Row],[column_name]],
      AVG_COL_SIZES[#Data],2,FALSE)),
    COL_SIZES[[#This Row],[column_length]])
  ),
  COL_SIZES[[#This Row],[column_length]])</f>
        <v>4</v>
      </c>
      <c r="C492" s="109">
        <f>VLOOKUP(A492,DBMS_TYPE_SIZES[],2,FALSE)</f>
        <v>9</v>
      </c>
      <c r="D492" s="109">
        <f>VLOOKUP(A492,DBMS_TYPE_SIZES[],3,FALSE)</f>
        <v>4</v>
      </c>
      <c r="E492" s="110">
        <f>VLOOKUP(A492,DBMS_TYPE_SIZES[],4,FALSE)</f>
        <v>4</v>
      </c>
      <c r="F492" t="s">
        <v>690</v>
      </c>
      <c r="G492" t="s">
        <v>691</v>
      </c>
      <c r="H492" t="s">
        <v>18</v>
      </c>
      <c r="I492">
        <v>10</v>
      </c>
      <c r="J492">
        <v>4</v>
      </c>
    </row>
    <row r="493" spans="1:10">
      <c r="A493" s="108" t="str">
        <f>COL_SIZES[[#This Row],[datatype]]&amp;"_"&amp;COL_SIZES[[#This Row],[column_prec]]&amp;"_"&amp;COL_SIZES[[#This Row],[col_len]]</f>
        <v>varchar_0_50</v>
      </c>
      <c r="B493" s="108">
        <f>IF(COL_SIZES[[#This Row],[datatype]] = "varchar",
  MIN(
    COL_SIZES[[#This Row],[column_length]],
    IFERROR(VALUE(VLOOKUP(
      COL_SIZES[[#This Row],[table_name]]&amp;"."&amp;COL_SIZES[[#This Row],[column_name]],
      AVG_COL_SIZES[#Data],2,FALSE)),
    COL_SIZES[[#This Row],[column_length]])
  ),
  COL_SIZES[[#This Row],[column_length]])</f>
        <v>50</v>
      </c>
      <c r="C493" s="109">
        <f>VLOOKUP(A493,DBMS_TYPE_SIZES[],2,FALSE)</f>
        <v>50</v>
      </c>
      <c r="D493" s="109">
        <f>VLOOKUP(A493,DBMS_TYPE_SIZES[],3,FALSE)</f>
        <v>50</v>
      </c>
      <c r="E493" s="110">
        <f>VLOOKUP(A493,DBMS_TYPE_SIZES[],4,FALSE)</f>
        <v>51</v>
      </c>
      <c r="F493" t="s">
        <v>114</v>
      </c>
      <c r="G493" t="s">
        <v>692</v>
      </c>
      <c r="H493" t="s">
        <v>86</v>
      </c>
      <c r="I493">
        <v>0</v>
      </c>
      <c r="J493">
        <v>50</v>
      </c>
    </row>
    <row r="494" spans="1:10">
      <c r="A494" s="108" t="str">
        <f>COL_SIZES[[#This Row],[datatype]]&amp;"_"&amp;COL_SIZES[[#This Row],[column_prec]]&amp;"_"&amp;COL_SIZES[[#This Row],[col_len]]</f>
        <v>varchar_0_50</v>
      </c>
      <c r="B494" s="108">
        <f>IF(COL_SIZES[[#This Row],[datatype]] = "varchar",
  MIN(
    COL_SIZES[[#This Row],[column_length]],
    IFERROR(VALUE(VLOOKUP(
      COL_SIZES[[#This Row],[table_name]]&amp;"."&amp;COL_SIZES[[#This Row],[column_name]],
      AVG_COL_SIZES[#Data],2,FALSE)),
    COL_SIZES[[#This Row],[column_length]])
  ),
  COL_SIZES[[#This Row],[column_length]])</f>
        <v>50</v>
      </c>
      <c r="C494" s="109">
        <f>VLOOKUP(A494,DBMS_TYPE_SIZES[],2,FALSE)</f>
        <v>50</v>
      </c>
      <c r="D494" s="109">
        <f>VLOOKUP(A494,DBMS_TYPE_SIZES[],3,FALSE)</f>
        <v>50</v>
      </c>
      <c r="E494" s="110">
        <f>VLOOKUP(A494,DBMS_TYPE_SIZES[],4,FALSE)</f>
        <v>51</v>
      </c>
      <c r="F494" t="s">
        <v>114</v>
      </c>
      <c r="G494" t="s">
        <v>693</v>
      </c>
      <c r="H494" t="s">
        <v>86</v>
      </c>
      <c r="I494">
        <v>0</v>
      </c>
      <c r="J494">
        <v>50</v>
      </c>
    </row>
    <row r="495" spans="1:10">
      <c r="A495" s="108" t="str">
        <f>COL_SIZES[[#This Row],[datatype]]&amp;"_"&amp;COL_SIZES[[#This Row],[column_prec]]&amp;"_"&amp;COL_SIZES[[#This Row],[col_len]]</f>
        <v>varchar_0_50</v>
      </c>
      <c r="B495" s="108">
        <f>IF(COL_SIZES[[#This Row],[datatype]] = "varchar",
  MIN(
    COL_SIZES[[#This Row],[column_length]],
    IFERROR(VALUE(VLOOKUP(
      COL_SIZES[[#This Row],[table_name]]&amp;"."&amp;COL_SIZES[[#This Row],[column_name]],
      AVG_COL_SIZES[#Data],2,FALSE)),
    COL_SIZES[[#This Row],[column_length]])
  ),
  COL_SIZES[[#This Row],[column_length]])</f>
        <v>50</v>
      </c>
      <c r="C495" s="109">
        <f>VLOOKUP(A495,DBMS_TYPE_SIZES[],2,FALSE)</f>
        <v>50</v>
      </c>
      <c r="D495" s="109">
        <f>VLOOKUP(A495,DBMS_TYPE_SIZES[],3,FALSE)</f>
        <v>50</v>
      </c>
      <c r="E495" s="110">
        <f>VLOOKUP(A495,DBMS_TYPE_SIZES[],4,FALSE)</f>
        <v>51</v>
      </c>
      <c r="F495" t="s">
        <v>114</v>
      </c>
      <c r="G495" t="s">
        <v>115</v>
      </c>
      <c r="H495" t="s">
        <v>86</v>
      </c>
      <c r="I495">
        <v>0</v>
      </c>
      <c r="J495">
        <v>50</v>
      </c>
    </row>
    <row r="496" spans="1:10">
      <c r="A496" s="108" t="str">
        <f>COL_SIZES[[#This Row],[datatype]]&amp;"_"&amp;COL_SIZES[[#This Row],[column_prec]]&amp;"_"&amp;COL_SIZES[[#This Row],[col_len]]</f>
        <v>int_10_4</v>
      </c>
      <c r="B496" s="108">
        <f>IF(COL_SIZES[[#This Row],[datatype]] = "varchar",
  MIN(
    COL_SIZES[[#This Row],[column_length]],
    IFERROR(VALUE(VLOOKUP(
      COL_SIZES[[#This Row],[table_name]]&amp;"."&amp;COL_SIZES[[#This Row],[column_name]],
      AVG_COL_SIZES[#Data],2,FALSE)),
    COL_SIZES[[#This Row],[column_length]])
  ),
  COL_SIZES[[#This Row],[column_length]])</f>
        <v>4</v>
      </c>
      <c r="C496" s="109">
        <f>VLOOKUP(A496,DBMS_TYPE_SIZES[],2,FALSE)</f>
        <v>9</v>
      </c>
      <c r="D496" s="109">
        <f>VLOOKUP(A496,DBMS_TYPE_SIZES[],3,FALSE)</f>
        <v>4</v>
      </c>
      <c r="E496" s="110">
        <f>VLOOKUP(A496,DBMS_TYPE_SIZES[],4,FALSE)</f>
        <v>4</v>
      </c>
      <c r="F496" t="s">
        <v>114</v>
      </c>
      <c r="G496" t="s">
        <v>694</v>
      </c>
      <c r="H496" t="s">
        <v>18</v>
      </c>
      <c r="I496">
        <v>10</v>
      </c>
      <c r="J496">
        <v>4</v>
      </c>
    </row>
    <row r="497" spans="1:10">
      <c r="A497" s="108" t="str">
        <f>COL_SIZES[[#This Row],[datatype]]&amp;"_"&amp;COL_SIZES[[#This Row],[column_prec]]&amp;"_"&amp;COL_SIZES[[#This Row],[col_len]]</f>
        <v>varchar_0_50</v>
      </c>
      <c r="B497" s="108">
        <f>IF(COL_SIZES[[#This Row],[datatype]] = "varchar",
  MIN(
    COL_SIZES[[#This Row],[column_length]],
    IFERROR(VALUE(VLOOKUP(
      COL_SIZES[[#This Row],[table_name]]&amp;"."&amp;COL_SIZES[[#This Row],[column_name]],
      AVG_COL_SIZES[#Data],2,FALSE)),
    COL_SIZES[[#This Row],[column_length]])
  ),
  COL_SIZES[[#This Row],[column_length]])</f>
        <v>50</v>
      </c>
      <c r="C497" s="109">
        <f>VLOOKUP(A497,DBMS_TYPE_SIZES[],2,FALSE)</f>
        <v>50</v>
      </c>
      <c r="D497" s="109">
        <f>VLOOKUP(A497,DBMS_TYPE_SIZES[],3,FALSE)</f>
        <v>50</v>
      </c>
      <c r="E497" s="110">
        <f>VLOOKUP(A497,DBMS_TYPE_SIZES[],4,FALSE)</f>
        <v>51</v>
      </c>
      <c r="F497" t="s">
        <v>114</v>
      </c>
      <c r="G497" t="s">
        <v>695</v>
      </c>
      <c r="H497" t="s">
        <v>86</v>
      </c>
      <c r="I497">
        <v>0</v>
      </c>
      <c r="J497">
        <v>50</v>
      </c>
    </row>
    <row r="498" spans="1:10">
      <c r="A498" s="108" t="str">
        <f>COL_SIZES[[#This Row],[datatype]]&amp;"_"&amp;COL_SIZES[[#This Row],[column_prec]]&amp;"_"&amp;COL_SIZES[[#This Row],[col_len]]</f>
        <v>numeric_20_13</v>
      </c>
      <c r="B498" s="108">
        <f>IF(COL_SIZES[[#This Row],[datatype]] = "varchar",
  MIN(
    COL_SIZES[[#This Row],[column_length]],
    IFERROR(VALUE(VLOOKUP(
      COL_SIZES[[#This Row],[table_name]]&amp;"."&amp;COL_SIZES[[#This Row],[column_name]],
      AVG_COL_SIZES[#Data],2,FALSE)),
    COL_SIZES[[#This Row],[column_length]])
  ),
  COL_SIZES[[#This Row],[column_length]])</f>
        <v>13</v>
      </c>
      <c r="C498" s="109">
        <f>VLOOKUP(A498,DBMS_TYPE_SIZES[],2,FALSE)</f>
        <v>15</v>
      </c>
      <c r="D498" s="109">
        <f>VLOOKUP(A498,DBMS_TYPE_SIZES[],3,FALSE)</f>
        <v>13</v>
      </c>
      <c r="E498" s="110">
        <f>VLOOKUP(A498,DBMS_TYPE_SIZES[],4,FALSE)</f>
        <v>15</v>
      </c>
      <c r="F498" t="s">
        <v>114</v>
      </c>
      <c r="G498" t="s">
        <v>696</v>
      </c>
      <c r="H498" t="s">
        <v>62</v>
      </c>
      <c r="I498">
        <v>20</v>
      </c>
      <c r="J498">
        <v>13</v>
      </c>
    </row>
    <row r="499" spans="1:10">
      <c r="A499" s="108" t="str">
        <f>COL_SIZES[[#This Row],[datatype]]&amp;"_"&amp;COL_SIZES[[#This Row],[column_prec]]&amp;"_"&amp;COL_SIZES[[#This Row],[col_len]]</f>
        <v>numeric_19_9</v>
      </c>
      <c r="B499" s="108">
        <f>IF(COL_SIZES[[#This Row],[datatype]] = "varchar",
  MIN(
    COL_SIZES[[#This Row],[column_length]],
    IFERROR(VALUE(VLOOKUP(
      COL_SIZES[[#This Row],[table_name]]&amp;"."&amp;COL_SIZES[[#This Row],[column_name]],
      AVG_COL_SIZES[#Data],2,FALSE)),
    COL_SIZES[[#This Row],[column_length]])
  ),
  COL_SIZES[[#This Row],[column_length]])</f>
        <v>9</v>
      </c>
      <c r="C499" s="109">
        <f>VLOOKUP(A499,DBMS_TYPE_SIZES[],2,FALSE)</f>
        <v>9</v>
      </c>
      <c r="D499" s="109">
        <f>VLOOKUP(A499,DBMS_TYPE_SIZES[],3,FALSE)</f>
        <v>9</v>
      </c>
      <c r="E499" s="110">
        <f>VLOOKUP(A499,DBMS_TYPE_SIZES[],4,FALSE)</f>
        <v>9</v>
      </c>
      <c r="F499" t="s">
        <v>114</v>
      </c>
      <c r="G499" t="s">
        <v>143</v>
      </c>
      <c r="H499" t="s">
        <v>62</v>
      </c>
      <c r="I499">
        <v>19</v>
      </c>
      <c r="J499">
        <v>9</v>
      </c>
    </row>
    <row r="500" spans="1:10">
      <c r="A500" s="108" t="str">
        <f>COL_SIZES[[#This Row],[datatype]]&amp;"_"&amp;COL_SIZES[[#This Row],[column_prec]]&amp;"_"&amp;COL_SIZES[[#This Row],[col_len]]</f>
        <v>datetime_23_8</v>
      </c>
      <c r="B500" s="108">
        <f>IF(COL_SIZES[[#This Row],[datatype]] = "varchar",
  MIN(
    COL_SIZES[[#This Row],[column_length]],
    IFERROR(VALUE(VLOOKUP(
      COL_SIZES[[#This Row],[table_name]]&amp;"."&amp;COL_SIZES[[#This Row],[column_name]],
      AVG_COL_SIZES[#Data],2,FALSE)),
    COL_SIZES[[#This Row],[column_length]])
  ),
  COL_SIZES[[#This Row],[column_length]])</f>
        <v>8</v>
      </c>
      <c r="C500" s="109">
        <f>VLOOKUP(A500,DBMS_TYPE_SIZES[],2,FALSE)</f>
        <v>7</v>
      </c>
      <c r="D500" s="109">
        <f>VLOOKUP(A500,DBMS_TYPE_SIZES[],3,FALSE)</f>
        <v>8</v>
      </c>
      <c r="E500" s="110">
        <f>VLOOKUP(A500,DBMS_TYPE_SIZES[],4,FALSE)</f>
        <v>8</v>
      </c>
      <c r="F500" t="s">
        <v>114</v>
      </c>
      <c r="G500" t="s">
        <v>575</v>
      </c>
      <c r="H500" t="s">
        <v>20</v>
      </c>
      <c r="I500">
        <v>23</v>
      </c>
      <c r="J500">
        <v>8</v>
      </c>
    </row>
    <row r="501" spans="1:10">
      <c r="A501" s="108" t="str">
        <f>COL_SIZES[[#This Row],[datatype]]&amp;"_"&amp;COL_SIZES[[#This Row],[column_prec]]&amp;"_"&amp;COL_SIZES[[#This Row],[col_len]]</f>
        <v>int_10_4</v>
      </c>
      <c r="B501" s="108">
        <f>IF(COL_SIZES[[#This Row],[datatype]] = "varchar",
  MIN(
    COL_SIZES[[#This Row],[column_length]],
    IFERROR(VALUE(VLOOKUP(
      COL_SIZES[[#This Row],[table_name]]&amp;"."&amp;COL_SIZES[[#This Row],[column_name]],
      AVG_COL_SIZES[#Data],2,FALSE)),
    COL_SIZES[[#This Row],[column_length]])
  ),
  COL_SIZES[[#This Row],[column_length]])</f>
        <v>4</v>
      </c>
      <c r="C501" s="109">
        <f>VLOOKUP(A501,DBMS_TYPE_SIZES[],2,FALSE)</f>
        <v>9</v>
      </c>
      <c r="D501" s="109">
        <f>VLOOKUP(A501,DBMS_TYPE_SIZES[],3,FALSE)</f>
        <v>4</v>
      </c>
      <c r="E501" s="110">
        <f>VLOOKUP(A501,DBMS_TYPE_SIZES[],4,FALSE)</f>
        <v>4</v>
      </c>
      <c r="F501" t="s">
        <v>114</v>
      </c>
      <c r="G501" t="s">
        <v>141</v>
      </c>
      <c r="H501" t="s">
        <v>18</v>
      </c>
      <c r="I501">
        <v>10</v>
      </c>
      <c r="J501">
        <v>4</v>
      </c>
    </row>
    <row r="502" spans="1:10">
      <c r="A502" s="108" t="str">
        <f>COL_SIZES[[#This Row],[datatype]]&amp;"_"&amp;COL_SIZES[[#This Row],[column_prec]]&amp;"_"&amp;COL_SIZES[[#This Row],[col_len]]</f>
        <v>int_10_4</v>
      </c>
      <c r="B502" s="108">
        <f>IF(COL_SIZES[[#This Row],[datatype]] = "varchar",
  MIN(
    COL_SIZES[[#This Row],[column_length]],
    IFERROR(VALUE(VLOOKUP(
      COL_SIZES[[#This Row],[table_name]]&amp;"."&amp;COL_SIZES[[#This Row],[column_name]],
      AVG_COL_SIZES[#Data],2,FALSE)),
    COL_SIZES[[#This Row],[column_length]])
  ),
  COL_SIZES[[#This Row],[column_length]])</f>
        <v>4</v>
      </c>
      <c r="C502" s="109">
        <f>VLOOKUP(A502,DBMS_TYPE_SIZES[],2,FALSE)</f>
        <v>9</v>
      </c>
      <c r="D502" s="109">
        <f>VLOOKUP(A502,DBMS_TYPE_SIZES[],3,FALSE)</f>
        <v>4</v>
      </c>
      <c r="E502" s="110">
        <f>VLOOKUP(A502,DBMS_TYPE_SIZES[],4,FALSE)</f>
        <v>4</v>
      </c>
      <c r="F502" t="s">
        <v>114</v>
      </c>
      <c r="G502" t="s">
        <v>697</v>
      </c>
      <c r="H502" t="s">
        <v>18</v>
      </c>
      <c r="I502">
        <v>10</v>
      </c>
      <c r="J502">
        <v>4</v>
      </c>
    </row>
    <row r="503" spans="1:10">
      <c r="A503" s="108" t="str">
        <f>COL_SIZES[[#This Row],[datatype]]&amp;"_"&amp;COL_SIZES[[#This Row],[column_prec]]&amp;"_"&amp;COL_SIZES[[#This Row],[col_len]]</f>
        <v>int_10_4</v>
      </c>
      <c r="B503" s="108">
        <f>IF(COL_SIZES[[#This Row],[datatype]] = "varchar",
  MIN(
    COL_SIZES[[#This Row],[column_length]],
    IFERROR(VALUE(VLOOKUP(
      COL_SIZES[[#This Row],[table_name]]&amp;"."&amp;COL_SIZES[[#This Row],[column_name]],
      AVG_COL_SIZES[#Data],2,FALSE)),
    COL_SIZES[[#This Row],[column_length]])
  ),
  COL_SIZES[[#This Row],[column_length]])</f>
        <v>4</v>
      </c>
      <c r="C503" s="109">
        <f>VLOOKUP(A503,DBMS_TYPE_SIZES[],2,FALSE)</f>
        <v>9</v>
      </c>
      <c r="D503" s="109">
        <f>VLOOKUP(A503,DBMS_TYPE_SIZES[],3,FALSE)</f>
        <v>4</v>
      </c>
      <c r="E503" s="110">
        <f>VLOOKUP(A503,DBMS_TYPE_SIZES[],4,FALSE)</f>
        <v>4</v>
      </c>
      <c r="F503" t="s">
        <v>114</v>
      </c>
      <c r="G503" t="s">
        <v>698</v>
      </c>
      <c r="H503" t="s">
        <v>18</v>
      </c>
      <c r="I503">
        <v>10</v>
      </c>
      <c r="J503">
        <v>4</v>
      </c>
    </row>
    <row r="504" spans="1:10">
      <c r="A504" s="108" t="str">
        <f>COL_SIZES[[#This Row],[datatype]]&amp;"_"&amp;COL_SIZES[[#This Row],[column_prec]]&amp;"_"&amp;COL_SIZES[[#This Row],[col_len]]</f>
        <v>int_10_4</v>
      </c>
      <c r="B504" s="108">
        <f>IF(COL_SIZES[[#This Row],[datatype]] = "varchar",
  MIN(
    COL_SIZES[[#This Row],[column_length]],
    IFERROR(VALUE(VLOOKUP(
      COL_SIZES[[#This Row],[table_name]]&amp;"."&amp;COL_SIZES[[#This Row],[column_name]],
      AVG_COL_SIZES[#Data],2,FALSE)),
    COL_SIZES[[#This Row],[column_length]])
  ),
  COL_SIZES[[#This Row],[column_length]])</f>
        <v>4</v>
      </c>
      <c r="C504" s="109">
        <f>VLOOKUP(A504,DBMS_TYPE_SIZES[],2,FALSE)</f>
        <v>9</v>
      </c>
      <c r="D504" s="109">
        <f>VLOOKUP(A504,DBMS_TYPE_SIZES[],3,FALSE)</f>
        <v>4</v>
      </c>
      <c r="E504" s="110">
        <f>VLOOKUP(A504,DBMS_TYPE_SIZES[],4,FALSE)</f>
        <v>4</v>
      </c>
      <c r="F504" t="s">
        <v>114</v>
      </c>
      <c r="G504" t="s">
        <v>139</v>
      </c>
      <c r="H504" t="s">
        <v>18</v>
      </c>
      <c r="I504">
        <v>10</v>
      </c>
      <c r="J504">
        <v>4</v>
      </c>
    </row>
    <row r="505" spans="1:10">
      <c r="A505" s="108" t="str">
        <f>COL_SIZES[[#This Row],[datatype]]&amp;"_"&amp;COL_SIZES[[#This Row],[column_prec]]&amp;"_"&amp;COL_SIZES[[#This Row],[col_len]]</f>
        <v>varchar_0_255</v>
      </c>
      <c r="B505" s="108">
        <f>IF(COL_SIZES[[#This Row],[datatype]] = "varchar",
  MIN(
    COL_SIZES[[#This Row],[column_length]],
    IFERROR(VALUE(VLOOKUP(
      COL_SIZES[[#This Row],[table_name]]&amp;"."&amp;COL_SIZES[[#This Row],[column_name]],
      AVG_COL_SIZES[#Data],2,FALSE)),
    COL_SIZES[[#This Row],[column_length]])
  ),
  COL_SIZES[[#This Row],[column_length]])</f>
        <v>255</v>
      </c>
      <c r="C505" s="109">
        <f>VLOOKUP(A505,DBMS_TYPE_SIZES[],2,FALSE)</f>
        <v>255</v>
      </c>
      <c r="D505" s="109">
        <f>VLOOKUP(A505,DBMS_TYPE_SIZES[],3,FALSE)</f>
        <v>255</v>
      </c>
      <c r="E505" s="110">
        <f>VLOOKUP(A505,DBMS_TYPE_SIZES[],4,FALSE)</f>
        <v>256</v>
      </c>
      <c r="F505" t="s">
        <v>114</v>
      </c>
      <c r="G505" t="s">
        <v>699</v>
      </c>
      <c r="H505" t="s">
        <v>86</v>
      </c>
      <c r="I505">
        <v>0</v>
      </c>
      <c r="J505">
        <v>255</v>
      </c>
    </row>
    <row r="506" spans="1:10">
      <c r="A506" s="108" t="str">
        <f>COL_SIZES[[#This Row],[datatype]]&amp;"_"&amp;COL_SIZES[[#This Row],[column_prec]]&amp;"_"&amp;COL_SIZES[[#This Row],[col_len]]</f>
        <v>varchar_0_255</v>
      </c>
      <c r="B506" s="108">
        <f>IF(COL_SIZES[[#This Row],[datatype]] = "varchar",
  MIN(
    COL_SIZES[[#This Row],[column_length]],
    IFERROR(VALUE(VLOOKUP(
      COL_SIZES[[#This Row],[table_name]]&amp;"."&amp;COL_SIZES[[#This Row],[column_name]],
      AVG_COL_SIZES[#Data],2,FALSE)),
    COL_SIZES[[#This Row],[column_length]])
  ),
  COL_SIZES[[#This Row],[column_length]])</f>
        <v>255</v>
      </c>
      <c r="C506" s="109">
        <f>VLOOKUP(A506,DBMS_TYPE_SIZES[],2,FALSE)</f>
        <v>255</v>
      </c>
      <c r="D506" s="109">
        <f>VLOOKUP(A506,DBMS_TYPE_SIZES[],3,FALSE)</f>
        <v>255</v>
      </c>
      <c r="E506" s="110">
        <f>VLOOKUP(A506,DBMS_TYPE_SIZES[],4,FALSE)</f>
        <v>256</v>
      </c>
      <c r="F506" t="s">
        <v>114</v>
      </c>
      <c r="G506" t="s">
        <v>700</v>
      </c>
      <c r="H506" t="s">
        <v>86</v>
      </c>
      <c r="I506">
        <v>0</v>
      </c>
      <c r="J506">
        <v>255</v>
      </c>
    </row>
    <row r="507" spans="1:10">
      <c r="A507" s="108" t="str">
        <f>COL_SIZES[[#This Row],[datatype]]&amp;"_"&amp;COL_SIZES[[#This Row],[column_prec]]&amp;"_"&amp;COL_SIZES[[#This Row],[col_len]]</f>
        <v>int_10_4</v>
      </c>
      <c r="B507" s="108">
        <f>IF(COL_SIZES[[#This Row],[datatype]] = "varchar",
  MIN(
    COL_SIZES[[#This Row],[column_length]],
    IFERROR(VALUE(VLOOKUP(
      COL_SIZES[[#This Row],[table_name]]&amp;"."&amp;COL_SIZES[[#This Row],[column_name]],
      AVG_COL_SIZES[#Data],2,FALSE)),
    COL_SIZES[[#This Row],[column_length]])
  ),
  COL_SIZES[[#This Row],[column_length]])</f>
        <v>4</v>
      </c>
      <c r="C507" s="109">
        <f>VLOOKUP(A507,DBMS_TYPE_SIZES[],2,FALSE)</f>
        <v>9</v>
      </c>
      <c r="D507" s="109">
        <f>VLOOKUP(A507,DBMS_TYPE_SIZES[],3,FALSE)</f>
        <v>4</v>
      </c>
      <c r="E507" s="110">
        <f>VLOOKUP(A507,DBMS_TYPE_SIZES[],4,FALSE)</f>
        <v>4</v>
      </c>
      <c r="F507" t="s">
        <v>114</v>
      </c>
      <c r="G507" t="s">
        <v>701</v>
      </c>
      <c r="H507" t="s">
        <v>18</v>
      </c>
      <c r="I507">
        <v>10</v>
      </c>
      <c r="J507">
        <v>4</v>
      </c>
    </row>
    <row r="508" spans="1:10">
      <c r="A508" s="108" t="str">
        <f>COL_SIZES[[#This Row],[datatype]]&amp;"_"&amp;COL_SIZES[[#This Row],[column_prec]]&amp;"_"&amp;COL_SIZES[[#This Row],[col_len]]</f>
        <v>int_10_4</v>
      </c>
      <c r="B508" s="108">
        <f>IF(COL_SIZES[[#This Row],[datatype]] = "varchar",
  MIN(
    COL_SIZES[[#This Row],[column_length]],
    IFERROR(VALUE(VLOOKUP(
      COL_SIZES[[#This Row],[table_name]]&amp;"."&amp;COL_SIZES[[#This Row],[column_name]],
      AVG_COL_SIZES[#Data],2,FALSE)),
    COL_SIZES[[#This Row],[column_length]])
  ),
  COL_SIZES[[#This Row],[column_length]])</f>
        <v>4</v>
      </c>
      <c r="C508" s="109">
        <f>VLOOKUP(A508,DBMS_TYPE_SIZES[],2,FALSE)</f>
        <v>9</v>
      </c>
      <c r="D508" s="109">
        <f>VLOOKUP(A508,DBMS_TYPE_SIZES[],3,FALSE)</f>
        <v>4</v>
      </c>
      <c r="E508" s="110">
        <f>VLOOKUP(A508,DBMS_TYPE_SIZES[],4,FALSE)</f>
        <v>4</v>
      </c>
      <c r="F508" t="s">
        <v>114</v>
      </c>
      <c r="G508" t="s">
        <v>116</v>
      </c>
      <c r="H508" t="s">
        <v>18</v>
      </c>
      <c r="I508">
        <v>10</v>
      </c>
      <c r="J508">
        <v>4</v>
      </c>
    </row>
    <row r="509" spans="1:10">
      <c r="A509" s="108" t="str">
        <f>COL_SIZES[[#This Row],[datatype]]&amp;"_"&amp;COL_SIZES[[#This Row],[column_prec]]&amp;"_"&amp;COL_SIZES[[#This Row],[col_len]]</f>
        <v>numeric_16_9</v>
      </c>
      <c r="B509" s="108">
        <f>IF(COL_SIZES[[#This Row],[datatype]] = "varchar",
  MIN(
    COL_SIZES[[#This Row],[column_length]],
    IFERROR(VALUE(VLOOKUP(
      COL_SIZES[[#This Row],[table_name]]&amp;"."&amp;COL_SIZES[[#This Row],[column_name]],
      AVG_COL_SIZES[#Data],2,FALSE)),
    COL_SIZES[[#This Row],[column_length]])
  ),
  COL_SIZES[[#This Row],[column_length]])</f>
        <v>9</v>
      </c>
      <c r="C509" s="109">
        <f>VLOOKUP(A509,DBMS_TYPE_SIZES[],2,FALSE)</f>
        <v>9</v>
      </c>
      <c r="D509" s="109">
        <f>VLOOKUP(A509,DBMS_TYPE_SIZES[],3,FALSE)</f>
        <v>9</v>
      </c>
      <c r="E509" s="110">
        <f>VLOOKUP(A509,DBMS_TYPE_SIZES[],4,FALSE)</f>
        <v>9</v>
      </c>
      <c r="F509" t="s">
        <v>114</v>
      </c>
      <c r="G509" t="s">
        <v>96</v>
      </c>
      <c r="H509" t="s">
        <v>62</v>
      </c>
      <c r="I509">
        <v>16</v>
      </c>
      <c r="J509">
        <v>9</v>
      </c>
    </row>
    <row r="510" spans="1:10">
      <c r="A510" s="108" t="str">
        <f>COL_SIZES[[#This Row],[datatype]]&amp;"_"&amp;COL_SIZES[[#This Row],[column_prec]]&amp;"_"&amp;COL_SIZES[[#This Row],[col_len]]</f>
        <v>varchar_0_50</v>
      </c>
      <c r="B510" s="108">
        <f>IF(COL_SIZES[[#This Row],[datatype]] = "varchar",
  MIN(
    COL_SIZES[[#This Row],[column_length]],
    IFERROR(VALUE(VLOOKUP(
      COL_SIZES[[#This Row],[table_name]]&amp;"."&amp;COL_SIZES[[#This Row],[column_name]],
      AVG_COL_SIZES[#Data],2,FALSE)),
    COL_SIZES[[#This Row],[column_length]])
  ),
  COL_SIZES[[#This Row],[column_length]])</f>
        <v>50</v>
      </c>
      <c r="C510" s="109">
        <f>VLOOKUP(A510,DBMS_TYPE_SIZES[],2,FALSE)</f>
        <v>50</v>
      </c>
      <c r="D510" s="109">
        <f>VLOOKUP(A510,DBMS_TYPE_SIZES[],3,FALSE)</f>
        <v>50</v>
      </c>
      <c r="E510" s="110">
        <f>VLOOKUP(A510,DBMS_TYPE_SIZES[],4,FALSE)</f>
        <v>51</v>
      </c>
      <c r="F510" t="s">
        <v>114</v>
      </c>
      <c r="G510" t="s">
        <v>121</v>
      </c>
      <c r="H510" t="s">
        <v>86</v>
      </c>
      <c r="I510">
        <v>0</v>
      </c>
      <c r="J510">
        <v>50</v>
      </c>
    </row>
    <row r="511" spans="1:10">
      <c r="A511" s="108" t="str">
        <f>COL_SIZES[[#This Row],[datatype]]&amp;"_"&amp;COL_SIZES[[#This Row],[column_prec]]&amp;"_"&amp;COL_SIZES[[#This Row],[col_len]]</f>
        <v>int_10_4</v>
      </c>
      <c r="B511" s="108">
        <f>IF(COL_SIZES[[#This Row],[datatype]] = "varchar",
  MIN(
    COL_SIZES[[#This Row],[column_length]],
    IFERROR(VALUE(VLOOKUP(
      COL_SIZES[[#This Row],[table_name]]&amp;"."&amp;COL_SIZES[[#This Row],[column_name]],
      AVG_COL_SIZES[#Data],2,FALSE)),
    COL_SIZES[[#This Row],[column_length]])
  ),
  COL_SIZES[[#This Row],[column_length]])</f>
        <v>4</v>
      </c>
      <c r="C511" s="109">
        <f>VLOOKUP(A511,DBMS_TYPE_SIZES[],2,FALSE)</f>
        <v>9</v>
      </c>
      <c r="D511" s="109">
        <f>VLOOKUP(A511,DBMS_TYPE_SIZES[],3,FALSE)</f>
        <v>4</v>
      </c>
      <c r="E511" s="110">
        <f>VLOOKUP(A511,DBMS_TYPE_SIZES[],4,FALSE)</f>
        <v>4</v>
      </c>
      <c r="F511" t="s">
        <v>114</v>
      </c>
      <c r="G511" t="s">
        <v>702</v>
      </c>
      <c r="H511" t="s">
        <v>18</v>
      </c>
      <c r="I511">
        <v>10</v>
      </c>
      <c r="J511">
        <v>4</v>
      </c>
    </row>
    <row r="512" spans="1:10">
      <c r="A512" s="108" t="str">
        <f>COL_SIZES[[#This Row],[datatype]]&amp;"_"&amp;COL_SIZES[[#This Row],[column_prec]]&amp;"_"&amp;COL_SIZES[[#This Row],[col_len]]</f>
        <v>varchar_0_50</v>
      </c>
      <c r="B512" s="108">
        <f>IF(COL_SIZES[[#This Row],[datatype]] = "varchar",
  MIN(
    COL_SIZES[[#This Row],[column_length]],
    IFERROR(VALUE(VLOOKUP(
      COL_SIZES[[#This Row],[table_name]]&amp;"."&amp;COL_SIZES[[#This Row],[column_name]],
      AVG_COL_SIZES[#Data],2,FALSE)),
    COL_SIZES[[#This Row],[column_length]])
  ),
  COL_SIZES[[#This Row],[column_length]])</f>
        <v>50</v>
      </c>
      <c r="C512" s="109">
        <f>VLOOKUP(A512,DBMS_TYPE_SIZES[],2,FALSE)</f>
        <v>50</v>
      </c>
      <c r="D512" s="109">
        <f>VLOOKUP(A512,DBMS_TYPE_SIZES[],3,FALSE)</f>
        <v>50</v>
      </c>
      <c r="E512" s="110">
        <f>VLOOKUP(A512,DBMS_TYPE_SIZES[],4,FALSE)</f>
        <v>51</v>
      </c>
      <c r="F512" t="s">
        <v>114</v>
      </c>
      <c r="G512" t="s">
        <v>117</v>
      </c>
      <c r="H512" t="s">
        <v>86</v>
      </c>
      <c r="I512">
        <v>0</v>
      </c>
      <c r="J512">
        <v>50</v>
      </c>
    </row>
    <row r="513" spans="1:10">
      <c r="A513" s="108" t="str">
        <f>COL_SIZES[[#This Row],[datatype]]&amp;"_"&amp;COL_SIZES[[#This Row],[column_prec]]&amp;"_"&amp;COL_SIZES[[#This Row],[col_len]]</f>
        <v>int_10_4</v>
      </c>
      <c r="B513" s="108">
        <f>IF(COL_SIZES[[#This Row],[datatype]] = "varchar",
  MIN(
    COL_SIZES[[#This Row],[column_length]],
    IFERROR(VALUE(VLOOKUP(
      COL_SIZES[[#This Row],[table_name]]&amp;"."&amp;COL_SIZES[[#This Row],[column_name]],
      AVG_COL_SIZES[#Data],2,FALSE)),
    COL_SIZES[[#This Row],[column_length]])
  ),
  COL_SIZES[[#This Row],[column_length]])</f>
        <v>4</v>
      </c>
      <c r="C513" s="109">
        <f>VLOOKUP(A513,DBMS_TYPE_SIZES[],2,FALSE)</f>
        <v>9</v>
      </c>
      <c r="D513" s="109">
        <f>VLOOKUP(A513,DBMS_TYPE_SIZES[],3,FALSE)</f>
        <v>4</v>
      </c>
      <c r="E513" s="110">
        <f>VLOOKUP(A513,DBMS_TYPE_SIZES[],4,FALSE)</f>
        <v>4</v>
      </c>
      <c r="F513" t="s">
        <v>114</v>
      </c>
      <c r="G513" t="s">
        <v>703</v>
      </c>
      <c r="H513" t="s">
        <v>18</v>
      </c>
      <c r="I513">
        <v>10</v>
      </c>
      <c r="J513">
        <v>4</v>
      </c>
    </row>
    <row r="514" spans="1:10">
      <c r="A514" s="108" t="str">
        <f>COL_SIZES[[#This Row],[datatype]]&amp;"_"&amp;COL_SIZES[[#This Row],[column_prec]]&amp;"_"&amp;COL_SIZES[[#This Row],[col_len]]</f>
        <v>varchar_0_50</v>
      </c>
      <c r="B514" s="108">
        <f>IF(COL_SIZES[[#This Row],[datatype]] = "varchar",
  MIN(
    COL_SIZES[[#This Row],[column_length]],
    IFERROR(VALUE(VLOOKUP(
      COL_SIZES[[#This Row],[table_name]]&amp;"."&amp;COL_SIZES[[#This Row],[column_name]],
      AVG_COL_SIZES[#Data],2,FALSE)),
    COL_SIZES[[#This Row],[column_length]])
  ),
  COL_SIZES[[#This Row],[column_length]])</f>
        <v>50</v>
      </c>
      <c r="C514" s="109">
        <f>VLOOKUP(A514,DBMS_TYPE_SIZES[],2,FALSE)</f>
        <v>50</v>
      </c>
      <c r="D514" s="109">
        <f>VLOOKUP(A514,DBMS_TYPE_SIZES[],3,FALSE)</f>
        <v>50</v>
      </c>
      <c r="E514" s="110">
        <f>VLOOKUP(A514,DBMS_TYPE_SIZES[],4,FALSE)</f>
        <v>51</v>
      </c>
      <c r="F514" t="s">
        <v>114</v>
      </c>
      <c r="G514" t="s">
        <v>118</v>
      </c>
      <c r="H514" t="s">
        <v>86</v>
      </c>
      <c r="I514">
        <v>0</v>
      </c>
      <c r="J514">
        <v>50</v>
      </c>
    </row>
    <row r="515" spans="1:10">
      <c r="A515" s="108" t="str">
        <f>COL_SIZES[[#This Row],[datatype]]&amp;"_"&amp;COL_SIZES[[#This Row],[column_prec]]&amp;"_"&amp;COL_SIZES[[#This Row],[col_len]]</f>
        <v>varchar_0_50</v>
      </c>
      <c r="B515" s="108">
        <f>IF(COL_SIZES[[#This Row],[datatype]] = "varchar",
  MIN(
    COL_SIZES[[#This Row],[column_length]],
    IFERROR(VALUE(VLOOKUP(
      COL_SIZES[[#This Row],[table_name]]&amp;"."&amp;COL_SIZES[[#This Row],[column_name]],
      AVG_COL_SIZES[#Data],2,FALSE)),
    COL_SIZES[[#This Row],[column_length]])
  ),
  COL_SIZES[[#This Row],[column_length]])</f>
        <v>50</v>
      </c>
      <c r="C515" s="109">
        <f>VLOOKUP(A515,DBMS_TYPE_SIZES[],2,FALSE)</f>
        <v>50</v>
      </c>
      <c r="D515" s="109">
        <f>VLOOKUP(A515,DBMS_TYPE_SIZES[],3,FALSE)</f>
        <v>50</v>
      </c>
      <c r="E515" s="110">
        <f>VLOOKUP(A515,DBMS_TYPE_SIZES[],4,FALSE)</f>
        <v>51</v>
      </c>
      <c r="F515" t="s">
        <v>114</v>
      </c>
      <c r="G515" t="s">
        <v>119</v>
      </c>
      <c r="H515" t="s">
        <v>86</v>
      </c>
      <c r="I515">
        <v>0</v>
      </c>
      <c r="J515">
        <v>50</v>
      </c>
    </row>
    <row r="516" spans="1:10">
      <c r="A516" s="108" t="str">
        <f>COL_SIZES[[#This Row],[datatype]]&amp;"_"&amp;COL_SIZES[[#This Row],[column_prec]]&amp;"_"&amp;COL_SIZES[[#This Row],[col_len]]</f>
        <v>int_10_4</v>
      </c>
      <c r="B516" s="108">
        <f>IF(COL_SIZES[[#This Row],[datatype]] = "varchar",
  MIN(
    COL_SIZES[[#This Row],[column_length]],
    IFERROR(VALUE(VLOOKUP(
      COL_SIZES[[#This Row],[table_name]]&amp;"."&amp;COL_SIZES[[#This Row],[column_name]],
      AVG_COL_SIZES[#Data],2,FALSE)),
    COL_SIZES[[#This Row],[column_length]])
  ),
  COL_SIZES[[#This Row],[column_length]])</f>
        <v>4</v>
      </c>
      <c r="C516" s="109">
        <f>VLOOKUP(A516,DBMS_TYPE_SIZES[],2,FALSE)</f>
        <v>9</v>
      </c>
      <c r="D516" s="109">
        <f>VLOOKUP(A516,DBMS_TYPE_SIZES[],3,FALSE)</f>
        <v>4</v>
      </c>
      <c r="E516" s="110">
        <f>VLOOKUP(A516,DBMS_TYPE_SIZES[],4,FALSE)</f>
        <v>4</v>
      </c>
      <c r="F516" t="s">
        <v>114</v>
      </c>
      <c r="G516" t="s">
        <v>704</v>
      </c>
      <c r="H516" t="s">
        <v>18</v>
      </c>
      <c r="I516">
        <v>10</v>
      </c>
      <c r="J516">
        <v>4</v>
      </c>
    </row>
    <row r="517" spans="1:10">
      <c r="A517" s="108" t="str">
        <f>COL_SIZES[[#This Row],[datatype]]&amp;"_"&amp;COL_SIZES[[#This Row],[column_prec]]&amp;"_"&amp;COL_SIZES[[#This Row],[col_len]]</f>
        <v>int_10_4</v>
      </c>
      <c r="B517" s="108">
        <f>IF(COL_SIZES[[#This Row],[datatype]] = "varchar",
  MIN(
    COL_SIZES[[#This Row],[column_length]],
    IFERROR(VALUE(VLOOKUP(
      COL_SIZES[[#This Row],[table_name]]&amp;"."&amp;COL_SIZES[[#This Row],[column_name]],
      AVG_COL_SIZES[#Data],2,FALSE)),
    COL_SIZES[[#This Row],[column_length]])
  ),
  COL_SIZES[[#This Row],[column_length]])</f>
        <v>4</v>
      </c>
      <c r="C517" s="109">
        <f>VLOOKUP(A517,DBMS_TYPE_SIZES[],2,FALSE)</f>
        <v>9</v>
      </c>
      <c r="D517" s="109">
        <f>VLOOKUP(A517,DBMS_TYPE_SIZES[],3,FALSE)</f>
        <v>4</v>
      </c>
      <c r="E517" s="110">
        <f>VLOOKUP(A517,DBMS_TYPE_SIZES[],4,FALSE)</f>
        <v>4</v>
      </c>
      <c r="F517" t="s">
        <v>114</v>
      </c>
      <c r="G517" t="s">
        <v>705</v>
      </c>
      <c r="H517" t="s">
        <v>18</v>
      </c>
      <c r="I517">
        <v>10</v>
      </c>
      <c r="J517">
        <v>4</v>
      </c>
    </row>
    <row r="518" spans="1:10">
      <c r="A518" s="108" t="str">
        <f>COL_SIZES[[#This Row],[datatype]]&amp;"_"&amp;COL_SIZES[[#This Row],[column_prec]]&amp;"_"&amp;COL_SIZES[[#This Row],[col_len]]</f>
        <v>int_10_4</v>
      </c>
      <c r="B518" s="108">
        <f>IF(COL_SIZES[[#This Row],[datatype]] = "varchar",
  MIN(
    COL_SIZES[[#This Row],[column_length]],
    IFERROR(VALUE(VLOOKUP(
      COL_SIZES[[#This Row],[table_name]]&amp;"."&amp;COL_SIZES[[#This Row],[column_name]],
      AVG_COL_SIZES[#Data],2,FALSE)),
    COL_SIZES[[#This Row],[column_length]])
  ),
  COL_SIZES[[#This Row],[column_length]])</f>
        <v>4</v>
      </c>
      <c r="C518" s="109">
        <f>VLOOKUP(A518,DBMS_TYPE_SIZES[],2,FALSE)</f>
        <v>9</v>
      </c>
      <c r="D518" s="109">
        <f>VLOOKUP(A518,DBMS_TYPE_SIZES[],3,FALSE)</f>
        <v>4</v>
      </c>
      <c r="E518" s="110">
        <f>VLOOKUP(A518,DBMS_TYPE_SIZES[],4,FALSE)</f>
        <v>4</v>
      </c>
      <c r="F518" t="s">
        <v>114</v>
      </c>
      <c r="G518" t="s">
        <v>706</v>
      </c>
      <c r="H518" t="s">
        <v>18</v>
      </c>
      <c r="I518">
        <v>10</v>
      </c>
      <c r="J518">
        <v>4</v>
      </c>
    </row>
    <row r="519" spans="1:10">
      <c r="A519" s="108" t="str">
        <f>COL_SIZES[[#This Row],[datatype]]&amp;"_"&amp;COL_SIZES[[#This Row],[column_prec]]&amp;"_"&amp;COL_SIZES[[#This Row],[col_len]]</f>
        <v>int_10_4</v>
      </c>
      <c r="B519" s="108">
        <f>IF(COL_SIZES[[#This Row],[datatype]] = "varchar",
  MIN(
    COL_SIZES[[#This Row],[column_length]],
    IFERROR(VALUE(VLOOKUP(
      COL_SIZES[[#This Row],[table_name]]&amp;"."&amp;COL_SIZES[[#This Row],[column_name]],
      AVG_COL_SIZES[#Data],2,FALSE)),
    COL_SIZES[[#This Row],[column_length]])
  ),
  COL_SIZES[[#This Row],[column_length]])</f>
        <v>4</v>
      </c>
      <c r="C519" s="109">
        <f>VLOOKUP(A519,DBMS_TYPE_SIZES[],2,FALSE)</f>
        <v>9</v>
      </c>
      <c r="D519" s="109">
        <f>VLOOKUP(A519,DBMS_TYPE_SIZES[],3,FALSE)</f>
        <v>4</v>
      </c>
      <c r="E519" s="110">
        <f>VLOOKUP(A519,DBMS_TYPE_SIZES[],4,FALSE)</f>
        <v>4</v>
      </c>
      <c r="F519" t="s">
        <v>114</v>
      </c>
      <c r="G519" t="s">
        <v>707</v>
      </c>
      <c r="H519" t="s">
        <v>18</v>
      </c>
      <c r="I519">
        <v>10</v>
      </c>
      <c r="J519">
        <v>4</v>
      </c>
    </row>
    <row r="520" spans="1:10">
      <c r="A520" s="108" t="str">
        <f>COL_SIZES[[#This Row],[datatype]]&amp;"_"&amp;COL_SIZES[[#This Row],[column_prec]]&amp;"_"&amp;COL_SIZES[[#This Row],[col_len]]</f>
        <v>datetime_23_8</v>
      </c>
      <c r="B520" s="108">
        <f>IF(COL_SIZES[[#This Row],[datatype]] = "varchar",
  MIN(
    COL_SIZES[[#This Row],[column_length]],
    IFERROR(VALUE(VLOOKUP(
      COL_SIZES[[#This Row],[table_name]]&amp;"."&amp;COL_SIZES[[#This Row],[column_name]],
      AVG_COL_SIZES[#Data],2,FALSE)),
    COL_SIZES[[#This Row],[column_length]])
  ),
  COL_SIZES[[#This Row],[column_length]])</f>
        <v>8</v>
      </c>
      <c r="C520" s="109">
        <f>VLOOKUP(A520,DBMS_TYPE_SIZES[],2,FALSE)</f>
        <v>7</v>
      </c>
      <c r="D520" s="109">
        <f>VLOOKUP(A520,DBMS_TYPE_SIZES[],3,FALSE)</f>
        <v>8</v>
      </c>
      <c r="E520" s="110">
        <f>VLOOKUP(A520,DBMS_TYPE_SIZES[],4,FALSE)</f>
        <v>8</v>
      </c>
      <c r="F520" t="s">
        <v>114</v>
      </c>
      <c r="G520" t="s">
        <v>708</v>
      </c>
      <c r="H520" t="s">
        <v>20</v>
      </c>
      <c r="I520">
        <v>23</v>
      </c>
      <c r="J520">
        <v>8</v>
      </c>
    </row>
    <row r="521" spans="1:10">
      <c r="A521" s="108" t="str">
        <f>COL_SIZES[[#This Row],[datatype]]&amp;"_"&amp;COL_SIZES[[#This Row],[column_prec]]&amp;"_"&amp;COL_SIZES[[#This Row],[col_len]]</f>
        <v>int_10_4</v>
      </c>
      <c r="B521" s="108">
        <f>IF(COL_SIZES[[#This Row],[datatype]] = "varchar",
  MIN(
    COL_SIZES[[#This Row],[column_length]],
    IFERROR(VALUE(VLOOKUP(
      COL_SIZES[[#This Row],[table_name]]&amp;"."&amp;COL_SIZES[[#This Row],[column_name]],
      AVG_COL_SIZES[#Data],2,FALSE)),
    COL_SIZES[[#This Row],[column_length]])
  ),
  COL_SIZES[[#This Row],[column_length]])</f>
        <v>4</v>
      </c>
      <c r="C521" s="109">
        <f>VLOOKUP(A521,DBMS_TYPE_SIZES[],2,FALSE)</f>
        <v>9</v>
      </c>
      <c r="D521" s="109">
        <f>VLOOKUP(A521,DBMS_TYPE_SIZES[],3,FALSE)</f>
        <v>4</v>
      </c>
      <c r="E521" s="110">
        <f>VLOOKUP(A521,DBMS_TYPE_SIZES[],4,FALSE)</f>
        <v>4</v>
      </c>
      <c r="F521" t="s">
        <v>114</v>
      </c>
      <c r="G521" t="s">
        <v>133</v>
      </c>
      <c r="H521" t="s">
        <v>18</v>
      </c>
      <c r="I521">
        <v>10</v>
      </c>
      <c r="J521">
        <v>4</v>
      </c>
    </row>
    <row r="522" spans="1:10">
      <c r="A522" s="108" t="str">
        <f>COL_SIZES[[#This Row],[datatype]]&amp;"_"&amp;COL_SIZES[[#This Row],[column_prec]]&amp;"_"&amp;COL_SIZES[[#This Row],[col_len]]</f>
        <v>numeric_19_9</v>
      </c>
      <c r="B522" s="108">
        <f>IF(COL_SIZES[[#This Row],[datatype]] = "varchar",
  MIN(
    COL_SIZES[[#This Row],[column_length]],
    IFERROR(VALUE(VLOOKUP(
      COL_SIZES[[#This Row],[table_name]]&amp;"."&amp;COL_SIZES[[#This Row],[column_name]],
      AVG_COL_SIZES[#Data],2,FALSE)),
    COL_SIZES[[#This Row],[column_length]])
  ),
  COL_SIZES[[#This Row],[column_length]])</f>
        <v>9</v>
      </c>
      <c r="C522" s="109">
        <f>VLOOKUP(A522,DBMS_TYPE_SIZES[],2,FALSE)</f>
        <v>9</v>
      </c>
      <c r="D522" s="109">
        <f>VLOOKUP(A522,DBMS_TYPE_SIZES[],3,FALSE)</f>
        <v>9</v>
      </c>
      <c r="E522" s="110">
        <f>VLOOKUP(A522,DBMS_TYPE_SIZES[],4,FALSE)</f>
        <v>9</v>
      </c>
      <c r="F522" t="s">
        <v>114</v>
      </c>
      <c r="G522" t="s">
        <v>151</v>
      </c>
      <c r="H522" t="s">
        <v>62</v>
      </c>
      <c r="I522">
        <v>19</v>
      </c>
      <c r="J522">
        <v>9</v>
      </c>
    </row>
    <row r="523" spans="1:10">
      <c r="A523" s="108" t="str">
        <f>COL_SIZES[[#This Row],[datatype]]&amp;"_"&amp;COL_SIZES[[#This Row],[column_prec]]&amp;"_"&amp;COL_SIZES[[#This Row],[col_len]]</f>
        <v>numeric_19_9</v>
      </c>
      <c r="B523" s="108">
        <f>IF(COL_SIZES[[#This Row],[datatype]] = "varchar",
  MIN(
    COL_SIZES[[#This Row],[column_length]],
    IFERROR(VALUE(VLOOKUP(
      COL_SIZES[[#This Row],[table_name]]&amp;"."&amp;COL_SIZES[[#This Row],[column_name]],
      AVG_COL_SIZES[#Data],2,FALSE)),
    COL_SIZES[[#This Row],[column_length]])
  ),
  COL_SIZES[[#This Row],[column_length]])</f>
        <v>9</v>
      </c>
      <c r="C523" s="109">
        <f>VLOOKUP(A523,DBMS_TYPE_SIZES[],2,FALSE)</f>
        <v>9</v>
      </c>
      <c r="D523" s="109">
        <f>VLOOKUP(A523,DBMS_TYPE_SIZES[],3,FALSE)</f>
        <v>9</v>
      </c>
      <c r="E523" s="110">
        <f>VLOOKUP(A523,DBMS_TYPE_SIZES[],4,FALSE)</f>
        <v>9</v>
      </c>
      <c r="F523" t="s">
        <v>120</v>
      </c>
      <c r="G523" t="s">
        <v>143</v>
      </c>
      <c r="H523" t="s">
        <v>62</v>
      </c>
      <c r="I523">
        <v>19</v>
      </c>
      <c r="J523">
        <v>9</v>
      </c>
    </row>
    <row r="524" spans="1:10">
      <c r="A524" s="108" t="str">
        <f>COL_SIZES[[#This Row],[datatype]]&amp;"_"&amp;COL_SIZES[[#This Row],[column_prec]]&amp;"_"&amp;COL_SIZES[[#This Row],[col_len]]</f>
        <v>datetime_23_8</v>
      </c>
      <c r="B524" s="108">
        <f>IF(COL_SIZES[[#This Row],[datatype]] = "varchar",
  MIN(
    COL_SIZES[[#This Row],[column_length]],
    IFERROR(VALUE(VLOOKUP(
      COL_SIZES[[#This Row],[table_name]]&amp;"."&amp;COL_SIZES[[#This Row],[column_name]],
      AVG_COL_SIZES[#Data],2,FALSE)),
    COL_SIZES[[#This Row],[column_length]])
  ),
  COL_SIZES[[#This Row],[column_length]])</f>
        <v>8</v>
      </c>
      <c r="C524" s="109">
        <f>VLOOKUP(A524,DBMS_TYPE_SIZES[],2,FALSE)</f>
        <v>7</v>
      </c>
      <c r="D524" s="109">
        <f>VLOOKUP(A524,DBMS_TYPE_SIZES[],3,FALSE)</f>
        <v>8</v>
      </c>
      <c r="E524" s="110">
        <f>VLOOKUP(A524,DBMS_TYPE_SIZES[],4,FALSE)</f>
        <v>8</v>
      </c>
      <c r="F524" t="s">
        <v>120</v>
      </c>
      <c r="G524" t="s">
        <v>575</v>
      </c>
      <c r="H524" t="s">
        <v>20</v>
      </c>
      <c r="I524">
        <v>23</v>
      </c>
      <c r="J524">
        <v>8</v>
      </c>
    </row>
    <row r="525" spans="1:10">
      <c r="A525" s="108" t="str">
        <f>COL_SIZES[[#This Row],[datatype]]&amp;"_"&amp;COL_SIZES[[#This Row],[column_prec]]&amp;"_"&amp;COL_SIZES[[#This Row],[col_len]]</f>
        <v>int_10_4</v>
      </c>
      <c r="B525" s="108">
        <f>IF(COL_SIZES[[#This Row],[datatype]] = "varchar",
  MIN(
    COL_SIZES[[#This Row],[column_length]],
    IFERROR(VALUE(VLOOKUP(
      COL_SIZES[[#This Row],[table_name]]&amp;"."&amp;COL_SIZES[[#This Row],[column_name]],
      AVG_COL_SIZES[#Data],2,FALSE)),
    COL_SIZES[[#This Row],[column_length]])
  ),
  COL_SIZES[[#This Row],[column_length]])</f>
        <v>4</v>
      </c>
      <c r="C525" s="109">
        <f>VLOOKUP(A525,DBMS_TYPE_SIZES[],2,FALSE)</f>
        <v>9</v>
      </c>
      <c r="D525" s="109">
        <f>VLOOKUP(A525,DBMS_TYPE_SIZES[],3,FALSE)</f>
        <v>4</v>
      </c>
      <c r="E525" s="110">
        <f>VLOOKUP(A525,DBMS_TYPE_SIZES[],4,FALSE)</f>
        <v>4</v>
      </c>
      <c r="F525" t="s">
        <v>120</v>
      </c>
      <c r="G525" t="s">
        <v>141</v>
      </c>
      <c r="H525" t="s">
        <v>18</v>
      </c>
      <c r="I525">
        <v>10</v>
      </c>
      <c r="J525">
        <v>4</v>
      </c>
    </row>
    <row r="526" spans="1:10">
      <c r="A526" s="108" t="str">
        <f>COL_SIZES[[#This Row],[datatype]]&amp;"_"&amp;COL_SIZES[[#This Row],[column_prec]]&amp;"_"&amp;COL_SIZES[[#This Row],[col_len]]</f>
        <v>int_10_4</v>
      </c>
      <c r="B526" s="108">
        <f>IF(COL_SIZES[[#This Row],[datatype]] = "varchar",
  MIN(
    COL_SIZES[[#This Row],[column_length]],
    IFERROR(VALUE(VLOOKUP(
      COL_SIZES[[#This Row],[table_name]]&amp;"."&amp;COL_SIZES[[#This Row],[column_name]],
      AVG_COL_SIZES[#Data],2,FALSE)),
    COL_SIZES[[#This Row],[column_length]])
  ),
  COL_SIZES[[#This Row],[column_length]])</f>
        <v>4</v>
      </c>
      <c r="C526" s="109">
        <f>VLOOKUP(A526,DBMS_TYPE_SIZES[],2,FALSE)</f>
        <v>9</v>
      </c>
      <c r="D526" s="109">
        <f>VLOOKUP(A526,DBMS_TYPE_SIZES[],3,FALSE)</f>
        <v>4</v>
      </c>
      <c r="E526" s="110">
        <f>VLOOKUP(A526,DBMS_TYPE_SIZES[],4,FALSE)</f>
        <v>4</v>
      </c>
      <c r="F526" t="s">
        <v>120</v>
      </c>
      <c r="G526" t="s">
        <v>697</v>
      </c>
      <c r="H526" t="s">
        <v>18</v>
      </c>
      <c r="I526">
        <v>10</v>
      </c>
      <c r="J526">
        <v>4</v>
      </c>
    </row>
    <row r="527" spans="1:10">
      <c r="A527" s="108" t="str">
        <f>COL_SIZES[[#This Row],[datatype]]&amp;"_"&amp;COL_SIZES[[#This Row],[column_prec]]&amp;"_"&amp;COL_SIZES[[#This Row],[col_len]]</f>
        <v>int_10_4</v>
      </c>
      <c r="B527" s="108">
        <f>IF(COL_SIZES[[#This Row],[datatype]] = "varchar",
  MIN(
    COL_SIZES[[#This Row],[column_length]],
    IFERROR(VALUE(VLOOKUP(
      COL_SIZES[[#This Row],[table_name]]&amp;"."&amp;COL_SIZES[[#This Row],[column_name]],
      AVG_COL_SIZES[#Data],2,FALSE)),
    COL_SIZES[[#This Row],[column_length]])
  ),
  COL_SIZES[[#This Row],[column_length]])</f>
        <v>4</v>
      </c>
      <c r="C527" s="109">
        <f>VLOOKUP(A527,DBMS_TYPE_SIZES[],2,FALSE)</f>
        <v>9</v>
      </c>
      <c r="D527" s="109">
        <f>VLOOKUP(A527,DBMS_TYPE_SIZES[],3,FALSE)</f>
        <v>4</v>
      </c>
      <c r="E527" s="110">
        <f>VLOOKUP(A527,DBMS_TYPE_SIZES[],4,FALSE)</f>
        <v>4</v>
      </c>
      <c r="F527" t="s">
        <v>120</v>
      </c>
      <c r="G527" t="s">
        <v>698</v>
      </c>
      <c r="H527" t="s">
        <v>18</v>
      </c>
      <c r="I527">
        <v>10</v>
      </c>
      <c r="J527">
        <v>4</v>
      </c>
    </row>
    <row r="528" spans="1:10">
      <c r="A528" s="108" t="str">
        <f>COL_SIZES[[#This Row],[datatype]]&amp;"_"&amp;COL_SIZES[[#This Row],[column_prec]]&amp;"_"&amp;COL_SIZES[[#This Row],[col_len]]</f>
        <v>int_10_4</v>
      </c>
      <c r="B528" s="108">
        <f>IF(COL_SIZES[[#This Row],[datatype]] = "varchar",
  MIN(
    COL_SIZES[[#This Row],[column_length]],
    IFERROR(VALUE(VLOOKUP(
      COL_SIZES[[#This Row],[table_name]]&amp;"."&amp;COL_SIZES[[#This Row],[column_name]],
      AVG_COL_SIZES[#Data],2,FALSE)),
    COL_SIZES[[#This Row],[column_length]])
  ),
  COL_SIZES[[#This Row],[column_length]])</f>
        <v>4</v>
      </c>
      <c r="C528" s="109">
        <f>VLOOKUP(A528,DBMS_TYPE_SIZES[],2,FALSE)</f>
        <v>9</v>
      </c>
      <c r="D528" s="109">
        <f>VLOOKUP(A528,DBMS_TYPE_SIZES[],3,FALSE)</f>
        <v>4</v>
      </c>
      <c r="E528" s="110">
        <f>VLOOKUP(A528,DBMS_TYPE_SIZES[],4,FALSE)</f>
        <v>4</v>
      </c>
      <c r="F528" t="s">
        <v>120</v>
      </c>
      <c r="G528" t="s">
        <v>139</v>
      </c>
      <c r="H528" t="s">
        <v>18</v>
      </c>
      <c r="I528">
        <v>10</v>
      </c>
      <c r="J528">
        <v>4</v>
      </c>
    </row>
    <row r="529" spans="1:10">
      <c r="A529" s="108" t="str">
        <f>COL_SIZES[[#This Row],[datatype]]&amp;"_"&amp;COL_SIZES[[#This Row],[column_prec]]&amp;"_"&amp;COL_SIZES[[#This Row],[col_len]]</f>
        <v>varchar_0_255</v>
      </c>
      <c r="B529" s="108">
        <f>IF(COL_SIZES[[#This Row],[datatype]] = "varchar",
  MIN(
    COL_SIZES[[#This Row],[column_length]],
    IFERROR(VALUE(VLOOKUP(
      COL_SIZES[[#This Row],[table_name]]&amp;"."&amp;COL_SIZES[[#This Row],[column_name]],
      AVG_COL_SIZES[#Data],2,FALSE)),
    COL_SIZES[[#This Row],[column_length]])
  ),
  COL_SIZES[[#This Row],[column_length]])</f>
        <v>255</v>
      </c>
      <c r="C529" s="109">
        <f>VLOOKUP(A529,DBMS_TYPE_SIZES[],2,FALSE)</f>
        <v>255</v>
      </c>
      <c r="D529" s="109">
        <f>VLOOKUP(A529,DBMS_TYPE_SIZES[],3,FALSE)</f>
        <v>255</v>
      </c>
      <c r="E529" s="110">
        <f>VLOOKUP(A529,DBMS_TYPE_SIZES[],4,FALSE)</f>
        <v>256</v>
      </c>
      <c r="F529" t="s">
        <v>120</v>
      </c>
      <c r="G529" t="s">
        <v>699</v>
      </c>
      <c r="H529" t="s">
        <v>86</v>
      </c>
      <c r="I529">
        <v>0</v>
      </c>
      <c r="J529">
        <v>255</v>
      </c>
    </row>
    <row r="530" spans="1:10">
      <c r="A530" s="108" t="str">
        <f>COL_SIZES[[#This Row],[datatype]]&amp;"_"&amp;COL_SIZES[[#This Row],[column_prec]]&amp;"_"&amp;COL_SIZES[[#This Row],[col_len]]</f>
        <v>varchar_0_255</v>
      </c>
      <c r="B530" s="108">
        <f>IF(COL_SIZES[[#This Row],[datatype]] = "varchar",
  MIN(
    COL_SIZES[[#This Row],[column_length]],
    IFERROR(VALUE(VLOOKUP(
      COL_SIZES[[#This Row],[table_name]]&amp;"."&amp;COL_SIZES[[#This Row],[column_name]],
      AVG_COL_SIZES[#Data],2,FALSE)),
    COL_SIZES[[#This Row],[column_length]])
  ),
  COL_SIZES[[#This Row],[column_length]])</f>
        <v>255</v>
      </c>
      <c r="C530" s="109">
        <f>VLOOKUP(A530,DBMS_TYPE_SIZES[],2,FALSE)</f>
        <v>255</v>
      </c>
      <c r="D530" s="109">
        <f>VLOOKUP(A530,DBMS_TYPE_SIZES[],3,FALSE)</f>
        <v>255</v>
      </c>
      <c r="E530" s="110">
        <f>VLOOKUP(A530,DBMS_TYPE_SIZES[],4,FALSE)</f>
        <v>256</v>
      </c>
      <c r="F530" t="s">
        <v>120</v>
      </c>
      <c r="G530" t="s">
        <v>700</v>
      </c>
      <c r="H530" t="s">
        <v>86</v>
      </c>
      <c r="I530">
        <v>0</v>
      </c>
      <c r="J530">
        <v>255</v>
      </c>
    </row>
    <row r="531" spans="1:10">
      <c r="A531" s="108" t="str">
        <f>COL_SIZES[[#This Row],[datatype]]&amp;"_"&amp;COL_SIZES[[#This Row],[column_prec]]&amp;"_"&amp;COL_SIZES[[#This Row],[col_len]]</f>
        <v>int_10_4</v>
      </c>
      <c r="B531" s="108">
        <f>IF(COL_SIZES[[#This Row],[datatype]] = "varchar",
  MIN(
    COL_SIZES[[#This Row],[column_length]],
    IFERROR(VALUE(VLOOKUP(
      COL_SIZES[[#This Row],[table_name]]&amp;"."&amp;COL_SIZES[[#This Row],[column_name]],
      AVG_COL_SIZES[#Data],2,FALSE)),
    COL_SIZES[[#This Row],[column_length]])
  ),
  COL_SIZES[[#This Row],[column_length]])</f>
        <v>4</v>
      </c>
      <c r="C531" s="109">
        <f>VLOOKUP(A531,DBMS_TYPE_SIZES[],2,FALSE)</f>
        <v>9</v>
      </c>
      <c r="D531" s="109">
        <f>VLOOKUP(A531,DBMS_TYPE_SIZES[],3,FALSE)</f>
        <v>4</v>
      </c>
      <c r="E531" s="110">
        <f>VLOOKUP(A531,DBMS_TYPE_SIZES[],4,FALSE)</f>
        <v>4</v>
      </c>
      <c r="F531" t="s">
        <v>120</v>
      </c>
      <c r="G531" t="s">
        <v>701</v>
      </c>
      <c r="H531" t="s">
        <v>18</v>
      </c>
      <c r="I531">
        <v>10</v>
      </c>
      <c r="J531">
        <v>4</v>
      </c>
    </row>
    <row r="532" spans="1:10">
      <c r="A532" s="108" t="str">
        <f>COL_SIZES[[#This Row],[datatype]]&amp;"_"&amp;COL_SIZES[[#This Row],[column_prec]]&amp;"_"&amp;COL_SIZES[[#This Row],[col_len]]</f>
        <v>int_10_4</v>
      </c>
      <c r="B532" s="108">
        <f>IF(COL_SIZES[[#This Row],[datatype]] = "varchar",
  MIN(
    COL_SIZES[[#This Row],[column_length]],
    IFERROR(VALUE(VLOOKUP(
      COL_SIZES[[#This Row],[table_name]]&amp;"."&amp;COL_SIZES[[#This Row],[column_name]],
      AVG_COL_SIZES[#Data],2,FALSE)),
    COL_SIZES[[#This Row],[column_length]])
  ),
  COL_SIZES[[#This Row],[column_length]])</f>
        <v>4</v>
      </c>
      <c r="C532" s="109">
        <f>VLOOKUP(A532,DBMS_TYPE_SIZES[],2,FALSE)</f>
        <v>9</v>
      </c>
      <c r="D532" s="109">
        <f>VLOOKUP(A532,DBMS_TYPE_SIZES[],3,FALSE)</f>
        <v>4</v>
      </c>
      <c r="E532" s="110">
        <f>VLOOKUP(A532,DBMS_TYPE_SIZES[],4,FALSE)</f>
        <v>4</v>
      </c>
      <c r="F532" t="s">
        <v>120</v>
      </c>
      <c r="G532" t="s">
        <v>116</v>
      </c>
      <c r="H532" t="s">
        <v>18</v>
      </c>
      <c r="I532">
        <v>10</v>
      </c>
      <c r="J532">
        <v>4</v>
      </c>
    </row>
    <row r="533" spans="1:10">
      <c r="A533" s="108" t="str">
        <f>COL_SIZES[[#This Row],[datatype]]&amp;"_"&amp;COL_SIZES[[#This Row],[column_prec]]&amp;"_"&amp;COL_SIZES[[#This Row],[col_len]]</f>
        <v>numeric_16_9</v>
      </c>
      <c r="B533" s="108">
        <f>IF(COL_SIZES[[#This Row],[datatype]] = "varchar",
  MIN(
    COL_SIZES[[#This Row],[column_length]],
    IFERROR(VALUE(VLOOKUP(
      COL_SIZES[[#This Row],[table_name]]&amp;"."&amp;COL_SIZES[[#This Row],[column_name]],
      AVG_COL_SIZES[#Data],2,FALSE)),
    COL_SIZES[[#This Row],[column_length]])
  ),
  COL_SIZES[[#This Row],[column_length]])</f>
        <v>9</v>
      </c>
      <c r="C533" s="109">
        <f>VLOOKUP(A533,DBMS_TYPE_SIZES[],2,FALSE)</f>
        <v>9</v>
      </c>
      <c r="D533" s="109">
        <f>VLOOKUP(A533,DBMS_TYPE_SIZES[],3,FALSE)</f>
        <v>9</v>
      </c>
      <c r="E533" s="110">
        <f>VLOOKUP(A533,DBMS_TYPE_SIZES[],4,FALSE)</f>
        <v>9</v>
      </c>
      <c r="F533" t="s">
        <v>120</v>
      </c>
      <c r="G533" t="s">
        <v>96</v>
      </c>
      <c r="H533" t="s">
        <v>62</v>
      </c>
      <c r="I533">
        <v>16</v>
      </c>
      <c r="J533">
        <v>9</v>
      </c>
    </row>
    <row r="534" spans="1:10">
      <c r="A534" s="108" t="str">
        <f>COL_SIZES[[#This Row],[datatype]]&amp;"_"&amp;COL_SIZES[[#This Row],[column_prec]]&amp;"_"&amp;COL_SIZES[[#This Row],[col_len]]</f>
        <v>varchar_0_50</v>
      </c>
      <c r="B534" s="108">
        <f>IF(COL_SIZES[[#This Row],[datatype]] = "varchar",
  MIN(
    COL_SIZES[[#This Row],[column_length]],
    IFERROR(VALUE(VLOOKUP(
      COL_SIZES[[#This Row],[table_name]]&amp;"."&amp;COL_SIZES[[#This Row],[column_name]],
      AVG_COL_SIZES[#Data],2,FALSE)),
    COL_SIZES[[#This Row],[column_length]])
  ),
  COL_SIZES[[#This Row],[column_length]])</f>
        <v>50</v>
      </c>
      <c r="C534" s="109">
        <f>VLOOKUP(A534,DBMS_TYPE_SIZES[],2,FALSE)</f>
        <v>50</v>
      </c>
      <c r="D534" s="109">
        <f>VLOOKUP(A534,DBMS_TYPE_SIZES[],3,FALSE)</f>
        <v>50</v>
      </c>
      <c r="E534" s="110">
        <f>VLOOKUP(A534,DBMS_TYPE_SIZES[],4,FALSE)</f>
        <v>51</v>
      </c>
      <c r="F534" t="s">
        <v>120</v>
      </c>
      <c r="G534" t="s">
        <v>121</v>
      </c>
      <c r="H534" t="s">
        <v>86</v>
      </c>
      <c r="I534">
        <v>0</v>
      </c>
      <c r="J534">
        <v>50</v>
      </c>
    </row>
    <row r="535" spans="1:10">
      <c r="A535" s="108" t="str">
        <f>COL_SIZES[[#This Row],[datatype]]&amp;"_"&amp;COL_SIZES[[#This Row],[column_prec]]&amp;"_"&amp;COL_SIZES[[#This Row],[col_len]]</f>
        <v>int_10_4</v>
      </c>
      <c r="B535" s="108">
        <f>IF(COL_SIZES[[#This Row],[datatype]] = "varchar",
  MIN(
    COL_SIZES[[#This Row],[column_length]],
    IFERROR(VALUE(VLOOKUP(
      COL_SIZES[[#This Row],[table_name]]&amp;"."&amp;COL_SIZES[[#This Row],[column_name]],
      AVG_COL_SIZES[#Data],2,FALSE)),
    COL_SIZES[[#This Row],[column_length]])
  ),
  COL_SIZES[[#This Row],[column_length]])</f>
        <v>4</v>
      </c>
      <c r="C535" s="109">
        <f>VLOOKUP(A535,DBMS_TYPE_SIZES[],2,FALSE)</f>
        <v>9</v>
      </c>
      <c r="D535" s="109">
        <f>VLOOKUP(A535,DBMS_TYPE_SIZES[],3,FALSE)</f>
        <v>4</v>
      </c>
      <c r="E535" s="110">
        <f>VLOOKUP(A535,DBMS_TYPE_SIZES[],4,FALSE)</f>
        <v>4</v>
      </c>
      <c r="F535" t="s">
        <v>120</v>
      </c>
      <c r="G535" t="s">
        <v>709</v>
      </c>
      <c r="H535" t="s">
        <v>18</v>
      </c>
      <c r="I535">
        <v>10</v>
      </c>
      <c r="J535">
        <v>4</v>
      </c>
    </row>
    <row r="536" spans="1:10">
      <c r="A536" s="108" t="str">
        <f>COL_SIZES[[#This Row],[datatype]]&amp;"_"&amp;COL_SIZES[[#This Row],[column_prec]]&amp;"_"&amp;COL_SIZES[[#This Row],[col_len]]</f>
        <v>varchar_0_50</v>
      </c>
      <c r="B536" s="108">
        <f>IF(COL_SIZES[[#This Row],[datatype]] = "varchar",
  MIN(
    COL_SIZES[[#This Row],[column_length]],
    IFERROR(VALUE(VLOOKUP(
      COL_SIZES[[#This Row],[table_name]]&amp;"."&amp;COL_SIZES[[#This Row],[column_name]],
      AVG_COL_SIZES[#Data],2,FALSE)),
    COL_SIZES[[#This Row],[column_length]])
  ),
  COL_SIZES[[#This Row],[column_length]])</f>
        <v>50</v>
      </c>
      <c r="C536" s="109">
        <f>VLOOKUP(A536,DBMS_TYPE_SIZES[],2,FALSE)</f>
        <v>50</v>
      </c>
      <c r="D536" s="109">
        <f>VLOOKUP(A536,DBMS_TYPE_SIZES[],3,FALSE)</f>
        <v>50</v>
      </c>
      <c r="E536" s="110">
        <f>VLOOKUP(A536,DBMS_TYPE_SIZES[],4,FALSE)</f>
        <v>51</v>
      </c>
      <c r="F536" t="s">
        <v>120</v>
      </c>
      <c r="G536" t="s">
        <v>122</v>
      </c>
      <c r="H536" t="s">
        <v>86</v>
      </c>
      <c r="I536">
        <v>0</v>
      </c>
      <c r="J536">
        <v>50</v>
      </c>
    </row>
    <row r="537" spans="1:10">
      <c r="A537" s="108" t="str">
        <f>COL_SIZES[[#This Row],[datatype]]&amp;"_"&amp;COL_SIZES[[#This Row],[column_prec]]&amp;"_"&amp;COL_SIZES[[#This Row],[col_len]]</f>
        <v>int_10_4</v>
      </c>
      <c r="B537" s="108">
        <f>IF(COL_SIZES[[#This Row],[datatype]] = "varchar",
  MIN(
    COL_SIZES[[#This Row],[column_length]],
    IFERROR(VALUE(VLOOKUP(
      COL_SIZES[[#This Row],[table_name]]&amp;"."&amp;COL_SIZES[[#This Row],[column_name]],
      AVG_COL_SIZES[#Data],2,FALSE)),
    COL_SIZES[[#This Row],[column_length]])
  ),
  COL_SIZES[[#This Row],[column_length]])</f>
        <v>4</v>
      </c>
      <c r="C537" s="109">
        <f>VLOOKUP(A537,DBMS_TYPE_SIZES[],2,FALSE)</f>
        <v>9</v>
      </c>
      <c r="D537" s="109">
        <f>VLOOKUP(A537,DBMS_TYPE_SIZES[],3,FALSE)</f>
        <v>4</v>
      </c>
      <c r="E537" s="110">
        <f>VLOOKUP(A537,DBMS_TYPE_SIZES[],4,FALSE)</f>
        <v>4</v>
      </c>
      <c r="F537" t="s">
        <v>120</v>
      </c>
      <c r="G537" t="s">
        <v>710</v>
      </c>
      <c r="H537" t="s">
        <v>18</v>
      </c>
      <c r="I537">
        <v>10</v>
      </c>
      <c r="J537">
        <v>4</v>
      </c>
    </row>
    <row r="538" spans="1:10">
      <c r="A538" s="108" t="str">
        <f>COL_SIZES[[#This Row],[datatype]]&amp;"_"&amp;COL_SIZES[[#This Row],[column_prec]]&amp;"_"&amp;COL_SIZES[[#This Row],[col_len]]</f>
        <v>varchar_0_50</v>
      </c>
      <c r="B538" s="108">
        <f>IF(COL_SIZES[[#This Row],[datatype]] = "varchar",
  MIN(
    COL_SIZES[[#This Row],[column_length]],
    IFERROR(VALUE(VLOOKUP(
      COL_SIZES[[#This Row],[table_name]]&amp;"."&amp;COL_SIZES[[#This Row],[column_name]],
      AVG_COL_SIZES[#Data],2,FALSE)),
    COL_SIZES[[#This Row],[column_length]])
  ),
  COL_SIZES[[#This Row],[column_length]])</f>
        <v>50</v>
      </c>
      <c r="C538" s="109">
        <f>VLOOKUP(A538,DBMS_TYPE_SIZES[],2,FALSE)</f>
        <v>50</v>
      </c>
      <c r="D538" s="109">
        <f>VLOOKUP(A538,DBMS_TYPE_SIZES[],3,FALSE)</f>
        <v>50</v>
      </c>
      <c r="E538" s="110">
        <f>VLOOKUP(A538,DBMS_TYPE_SIZES[],4,FALSE)</f>
        <v>51</v>
      </c>
      <c r="F538" t="s">
        <v>120</v>
      </c>
      <c r="G538" t="s">
        <v>123</v>
      </c>
      <c r="H538" t="s">
        <v>86</v>
      </c>
      <c r="I538">
        <v>0</v>
      </c>
      <c r="J538">
        <v>50</v>
      </c>
    </row>
    <row r="539" spans="1:10">
      <c r="A539" s="108" t="str">
        <f>COL_SIZES[[#This Row],[datatype]]&amp;"_"&amp;COL_SIZES[[#This Row],[column_prec]]&amp;"_"&amp;COL_SIZES[[#This Row],[col_len]]</f>
        <v>varchar_0_50</v>
      </c>
      <c r="B539" s="108">
        <f>IF(COL_SIZES[[#This Row],[datatype]] = "varchar",
  MIN(
    COL_SIZES[[#This Row],[column_length]],
    IFERROR(VALUE(VLOOKUP(
      COL_SIZES[[#This Row],[table_name]]&amp;"."&amp;COL_SIZES[[#This Row],[column_name]],
      AVG_COL_SIZES[#Data],2,FALSE)),
    COL_SIZES[[#This Row],[column_length]])
  ),
  COL_SIZES[[#This Row],[column_length]])</f>
        <v>50</v>
      </c>
      <c r="C539" s="109">
        <f>VLOOKUP(A539,DBMS_TYPE_SIZES[],2,FALSE)</f>
        <v>50</v>
      </c>
      <c r="D539" s="109">
        <f>VLOOKUP(A539,DBMS_TYPE_SIZES[],3,FALSE)</f>
        <v>50</v>
      </c>
      <c r="E539" s="110">
        <f>VLOOKUP(A539,DBMS_TYPE_SIZES[],4,FALSE)</f>
        <v>51</v>
      </c>
      <c r="F539" t="s">
        <v>120</v>
      </c>
      <c r="G539" t="s">
        <v>119</v>
      </c>
      <c r="H539" t="s">
        <v>86</v>
      </c>
      <c r="I539">
        <v>0</v>
      </c>
      <c r="J539">
        <v>50</v>
      </c>
    </row>
    <row r="540" spans="1:10">
      <c r="A540" s="108" t="str">
        <f>COL_SIZES[[#This Row],[datatype]]&amp;"_"&amp;COL_SIZES[[#This Row],[column_prec]]&amp;"_"&amp;COL_SIZES[[#This Row],[col_len]]</f>
        <v>int_10_4</v>
      </c>
      <c r="B540" s="108">
        <f>IF(COL_SIZES[[#This Row],[datatype]] = "varchar",
  MIN(
    COL_SIZES[[#This Row],[column_length]],
    IFERROR(VALUE(VLOOKUP(
      COL_SIZES[[#This Row],[table_name]]&amp;"."&amp;COL_SIZES[[#This Row],[column_name]],
      AVG_COL_SIZES[#Data],2,FALSE)),
    COL_SIZES[[#This Row],[column_length]])
  ),
  COL_SIZES[[#This Row],[column_length]])</f>
        <v>4</v>
      </c>
      <c r="C540" s="109">
        <f>VLOOKUP(A540,DBMS_TYPE_SIZES[],2,FALSE)</f>
        <v>9</v>
      </c>
      <c r="D540" s="109">
        <f>VLOOKUP(A540,DBMS_TYPE_SIZES[],3,FALSE)</f>
        <v>4</v>
      </c>
      <c r="E540" s="110">
        <f>VLOOKUP(A540,DBMS_TYPE_SIZES[],4,FALSE)</f>
        <v>4</v>
      </c>
      <c r="F540" t="s">
        <v>120</v>
      </c>
      <c r="G540" t="s">
        <v>704</v>
      </c>
      <c r="H540" t="s">
        <v>18</v>
      </c>
      <c r="I540">
        <v>10</v>
      </c>
      <c r="J540">
        <v>4</v>
      </c>
    </row>
    <row r="541" spans="1:10">
      <c r="A541" s="108" t="str">
        <f>COL_SIZES[[#This Row],[datatype]]&amp;"_"&amp;COL_SIZES[[#This Row],[column_prec]]&amp;"_"&amp;COL_SIZES[[#This Row],[col_len]]</f>
        <v>datetime_23_8</v>
      </c>
      <c r="B541" s="108">
        <f>IF(COL_SIZES[[#This Row],[datatype]] = "varchar",
  MIN(
    COL_SIZES[[#This Row],[column_length]],
    IFERROR(VALUE(VLOOKUP(
      COL_SIZES[[#This Row],[table_name]]&amp;"."&amp;COL_SIZES[[#This Row],[column_name]],
      AVG_COL_SIZES[#Data],2,FALSE)),
    COL_SIZES[[#This Row],[column_length]])
  ),
  COL_SIZES[[#This Row],[column_length]])</f>
        <v>8</v>
      </c>
      <c r="C541" s="109">
        <f>VLOOKUP(A541,DBMS_TYPE_SIZES[],2,FALSE)</f>
        <v>7</v>
      </c>
      <c r="D541" s="109">
        <f>VLOOKUP(A541,DBMS_TYPE_SIZES[],3,FALSE)</f>
        <v>8</v>
      </c>
      <c r="E541" s="110">
        <f>VLOOKUP(A541,DBMS_TYPE_SIZES[],4,FALSE)</f>
        <v>8</v>
      </c>
      <c r="F541" t="s">
        <v>120</v>
      </c>
      <c r="G541" t="s">
        <v>708</v>
      </c>
      <c r="H541" t="s">
        <v>20</v>
      </c>
      <c r="I541">
        <v>23</v>
      </c>
      <c r="J541">
        <v>8</v>
      </c>
    </row>
    <row r="542" spans="1:10">
      <c r="A542" s="108" t="str">
        <f>COL_SIZES[[#This Row],[datatype]]&amp;"_"&amp;COL_SIZES[[#This Row],[column_prec]]&amp;"_"&amp;COL_SIZES[[#This Row],[col_len]]</f>
        <v>int_10_4</v>
      </c>
      <c r="B542" s="108">
        <f>IF(COL_SIZES[[#This Row],[datatype]] = "varchar",
  MIN(
    COL_SIZES[[#This Row],[column_length]],
    IFERROR(VALUE(VLOOKUP(
      COL_SIZES[[#This Row],[table_name]]&amp;"."&amp;COL_SIZES[[#This Row],[column_name]],
      AVG_COL_SIZES[#Data],2,FALSE)),
    COL_SIZES[[#This Row],[column_length]])
  ),
  COL_SIZES[[#This Row],[column_length]])</f>
        <v>4</v>
      </c>
      <c r="C542" s="109">
        <f>VLOOKUP(A542,DBMS_TYPE_SIZES[],2,FALSE)</f>
        <v>9</v>
      </c>
      <c r="D542" s="109">
        <f>VLOOKUP(A542,DBMS_TYPE_SIZES[],3,FALSE)</f>
        <v>4</v>
      </c>
      <c r="E542" s="110">
        <f>VLOOKUP(A542,DBMS_TYPE_SIZES[],4,FALSE)</f>
        <v>4</v>
      </c>
      <c r="F542" t="s">
        <v>120</v>
      </c>
      <c r="G542" t="s">
        <v>133</v>
      </c>
      <c r="H542" t="s">
        <v>18</v>
      </c>
      <c r="I542">
        <v>10</v>
      </c>
      <c r="J542">
        <v>4</v>
      </c>
    </row>
    <row r="543" spans="1:10">
      <c r="A543" s="108" t="str">
        <f>COL_SIZES[[#This Row],[datatype]]&amp;"_"&amp;COL_SIZES[[#This Row],[column_prec]]&amp;"_"&amp;COL_SIZES[[#This Row],[col_len]]</f>
        <v>numeric_19_9</v>
      </c>
      <c r="B543" s="108">
        <f>IF(COL_SIZES[[#This Row],[datatype]] = "varchar",
  MIN(
    COL_SIZES[[#This Row],[column_length]],
    IFERROR(VALUE(VLOOKUP(
      COL_SIZES[[#This Row],[table_name]]&amp;"."&amp;COL_SIZES[[#This Row],[column_name]],
      AVG_COL_SIZES[#Data],2,FALSE)),
    COL_SIZES[[#This Row],[column_length]])
  ),
  COL_SIZES[[#This Row],[column_length]])</f>
        <v>9</v>
      </c>
      <c r="C543" s="109">
        <f>VLOOKUP(A543,DBMS_TYPE_SIZES[],2,FALSE)</f>
        <v>9</v>
      </c>
      <c r="D543" s="109">
        <f>VLOOKUP(A543,DBMS_TYPE_SIZES[],3,FALSE)</f>
        <v>9</v>
      </c>
      <c r="E543" s="110">
        <f>VLOOKUP(A543,DBMS_TYPE_SIZES[],4,FALSE)</f>
        <v>9</v>
      </c>
      <c r="F543" t="s">
        <v>120</v>
      </c>
      <c r="G543" t="s">
        <v>151</v>
      </c>
      <c r="H543" t="s">
        <v>62</v>
      </c>
      <c r="I543">
        <v>19</v>
      </c>
      <c r="J543">
        <v>9</v>
      </c>
    </row>
    <row r="544" spans="1:10">
      <c r="A544" s="108" t="str">
        <f>COL_SIZES[[#This Row],[datatype]]&amp;"_"&amp;COL_SIZES[[#This Row],[column_prec]]&amp;"_"&amp;COL_SIZES[[#This Row],[col_len]]</f>
        <v>varchar_0_50</v>
      </c>
      <c r="B544" s="108">
        <f>IF(COL_SIZES[[#This Row],[datatype]] = "varchar",
  MIN(
    COL_SIZES[[#This Row],[column_length]],
    IFERROR(VALUE(VLOOKUP(
      COL_SIZES[[#This Row],[table_name]]&amp;"."&amp;COL_SIZES[[#This Row],[column_name]],
      AVG_COL_SIZES[#Data],2,FALSE)),
    COL_SIZES[[#This Row],[column_length]])
  ),
  COL_SIZES[[#This Row],[column_length]])</f>
        <v>50</v>
      </c>
      <c r="C544" s="109">
        <f>VLOOKUP(A544,DBMS_TYPE_SIZES[],2,FALSE)</f>
        <v>50</v>
      </c>
      <c r="D544" s="109">
        <f>VLOOKUP(A544,DBMS_TYPE_SIZES[],3,FALSE)</f>
        <v>50</v>
      </c>
      <c r="E544" s="110">
        <f>VLOOKUP(A544,DBMS_TYPE_SIZES[],4,FALSE)</f>
        <v>51</v>
      </c>
      <c r="F544" t="s">
        <v>124</v>
      </c>
      <c r="G544" t="s">
        <v>115</v>
      </c>
      <c r="H544" t="s">
        <v>86</v>
      </c>
      <c r="I544">
        <v>0</v>
      </c>
      <c r="J544">
        <v>50</v>
      </c>
    </row>
    <row r="545" spans="1:10">
      <c r="A545" s="108" t="str">
        <f>COL_SIZES[[#This Row],[datatype]]&amp;"_"&amp;COL_SIZES[[#This Row],[column_prec]]&amp;"_"&amp;COL_SIZES[[#This Row],[col_len]]</f>
        <v>numeric_19_9</v>
      </c>
      <c r="B545" s="108">
        <f>IF(COL_SIZES[[#This Row],[datatype]] = "varchar",
  MIN(
    COL_SIZES[[#This Row],[column_length]],
    IFERROR(VALUE(VLOOKUP(
      COL_SIZES[[#This Row],[table_name]]&amp;"."&amp;COL_SIZES[[#This Row],[column_name]],
      AVG_COL_SIZES[#Data],2,FALSE)),
    COL_SIZES[[#This Row],[column_length]])
  ),
  COL_SIZES[[#This Row],[column_length]])</f>
        <v>9</v>
      </c>
      <c r="C545" s="109">
        <f>VLOOKUP(A545,DBMS_TYPE_SIZES[],2,FALSE)</f>
        <v>9</v>
      </c>
      <c r="D545" s="109">
        <f>VLOOKUP(A545,DBMS_TYPE_SIZES[],3,FALSE)</f>
        <v>9</v>
      </c>
      <c r="E545" s="110">
        <f>VLOOKUP(A545,DBMS_TYPE_SIZES[],4,FALSE)</f>
        <v>9</v>
      </c>
      <c r="F545" t="s">
        <v>124</v>
      </c>
      <c r="G545" t="s">
        <v>143</v>
      </c>
      <c r="H545" t="s">
        <v>62</v>
      </c>
      <c r="I545">
        <v>19</v>
      </c>
      <c r="J545">
        <v>9</v>
      </c>
    </row>
    <row r="546" spans="1:10">
      <c r="A546" s="108" t="str">
        <f>COL_SIZES[[#This Row],[datatype]]&amp;"_"&amp;COL_SIZES[[#This Row],[column_prec]]&amp;"_"&amp;COL_SIZES[[#This Row],[col_len]]</f>
        <v>int_10_4</v>
      </c>
      <c r="B546" s="108">
        <f>IF(COL_SIZES[[#This Row],[datatype]] = "varchar",
  MIN(
    COL_SIZES[[#This Row],[column_length]],
    IFERROR(VALUE(VLOOKUP(
      COL_SIZES[[#This Row],[table_name]]&amp;"."&amp;COL_SIZES[[#This Row],[column_name]],
      AVG_COL_SIZES[#Data],2,FALSE)),
    COL_SIZES[[#This Row],[column_length]])
  ),
  COL_SIZES[[#This Row],[column_length]])</f>
        <v>4</v>
      </c>
      <c r="C546" s="109">
        <f>VLOOKUP(A546,DBMS_TYPE_SIZES[],2,FALSE)</f>
        <v>9</v>
      </c>
      <c r="D546" s="109">
        <f>VLOOKUP(A546,DBMS_TYPE_SIZES[],3,FALSE)</f>
        <v>4</v>
      </c>
      <c r="E546" s="110">
        <f>VLOOKUP(A546,DBMS_TYPE_SIZES[],4,FALSE)</f>
        <v>4</v>
      </c>
      <c r="F546" t="s">
        <v>124</v>
      </c>
      <c r="G546" t="s">
        <v>697</v>
      </c>
      <c r="H546" t="s">
        <v>18</v>
      </c>
      <c r="I546">
        <v>10</v>
      </c>
      <c r="J546">
        <v>4</v>
      </c>
    </row>
    <row r="547" spans="1:10">
      <c r="A547" s="108" t="str">
        <f>COL_SIZES[[#This Row],[datatype]]&amp;"_"&amp;COL_SIZES[[#This Row],[column_prec]]&amp;"_"&amp;COL_SIZES[[#This Row],[col_len]]</f>
        <v>int_10_4</v>
      </c>
      <c r="B547" s="108">
        <f>IF(COL_SIZES[[#This Row],[datatype]] = "varchar",
  MIN(
    COL_SIZES[[#This Row],[column_length]],
    IFERROR(VALUE(VLOOKUP(
      COL_SIZES[[#This Row],[table_name]]&amp;"."&amp;COL_SIZES[[#This Row],[column_name]],
      AVG_COL_SIZES[#Data],2,FALSE)),
    COL_SIZES[[#This Row],[column_length]])
  ),
  COL_SIZES[[#This Row],[column_length]])</f>
        <v>4</v>
      </c>
      <c r="C547" s="109">
        <f>VLOOKUP(A547,DBMS_TYPE_SIZES[],2,FALSE)</f>
        <v>9</v>
      </c>
      <c r="D547" s="109">
        <f>VLOOKUP(A547,DBMS_TYPE_SIZES[],3,FALSE)</f>
        <v>4</v>
      </c>
      <c r="E547" s="110">
        <f>VLOOKUP(A547,DBMS_TYPE_SIZES[],4,FALSE)</f>
        <v>4</v>
      </c>
      <c r="F547" t="s">
        <v>124</v>
      </c>
      <c r="G547" t="s">
        <v>698</v>
      </c>
      <c r="H547" t="s">
        <v>18</v>
      </c>
      <c r="I547">
        <v>10</v>
      </c>
      <c r="J547">
        <v>4</v>
      </c>
    </row>
    <row r="548" spans="1:10">
      <c r="A548" s="108" t="str">
        <f>COL_SIZES[[#This Row],[datatype]]&amp;"_"&amp;COL_SIZES[[#This Row],[column_prec]]&amp;"_"&amp;COL_SIZES[[#This Row],[col_len]]</f>
        <v>int_10_4</v>
      </c>
      <c r="B548" s="108">
        <f>IF(COL_SIZES[[#This Row],[datatype]] = "varchar",
  MIN(
    COL_SIZES[[#This Row],[column_length]],
    IFERROR(VALUE(VLOOKUP(
      COL_SIZES[[#This Row],[table_name]]&amp;"."&amp;COL_SIZES[[#This Row],[column_name]],
      AVG_COL_SIZES[#Data],2,FALSE)),
    COL_SIZES[[#This Row],[column_length]])
  ),
  COL_SIZES[[#This Row],[column_length]])</f>
        <v>4</v>
      </c>
      <c r="C548" s="109">
        <f>VLOOKUP(A548,DBMS_TYPE_SIZES[],2,FALSE)</f>
        <v>9</v>
      </c>
      <c r="D548" s="109">
        <f>VLOOKUP(A548,DBMS_TYPE_SIZES[],3,FALSE)</f>
        <v>4</v>
      </c>
      <c r="E548" s="110">
        <f>VLOOKUP(A548,DBMS_TYPE_SIZES[],4,FALSE)</f>
        <v>4</v>
      </c>
      <c r="F548" t="s">
        <v>124</v>
      </c>
      <c r="G548" t="s">
        <v>139</v>
      </c>
      <c r="H548" t="s">
        <v>18</v>
      </c>
      <c r="I548">
        <v>10</v>
      </c>
      <c r="J548">
        <v>4</v>
      </c>
    </row>
    <row r="549" spans="1:10">
      <c r="A549" s="108" t="str">
        <f>COL_SIZES[[#This Row],[datatype]]&amp;"_"&amp;COL_SIZES[[#This Row],[column_prec]]&amp;"_"&amp;COL_SIZES[[#This Row],[col_len]]</f>
        <v>varchar_0_255</v>
      </c>
      <c r="B549" s="108">
        <f>IF(COL_SIZES[[#This Row],[datatype]] = "varchar",
  MIN(
    COL_SIZES[[#This Row],[column_length]],
    IFERROR(VALUE(VLOOKUP(
      COL_SIZES[[#This Row],[table_name]]&amp;"."&amp;COL_SIZES[[#This Row],[column_name]],
      AVG_COL_SIZES[#Data],2,FALSE)),
    COL_SIZES[[#This Row],[column_length]])
  ),
  COL_SIZES[[#This Row],[column_length]])</f>
        <v>255</v>
      </c>
      <c r="C549" s="109">
        <f>VLOOKUP(A549,DBMS_TYPE_SIZES[],2,FALSE)</f>
        <v>255</v>
      </c>
      <c r="D549" s="109">
        <f>VLOOKUP(A549,DBMS_TYPE_SIZES[],3,FALSE)</f>
        <v>255</v>
      </c>
      <c r="E549" s="110">
        <f>VLOOKUP(A549,DBMS_TYPE_SIZES[],4,FALSE)</f>
        <v>256</v>
      </c>
      <c r="F549" t="s">
        <v>124</v>
      </c>
      <c r="G549" t="s">
        <v>699</v>
      </c>
      <c r="H549" t="s">
        <v>86</v>
      </c>
      <c r="I549">
        <v>0</v>
      </c>
      <c r="J549">
        <v>255</v>
      </c>
    </row>
    <row r="550" spans="1:10">
      <c r="A550" s="108" t="str">
        <f>COL_SIZES[[#This Row],[datatype]]&amp;"_"&amp;COL_SIZES[[#This Row],[column_prec]]&amp;"_"&amp;COL_SIZES[[#This Row],[col_len]]</f>
        <v>varchar_0_255</v>
      </c>
      <c r="B550" s="108">
        <f>IF(COL_SIZES[[#This Row],[datatype]] = "varchar",
  MIN(
    COL_SIZES[[#This Row],[column_length]],
    IFERROR(VALUE(VLOOKUP(
      COL_SIZES[[#This Row],[table_name]]&amp;"."&amp;COL_SIZES[[#This Row],[column_name]],
      AVG_COL_SIZES[#Data],2,FALSE)),
    COL_SIZES[[#This Row],[column_length]])
  ),
  COL_SIZES[[#This Row],[column_length]])</f>
        <v>255</v>
      </c>
      <c r="C550" s="109">
        <f>VLOOKUP(A550,DBMS_TYPE_SIZES[],2,FALSE)</f>
        <v>255</v>
      </c>
      <c r="D550" s="109">
        <f>VLOOKUP(A550,DBMS_TYPE_SIZES[],3,FALSE)</f>
        <v>255</v>
      </c>
      <c r="E550" s="110">
        <f>VLOOKUP(A550,DBMS_TYPE_SIZES[],4,FALSE)</f>
        <v>256</v>
      </c>
      <c r="F550" t="s">
        <v>124</v>
      </c>
      <c r="G550" t="s">
        <v>700</v>
      </c>
      <c r="H550" t="s">
        <v>86</v>
      </c>
      <c r="I550">
        <v>0</v>
      </c>
      <c r="J550">
        <v>255</v>
      </c>
    </row>
    <row r="551" spans="1:10">
      <c r="A551" s="108" t="str">
        <f>COL_SIZES[[#This Row],[datatype]]&amp;"_"&amp;COL_SIZES[[#This Row],[column_prec]]&amp;"_"&amp;COL_SIZES[[#This Row],[col_len]]</f>
        <v>int_10_4</v>
      </c>
      <c r="B551" s="108">
        <f>IF(COL_SIZES[[#This Row],[datatype]] = "varchar",
  MIN(
    COL_SIZES[[#This Row],[column_length]],
    IFERROR(VALUE(VLOOKUP(
      COL_SIZES[[#This Row],[table_name]]&amp;"."&amp;COL_SIZES[[#This Row],[column_name]],
      AVG_COL_SIZES[#Data],2,FALSE)),
    COL_SIZES[[#This Row],[column_length]])
  ),
  COL_SIZES[[#This Row],[column_length]])</f>
        <v>4</v>
      </c>
      <c r="C551" s="109">
        <f>VLOOKUP(A551,DBMS_TYPE_SIZES[],2,FALSE)</f>
        <v>9</v>
      </c>
      <c r="D551" s="109">
        <f>VLOOKUP(A551,DBMS_TYPE_SIZES[],3,FALSE)</f>
        <v>4</v>
      </c>
      <c r="E551" s="110">
        <f>VLOOKUP(A551,DBMS_TYPE_SIZES[],4,FALSE)</f>
        <v>4</v>
      </c>
      <c r="F551" t="s">
        <v>124</v>
      </c>
      <c r="G551" t="s">
        <v>701</v>
      </c>
      <c r="H551" t="s">
        <v>18</v>
      </c>
      <c r="I551">
        <v>10</v>
      </c>
      <c r="J551">
        <v>4</v>
      </c>
    </row>
    <row r="552" spans="1:10">
      <c r="A552" s="108" t="str">
        <f>COL_SIZES[[#This Row],[datatype]]&amp;"_"&amp;COL_SIZES[[#This Row],[column_prec]]&amp;"_"&amp;COL_SIZES[[#This Row],[col_len]]</f>
        <v>int_10_4</v>
      </c>
      <c r="B552" s="108">
        <f>IF(COL_SIZES[[#This Row],[datatype]] = "varchar",
  MIN(
    COL_SIZES[[#This Row],[column_length]],
    IFERROR(VALUE(VLOOKUP(
      COL_SIZES[[#This Row],[table_name]]&amp;"."&amp;COL_SIZES[[#This Row],[column_name]],
      AVG_COL_SIZES[#Data],2,FALSE)),
    COL_SIZES[[#This Row],[column_length]])
  ),
  COL_SIZES[[#This Row],[column_length]])</f>
        <v>4</v>
      </c>
      <c r="C552" s="109">
        <f>VLOOKUP(A552,DBMS_TYPE_SIZES[],2,FALSE)</f>
        <v>9</v>
      </c>
      <c r="D552" s="109">
        <f>VLOOKUP(A552,DBMS_TYPE_SIZES[],3,FALSE)</f>
        <v>4</v>
      </c>
      <c r="E552" s="110">
        <f>VLOOKUP(A552,DBMS_TYPE_SIZES[],4,FALSE)</f>
        <v>4</v>
      </c>
      <c r="F552" t="s">
        <v>124</v>
      </c>
      <c r="G552" t="s">
        <v>116</v>
      </c>
      <c r="H552" t="s">
        <v>18</v>
      </c>
      <c r="I552">
        <v>10</v>
      </c>
      <c r="J552">
        <v>4</v>
      </c>
    </row>
    <row r="553" spans="1:10">
      <c r="A553" s="108" t="str">
        <f>COL_SIZES[[#This Row],[datatype]]&amp;"_"&amp;COL_SIZES[[#This Row],[column_prec]]&amp;"_"&amp;COL_SIZES[[#This Row],[col_len]]</f>
        <v>numeric_16_9</v>
      </c>
      <c r="B553" s="108">
        <f>IF(COL_SIZES[[#This Row],[datatype]] = "varchar",
  MIN(
    COL_SIZES[[#This Row],[column_length]],
    IFERROR(VALUE(VLOOKUP(
      COL_SIZES[[#This Row],[table_name]]&amp;"."&amp;COL_SIZES[[#This Row],[column_name]],
      AVG_COL_SIZES[#Data],2,FALSE)),
    COL_SIZES[[#This Row],[column_length]])
  ),
  COL_SIZES[[#This Row],[column_length]])</f>
        <v>9</v>
      </c>
      <c r="C553" s="109">
        <f>VLOOKUP(A553,DBMS_TYPE_SIZES[],2,FALSE)</f>
        <v>9</v>
      </c>
      <c r="D553" s="109">
        <f>VLOOKUP(A553,DBMS_TYPE_SIZES[],3,FALSE)</f>
        <v>9</v>
      </c>
      <c r="E553" s="110">
        <f>VLOOKUP(A553,DBMS_TYPE_SIZES[],4,FALSE)</f>
        <v>9</v>
      </c>
      <c r="F553" t="s">
        <v>124</v>
      </c>
      <c r="G553" t="s">
        <v>96</v>
      </c>
      <c r="H553" t="s">
        <v>62</v>
      </c>
      <c r="I553">
        <v>16</v>
      </c>
      <c r="J553">
        <v>9</v>
      </c>
    </row>
    <row r="554" spans="1:10">
      <c r="A554" s="108" t="str">
        <f>COL_SIZES[[#This Row],[datatype]]&amp;"_"&amp;COL_SIZES[[#This Row],[column_prec]]&amp;"_"&amp;COL_SIZES[[#This Row],[col_len]]</f>
        <v>datetime_23_8</v>
      </c>
      <c r="B554" s="108">
        <f>IF(COL_SIZES[[#This Row],[datatype]] = "varchar",
  MIN(
    COL_SIZES[[#This Row],[column_length]],
    IFERROR(VALUE(VLOOKUP(
      COL_SIZES[[#This Row],[table_name]]&amp;"."&amp;COL_SIZES[[#This Row],[column_name]],
      AVG_COL_SIZES[#Data],2,FALSE)),
    COL_SIZES[[#This Row],[column_length]])
  ),
  COL_SIZES[[#This Row],[column_length]])</f>
        <v>8</v>
      </c>
      <c r="C554" s="109">
        <f>VLOOKUP(A554,DBMS_TYPE_SIZES[],2,FALSE)</f>
        <v>7</v>
      </c>
      <c r="D554" s="109">
        <f>VLOOKUP(A554,DBMS_TYPE_SIZES[],3,FALSE)</f>
        <v>8</v>
      </c>
      <c r="E554" s="110">
        <f>VLOOKUP(A554,DBMS_TYPE_SIZES[],4,FALSE)</f>
        <v>8</v>
      </c>
      <c r="F554" t="s">
        <v>124</v>
      </c>
      <c r="G554" t="s">
        <v>711</v>
      </c>
      <c r="H554" t="s">
        <v>20</v>
      </c>
      <c r="I554">
        <v>23</v>
      </c>
      <c r="J554">
        <v>8</v>
      </c>
    </row>
    <row r="555" spans="1:10">
      <c r="A555" s="108" t="str">
        <f>COL_SIZES[[#This Row],[datatype]]&amp;"_"&amp;COL_SIZES[[#This Row],[column_prec]]&amp;"_"&amp;COL_SIZES[[#This Row],[col_len]]</f>
        <v>int_10_4</v>
      </c>
      <c r="B555" s="108">
        <f>IF(COL_SIZES[[#This Row],[datatype]] = "varchar",
  MIN(
    COL_SIZES[[#This Row],[column_length]],
    IFERROR(VALUE(VLOOKUP(
      COL_SIZES[[#This Row],[table_name]]&amp;"."&amp;COL_SIZES[[#This Row],[column_name]],
      AVG_COL_SIZES[#Data],2,FALSE)),
    COL_SIZES[[#This Row],[column_length]])
  ),
  COL_SIZES[[#This Row],[column_length]])</f>
        <v>4</v>
      </c>
      <c r="C555" s="109">
        <f>VLOOKUP(A555,DBMS_TYPE_SIZES[],2,FALSE)</f>
        <v>9</v>
      </c>
      <c r="D555" s="109">
        <f>VLOOKUP(A555,DBMS_TYPE_SIZES[],3,FALSE)</f>
        <v>4</v>
      </c>
      <c r="E555" s="110">
        <f>VLOOKUP(A555,DBMS_TYPE_SIZES[],4,FALSE)</f>
        <v>4</v>
      </c>
      <c r="F555" t="s">
        <v>124</v>
      </c>
      <c r="G555" t="s">
        <v>155</v>
      </c>
      <c r="H555" t="s">
        <v>18</v>
      </c>
      <c r="I555">
        <v>10</v>
      </c>
      <c r="J555">
        <v>4</v>
      </c>
    </row>
    <row r="556" spans="1:10">
      <c r="A556" s="108" t="str">
        <f>COL_SIZES[[#This Row],[datatype]]&amp;"_"&amp;COL_SIZES[[#This Row],[column_prec]]&amp;"_"&amp;COL_SIZES[[#This Row],[col_len]]</f>
        <v>int_10_4</v>
      </c>
      <c r="B556" s="108">
        <f>IF(COL_SIZES[[#This Row],[datatype]] = "varchar",
  MIN(
    COL_SIZES[[#This Row],[column_length]],
    IFERROR(VALUE(VLOOKUP(
      COL_SIZES[[#This Row],[table_name]]&amp;"."&amp;COL_SIZES[[#This Row],[column_name]],
      AVG_COL_SIZES[#Data],2,FALSE)),
    COL_SIZES[[#This Row],[column_length]])
  ),
  COL_SIZES[[#This Row],[column_length]])</f>
        <v>4</v>
      </c>
      <c r="C556" s="109">
        <f>VLOOKUP(A556,DBMS_TYPE_SIZES[],2,FALSE)</f>
        <v>9</v>
      </c>
      <c r="D556" s="109">
        <f>VLOOKUP(A556,DBMS_TYPE_SIZES[],3,FALSE)</f>
        <v>4</v>
      </c>
      <c r="E556" s="110">
        <f>VLOOKUP(A556,DBMS_TYPE_SIZES[],4,FALSE)</f>
        <v>4</v>
      </c>
      <c r="F556" t="s">
        <v>124</v>
      </c>
      <c r="G556" t="s">
        <v>712</v>
      </c>
      <c r="H556" t="s">
        <v>18</v>
      </c>
      <c r="I556">
        <v>10</v>
      </c>
      <c r="J556">
        <v>4</v>
      </c>
    </row>
    <row r="557" spans="1:10">
      <c r="A557" s="108" t="str">
        <f>COL_SIZES[[#This Row],[datatype]]&amp;"_"&amp;COL_SIZES[[#This Row],[column_prec]]&amp;"_"&amp;COL_SIZES[[#This Row],[col_len]]</f>
        <v>datetime_23_8</v>
      </c>
      <c r="B557" s="108">
        <f>IF(COL_SIZES[[#This Row],[datatype]] = "varchar",
  MIN(
    COL_SIZES[[#This Row],[column_length]],
    IFERROR(VALUE(VLOOKUP(
      COL_SIZES[[#This Row],[table_name]]&amp;"."&amp;COL_SIZES[[#This Row],[column_name]],
      AVG_COL_SIZES[#Data],2,FALSE)),
    COL_SIZES[[#This Row],[column_length]])
  ),
  COL_SIZES[[#This Row],[column_length]])</f>
        <v>8</v>
      </c>
      <c r="C557" s="109">
        <f>VLOOKUP(A557,DBMS_TYPE_SIZES[],2,FALSE)</f>
        <v>7</v>
      </c>
      <c r="D557" s="109">
        <f>VLOOKUP(A557,DBMS_TYPE_SIZES[],3,FALSE)</f>
        <v>8</v>
      </c>
      <c r="E557" s="110">
        <f>VLOOKUP(A557,DBMS_TYPE_SIZES[],4,FALSE)</f>
        <v>8</v>
      </c>
      <c r="F557" t="s">
        <v>124</v>
      </c>
      <c r="G557" t="s">
        <v>713</v>
      </c>
      <c r="H557" t="s">
        <v>20</v>
      </c>
      <c r="I557">
        <v>23</v>
      </c>
      <c r="J557">
        <v>8</v>
      </c>
    </row>
    <row r="558" spans="1:10">
      <c r="A558" s="108" t="str">
        <f>COL_SIZES[[#This Row],[datatype]]&amp;"_"&amp;COL_SIZES[[#This Row],[column_prec]]&amp;"_"&amp;COL_SIZES[[#This Row],[col_len]]</f>
        <v>int_10_4</v>
      </c>
      <c r="B558" s="108">
        <f>IF(COL_SIZES[[#This Row],[datatype]] = "varchar",
  MIN(
    COL_SIZES[[#This Row],[column_length]],
    IFERROR(VALUE(VLOOKUP(
      COL_SIZES[[#This Row],[table_name]]&amp;"."&amp;COL_SIZES[[#This Row],[column_name]],
      AVG_COL_SIZES[#Data],2,FALSE)),
    COL_SIZES[[#This Row],[column_length]])
  ),
  COL_SIZES[[#This Row],[column_length]])</f>
        <v>4</v>
      </c>
      <c r="C558" s="109">
        <f>VLOOKUP(A558,DBMS_TYPE_SIZES[],2,FALSE)</f>
        <v>9</v>
      </c>
      <c r="D558" s="109">
        <f>VLOOKUP(A558,DBMS_TYPE_SIZES[],3,FALSE)</f>
        <v>4</v>
      </c>
      <c r="E558" s="110">
        <f>VLOOKUP(A558,DBMS_TYPE_SIZES[],4,FALSE)</f>
        <v>4</v>
      </c>
      <c r="F558" t="s">
        <v>124</v>
      </c>
      <c r="G558" t="s">
        <v>714</v>
      </c>
      <c r="H558" t="s">
        <v>18</v>
      </c>
      <c r="I558">
        <v>10</v>
      </c>
      <c r="J558">
        <v>4</v>
      </c>
    </row>
    <row r="559" spans="1:10">
      <c r="A559" s="108" t="str">
        <f>COL_SIZES[[#This Row],[datatype]]&amp;"_"&amp;COL_SIZES[[#This Row],[column_prec]]&amp;"_"&amp;COL_SIZES[[#This Row],[col_len]]</f>
        <v>varchar_0_50</v>
      </c>
      <c r="B559" s="108">
        <f>IF(COL_SIZES[[#This Row],[datatype]] = "varchar",
  MIN(
    COL_SIZES[[#This Row],[column_length]],
    IFERROR(VALUE(VLOOKUP(
      COL_SIZES[[#This Row],[table_name]]&amp;"."&amp;COL_SIZES[[#This Row],[column_name]],
      AVG_COL_SIZES[#Data],2,FALSE)),
    COL_SIZES[[#This Row],[column_length]])
  ),
  COL_SIZES[[#This Row],[column_length]])</f>
        <v>50</v>
      </c>
      <c r="C559" s="109">
        <f>VLOOKUP(A559,DBMS_TYPE_SIZES[],2,FALSE)</f>
        <v>50</v>
      </c>
      <c r="D559" s="109">
        <f>VLOOKUP(A559,DBMS_TYPE_SIZES[],3,FALSE)</f>
        <v>50</v>
      </c>
      <c r="E559" s="110">
        <f>VLOOKUP(A559,DBMS_TYPE_SIZES[],4,FALSE)</f>
        <v>51</v>
      </c>
      <c r="F559" t="s">
        <v>124</v>
      </c>
      <c r="G559" t="s">
        <v>125</v>
      </c>
      <c r="H559" t="s">
        <v>86</v>
      </c>
      <c r="I559">
        <v>0</v>
      </c>
      <c r="J559">
        <v>50</v>
      </c>
    </row>
    <row r="560" spans="1:10">
      <c r="A560" s="108" t="str">
        <f>COL_SIZES[[#This Row],[datatype]]&amp;"_"&amp;COL_SIZES[[#This Row],[column_prec]]&amp;"_"&amp;COL_SIZES[[#This Row],[col_len]]</f>
        <v>int_10_4</v>
      </c>
      <c r="B560" s="108">
        <f>IF(COL_SIZES[[#This Row],[datatype]] = "varchar",
  MIN(
    COL_SIZES[[#This Row],[column_length]],
    IFERROR(VALUE(VLOOKUP(
      COL_SIZES[[#This Row],[table_name]]&amp;"."&amp;COL_SIZES[[#This Row],[column_name]],
      AVG_COL_SIZES[#Data],2,FALSE)),
    COL_SIZES[[#This Row],[column_length]])
  ),
  COL_SIZES[[#This Row],[column_length]])</f>
        <v>4</v>
      </c>
      <c r="C560" s="109">
        <f>VLOOKUP(A560,DBMS_TYPE_SIZES[],2,FALSE)</f>
        <v>9</v>
      </c>
      <c r="D560" s="109">
        <f>VLOOKUP(A560,DBMS_TYPE_SIZES[],3,FALSE)</f>
        <v>4</v>
      </c>
      <c r="E560" s="110">
        <f>VLOOKUP(A560,DBMS_TYPE_SIZES[],4,FALSE)</f>
        <v>4</v>
      </c>
      <c r="F560" t="s">
        <v>124</v>
      </c>
      <c r="G560" t="s">
        <v>709</v>
      </c>
      <c r="H560" t="s">
        <v>18</v>
      </c>
      <c r="I560">
        <v>10</v>
      </c>
      <c r="J560">
        <v>4</v>
      </c>
    </row>
    <row r="561" spans="1:10">
      <c r="A561" s="108" t="str">
        <f>COL_SIZES[[#This Row],[datatype]]&amp;"_"&amp;COL_SIZES[[#This Row],[column_prec]]&amp;"_"&amp;COL_SIZES[[#This Row],[col_len]]</f>
        <v>varchar_0_255</v>
      </c>
      <c r="B561" s="108">
        <f>IF(COL_SIZES[[#This Row],[datatype]] = "varchar",
  MIN(
    COL_SIZES[[#This Row],[column_length]],
    IFERROR(VALUE(VLOOKUP(
      COL_SIZES[[#This Row],[table_name]]&amp;"."&amp;COL_SIZES[[#This Row],[column_name]],
      AVG_COL_SIZES[#Data],2,FALSE)),
    COL_SIZES[[#This Row],[column_length]])
  ),
  COL_SIZES[[#This Row],[column_length]])</f>
        <v>255</v>
      </c>
      <c r="C561" s="109">
        <f>VLOOKUP(A561,DBMS_TYPE_SIZES[],2,FALSE)</f>
        <v>255</v>
      </c>
      <c r="D561" s="109">
        <f>VLOOKUP(A561,DBMS_TYPE_SIZES[],3,FALSE)</f>
        <v>255</v>
      </c>
      <c r="E561" s="110">
        <f>VLOOKUP(A561,DBMS_TYPE_SIZES[],4,FALSE)</f>
        <v>256</v>
      </c>
      <c r="F561" t="s">
        <v>124</v>
      </c>
      <c r="G561" t="s">
        <v>126</v>
      </c>
      <c r="H561" t="s">
        <v>86</v>
      </c>
      <c r="I561">
        <v>0</v>
      </c>
      <c r="J561">
        <v>255</v>
      </c>
    </row>
    <row r="562" spans="1:10">
      <c r="A562" s="108" t="str">
        <f>COL_SIZES[[#This Row],[datatype]]&amp;"_"&amp;COL_SIZES[[#This Row],[column_prec]]&amp;"_"&amp;COL_SIZES[[#This Row],[col_len]]</f>
        <v>int_10_4</v>
      </c>
      <c r="B562" s="108">
        <f>IF(COL_SIZES[[#This Row],[datatype]] = "varchar",
  MIN(
    COL_SIZES[[#This Row],[column_length]],
    IFERROR(VALUE(VLOOKUP(
      COL_SIZES[[#This Row],[table_name]]&amp;"."&amp;COL_SIZES[[#This Row],[column_name]],
      AVG_COL_SIZES[#Data],2,FALSE)),
    COL_SIZES[[#This Row],[column_length]])
  ),
  COL_SIZES[[#This Row],[column_length]])</f>
        <v>4</v>
      </c>
      <c r="C562" s="109">
        <f>VLOOKUP(A562,DBMS_TYPE_SIZES[],2,FALSE)</f>
        <v>9</v>
      </c>
      <c r="D562" s="109">
        <f>VLOOKUP(A562,DBMS_TYPE_SIZES[],3,FALSE)</f>
        <v>4</v>
      </c>
      <c r="E562" s="110">
        <f>VLOOKUP(A562,DBMS_TYPE_SIZES[],4,FALSE)</f>
        <v>4</v>
      </c>
      <c r="F562" t="s">
        <v>124</v>
      </c>
      <c r="G562" t="s">
        <v>704</v>
      </c>
      <c r="H562" t="s">
        <v>18</v>
      </c>
      <c r="I562">
        <v>10</v>
      </c>
      <c r="J562">
        <v>4</v>
      </c>
    </row>
    <row r="563" spans="1:10">
      <c r="A563" s="108" t="str">
        <f>COL_SIZES[[#This Row],[datatype]]&amp;"_"&amp;COL_SIZES[[#This Row],[column_prec]]&amp;"_"&amp;COL_SIZES[[#This Row],[col_len]]</f>
        <v>datetime_23_8</v>
      </c>
      <c r="B563" s="108">
        <f>IF(COL_SIZES[[#This Row],[datatype]] = "varchar",
  MIN(
    COL_SIZES[[#This Row],[column_length]],
    IFERROR(VALUE(VLOOKUP(
      COL_SIZES[[#This Row],[table_name]]&amp;"."&amp;COL_SIZES[[#This Row],[column_name]],
      AVG_COL_SIZES[#Data],2,FALSE)),
    COL_SIZES[[#This Row],[column_length]])
  ),
  COL_SIZES[[#This Row],[column_length]])</f>
        <v>8</v>
      </c>
      <c r="C563" s="109">
        <f>VLOOKUP(A563,DBMS_TYPE_SIZES[],2,FALSE)</f>
        <v>7</v>
      </c>
      <c r="D563" s="109">
        <f>VLOOKUP(A563,DBMS_TYPE_SIZES[],3,FALSE)</f>
        <v>8</v>
      </c>
      <c r="E563" s="110">
        <f>VLOOKUP(A563,DBMS_TYPE_SIZES[],4,FALSE)</f>
        <v>8</v>
      </c>
      <c r="F563" t="s">
        <v>124</v>
      </c>
      <c r="G563" t="s">
        <v>708</v>
      </c>
      <c r="H563" t="s">
        <v>20</v>
      </c>
      <c r="I563">
        <v>23</v>
      </c>
      <c r="J563">
        <v>8</v>
      </c>
    </row>
    <row r="564" spans="1:10">
      <c r="A564" s="108" t="str">
        <f>COL_SIZES[[#This Row],[datatype]]&amp;"_"&amp;COL_SIZES[[#This Row],[column_prec]]&amp;"_"&amp;COL_SIZES[[#This Row],[col_len]]</f>
        <v>int_10_4</v>
      </c>
      <c r="B564" s="108">
        <f>IF(COL_SIZES[[#This Row],[datatype]] = "varchar",
  MIN(
    COL_SIZES[[#This Row],[column_length]],
    IFERROR(VALUE(VLOOKUP(
      COL_SIZES[[#This Row],[table_name]]&amp;"."&amp;COL_SIZES[[#This Row],[column_name]],
      AVG_COL_SIZES[#Data],2,FALSE)),
    COL_SIZES[[#This Row],[column_length]])
  ),
  COL_SIZES[[#This Row],[column_length]])</f>
        <v>4</v>
      </c>
      <c r="C564" s="109">
        <f>VLOOKUP(A564,DBMS_TYPE_SIZES[],2,FALSE)</f>
        <v>9</v>
      </c>
      <c r="D564" s="109">
        <f>VLOOKUP(A564,DBMS_TYPE_SIZES[],3,FALSE)</f>
        <v>4</v>
      </c>
      <c r="E564" s="110">
        <f>VLOOKUP(A564,DBMS_TYPE_SIZES[],4,FALSE)</f>
        <v>4</v>
      </c>
      <c r="F564" t="s">
        <v>124</v>
      </c>
      <c r="G564" t="s">
        <v>133</v>
      </c>
      <c r="H564" t="s">
        <v>18</v>
      </c>
      <c r="I564">
        <v>10</v>
      </c>
      <c r="J564">
        <v>4</v>
      </c>
    </row>
    <row r="565" spans="1:10">
      <c r="A565" s="108" t="str">
        <f>COL_SIZES[[#This Row],[datatype]]&amp;"_"&amp;COL_SIZES[[#This Row],[column_prec]]&amp;"_"&amp;COL_SIZES[[#This Row],[col_len]]</f>
        <v>numeric_19_9</v>
      </c>
      <c r="B565" s="108">
        <f>IF(COL_SIZES[[#This Row],[datatype]] = "varchar",
  MIN(
    COL_SIZES[[#This Row],[column_length]],
    IFERROR(VALUE(VLOOKUP(
      COL_SIZES[[#This Row],[table_name]]&amp;"."&amp;COL_SIZES[[#This Row],[column_name]],
      AVG_COL_SIZES[#Data],2,FALSE)),
    COL_SIZES[[#This Row],[column_length]])
  ),
  COL_SIZES[[#This Row],[column_length]])</f>
        <v>9</v>
      </c>
      <c r="C565" s="109">
        <f>VLOOKUP(A565,DBMS_TYPE_SIZES[],2,FALSE)</f>
        <v>9</v>
      </c>
      <c r="D565" s="109">
        <f>VLOOKUP(A565,DBMS_TYPE_SIZES[],3,FALSE)</f>
        <v>9</v>
      </c>
      <c r="E565" s="110">
        <f>VLOOKUP(A565,DBMS_TYPE_SIZES[],4,FALSE)</f>
        <v>9</v>
      </c>
      <c r="F565" t="s">
        <v>124</v>
      </c>
      <c r="G565" t="s">
        <v>151</v>
      </c>
      <c r="H565" t="s">
        <v>62</v>
      </c>
      <c r="I565">
        <v>19</v>
      </c>
      <c r="J565">
        <v>9</v>
      </c>
    </row>
    <row r="566" spans="1:10">
      <c r="A566" s="108" t="str">
        <f>COL_SIZES[[#This Row],[datatype]]&amp;"_"&amp;COL_SIZES[[#This Row],[column_prec]]&amp;"_"&amp;COL_SIZES[[#This Row],[col_len]]</f>
        <v>datetime_23_8</v>
      </c>
      <c r="B566" s="108">
        <f>IF(COL_SIZES[[#This Row],[datatype]] = "varchar",
  MIN(
    COL_SIZES[[#This Row],[column_length]],
    IFERROR(VALUE(VLOOKUP(
      COL_SIZES[[#This Row],[table_name]]&amp;"."&amp;COL_SIZES[[#This Row],[column_name]],
      AVG_COL_SIZES[#Data],2,FALSE)),
    COL_SIZES[[#This Row],[column_length]])
  ),
  COL_SIZES[[#This Row],[column_length]])</f>
        <v>8</v>
      </c>
      <c r="C566" s="109">
        <f>VLOOKUP(A566,DBMS_TYPE_SIZES[],2,FALSE)</f>
        <v>7</v>
      </c>
      <c r="D566" s="109">
        <f>VLOOKUP(A566,DBMS_TYPE_SIZES[],3,FALSE)</f>
        <v>8</v>
      </c>
      <c r="E566" s="110">
        <f>VLOOKUP(A566,DBMS_TYPE_SIZES[],4,FALSE)</f>
        <v>8</v>
      </c>
      <c r="F566" t="s">
        <v>128</v>
      </c>
      <c r="G566" t="s">
        <v>715</v>
      </c>
      <c r="H566" t="s">
        <v>20</v>
      </c>
      <c r="I566">
        <v>23</v>
      </c>
      <c r="J566">
        <v>8</v>
      </c>
    </row>
    <row r="567" spans="1:10">
      <c r="A567" s="108" t="str">
        <f>COL_SIZES[[#This Row],[datatype]]&amp;"_"&amp;COL_SIZES[[#This Row],[column_prec]]&amp;"_"&amp;COL_SIZES[[#This Row],[col_len]]</f>
        <v>int_10_4</v>
      </c>
      <c r="B567" s="108">
        <f>IF(COL_SIZES[[#This Row],[datatype]] = "varchar",
  MIN(
    COL_SIZES[[#This Row],[column_length]],
    IFERROR(VALUE(VLOOKUP(
      COL_SIZES[[#This Row],[table_name]]&amp;"."&amp;COL_SIZES[[#This Row],[column_name]],
      AVG_COL_SIZES[#Data],2,FALSE)),
    COL_SIZES[[#This Row],[column_length]])
  ),
  COL_SIZES[[#This Row],[column_length]])</f>
        <v>4</v>
      </c>
      <c r="C567" s="109">
        <f>VLOOKUP(A567,DBMS_TYPE_SIZES[],2,FALSE)</f>
        <v>9</v>
      </c>
      <c r="D567" s="109">
        <f>VLOOKUP(A567,DBMS_TYPE_SIZES[],3,FALSE)</f>
        <v>4</v>
      </c>
      <c r="E567" s="110">
        <f>VLOOKUP(A567,DBMS_TYPE_SIZES[],4,FALSE)</f>
        <v>4</v>
      </c>
      <c r="F567" t="s">
        <v>128</v>
      </c>
      <c r="G567" t="s">
        <v>129</v>
      </c>
      <c r="H567" t="s">
        <v>18</v>
      </c>
      <c r="I567">
        <v>10</v>
      </c>
      <c r="J567">
        <v>4</v>
      </c>
    </row>
    <row r="568" spans="1:10">
      <c r="A568" s="108" t="str">
        <f>COL_SIZES[[#This Row],[datatype]]&amp;"_"&amp;COL_SIZES[[#This Row],[column_prec]]&amp;"_"&amp;COL_SIZES[[#This Row],[col_len]]</f>
        <v>int_10_4</v>
      </c>
      <c r="B568" s="108">
        <f>IF(COL_SIZES[[#This Row],[datatype]] = "varchar",
  MIN(
    COL_SIZES[[#This Row],[column_length]],
    IFERROR(VALUE(VLOOKUP(
      COL_SIZES[[#This Row],[table_name]]&amp;"."&amp;COL_SIZES[[#This Row],[column_name]],
      AVG_COL_SIZES[#Data],2,FALSE)),
    COL_SIZES[[#This Row],[column_length]])
  ),
  COL_SIZES[[#This Row],[column_length]])</f>
        <v>4</v>
      </c>
      <c r="C568" s="109">
        <f>VLOOKUP(A568,DBMS_TYPE_SIZES[],2,FALSE)</f>
        <v>9</v>
      </c>
      <c r="D568" s="109">
        <f>VLOOKUP(A568,DBMS_TYPE_SIZES[],3,FALSE)</f>
        <v>4</v>
      </c>
      <c r="E568" s="110">
        <f>VLOOKUP(A568,DBMS_TYPE_SIZES[],4,FALSE)</f>
        <v>4</v>
      </c>
      <c r="F568" t="s">
        <v>128</v>
      </c>
      <c r="G568" t="s">
        <v>157</v>
      </c>
      <c r="H568" t="s">
        <v>18</v>
      </c>
      <c r="I568">
        <v>10</v>
      </c>
      <c r="J568">
        <v>4</v>
      </c>
    </row>
    <row r="569" spans="1:10">
      <c r="A569" s="108" t="str">
        <f>COL_SIZES[[#This Row],[datatype]]&amp;"_"&amp;COL_SIZES[[#This Row],[column_prec]]&amp;"_"&amp;COL_SIZES[[#This Row],[col_len]]</f>
        <v>int_10_4</v>
      </c>
      <c r="B569" s="108">
        <f>IF(COL_SIZES[[#This Row],[datatype]] = "varchar",
  MIN(
    COL_SIZES[[#This Row],[column_length]],
    IFERROR(VALUE(VLOOKUP(
      COL_SIZES[[#This Row],[table_name]]&amp;"."&amp;COL_SIZES[[#This Row],[column_name]],
      AVG_COL_SIZES[#Data],2,FALSE)),
    COL_SIZES[[#This Row],[column_length]])
  ),
  COL_SIZES[[#This Row],[column_length]])</f>
        <v>4</v>
      </c>
      <c r="C569" s="109">
        <f>VLOOKUP(A569,DBMS_TYPE_SIZES[],2,FALSE)</f>
        <v>9</v>
      </c>
      <c r="D569" s="109">
        <f>VLOOKUP(A569,DBMS_TYPE_SIZES[],3,FALSE)</f>
        <v>4</v>
      </c>
      <c r="E569" s="110">
        <f>VLOOKUP(A569,DBMS_TYPE_SIZES[],4,FALSE)</f>
        <v>4</v>
      </c>
      <c r="F569" t="s">
        <v>128</v>
      </c>
      <c r="G569" t="s">
        <v>716</v>
      </c>
      <c r="H569" t="s">
        <v>18</v>
      </c>
      <c r="I569">
        <v>10</v>
      </c>
      <c r="J569">
        <v>4</v>
      </c>
    </row>
    <row r="570" spans="1:10">
      <c r="A570" s="108" t="str">
        <f>COL_SIZES[[#This Row],[datatype]]&amp;"_"&amp;COL_SIZES[[#This Row],[column_prec]]&amp;"_"&amp;COL_SIZES[[#This Row],[col_len]]</f>
        <v>int_10_4</v>
      </c>
      <c r="B570" s="108">
        <f>IF(COL_SIZES[[#This Row],[datatype]] = "varchar",
  MIN(
    COL_SIZES[[#This Row],[column_length]],
    IFERROR(VALUE(VLOOKUP(
      COL_SIZES[[#This Row],[table_name]]&amp;"."&amp;COL_SIZES[[#This Row],[column_name]],
      AVG_COL_SIZES[#Data],2,FALSE)),
    COL_SIZES[[#This Row],[column_length]])
  ),
  COL_SIZES[[#This Row],[column_length]])</f>
        <v>4</v>
      </c>
      <c r="C570" s="109">
        <f>VLOOKUP(A570,DBMS_TYPE_SIZES[],2,FALSE)</f>
        <v>9</v>
      </c>
      <c r="D570" s="109">
        <f>VLOOKUP(A570,DBMS_TYPE_SIZES[],3,FALSE)</f>
        <v>4</v>
      </c>
      <c r="E570" s="110">
        <f>VLOOKUP(A570,DBMS_TYPE_SIZES[],4,FALSE)</f>
        <v>4</v>
      </c>
      <c r="F570" t="s">
        <v>128</v>
      </c>
      <c r="G570" t="s">
        <v>490</v>
      </c>
      <c r="H570" t="s">
        <v>18</v>
      </c>
      <c r="I570">
        <v>10</v>
      </c>
      <c r="J570">
        <v>4</v>
      </c>
    </row>
    <row r="571" spans="1:10">
      <c r="A571" s="108" t="str">
        <f>COL_SIZES[[#This Row],[datatype]]&amp;"_"&amp;COL_SIZES[[#This Row],[column_prec]]&amp;"_"&amp;COL_SIZES[[#This Row],[col_len]]</f>
        <v>numeric_19_9</v>
      </c>
      <c r="B571" s="108">
        <f>IF(COL_SIZES[[#This Row],[datatype]] = "varchar",
  MIN(
    COL_SIZES[[#This Row],[column_length]],
    IFERROR(VALUE(VLOOKUP(
      COL_SIZES[[#This Row],[table_name]]&amp;"."&amp;COL_SIZES[[#This Row],[column_name]],
      AVG_COL_SIZES[#Data],2,FALSE)),
    COL_SIZES[[#This Row],[column_length]])
  ),
  COL_SIZES[[#This Row],[column_length]])</f>
        <v>9</v>
      </c>
      <c r="C571" s="109">
        <f>VLOOKUP(A571,DBMS_TYPE_SIZES[],2,FALSE)</f>
        <v>9</v>
      </c>
      <c r="D571" s="109">
        <f>VLOOKUP(A571,DBMS_TYPE_SIZES[],3,FALSE)</f>
        <v>9</v>
      </c>
      <c r="E571" s="110">
        <f>VLOOKUP(A571,DBMS_TYPE_SIZES[],4,FALSE)</f>
        <v>9</v>
      </c>
      <c r="F571" t="s">
        <v>128</v>
      </c>
      <c r="G571" t="s">
        <v>143</v>
      </c>
      <c r="H571" t="s">
        <v>62</v>
      </c>
      <c r="I571">
        <v>19</v>
      </c>
      <c r="J571">
        <v>9</v>
      </c>
    </row>
    <row r="572" spans="1:10">
      <c r="A572" s="108" t="str">
        <f>COL_SIZES[[#This Row],[datatype]]&amp;"_"&amp;COL_SIZES[[#This Row],[column_prec]]&amp;"_"&amp;COL_SIZES[[#This Row],[col_len]]</f>
        <v>int_10_4</v>
      </c>
      <c r="B572" s="108">
        <f>IF(COL_SIZES[[#This Row],[datatype]] = "varchar",
  MIN(
    COL_SIZES[[#This Row],[column_length]],
    IFERROR(VALUE(VLOOKUP(
      COL_SIZES[[#This Row],[table_name]]&amp;"."&amp;COL_SIZES[[#This Row],[column_name]],
      AVG_COL_SIZES[#Data],2,FALSE)),
    COL_SIZES[[#This Row],[column_length]])
  ),
  COL_SIZES[[#This Row],[column_length]])</f>
        <v>4</v>
      </c>
      <c r="C572" s="109">
        <f>VLOOKUP(A572,DBMS_TYPE_SIZES[],2,FALSE)</f>
        <v>9</v>
      </c>
      <c r="D572" s="109">
        <f>VLOOKUP(A572,DBMS_TYPE_SIZES[],3,FALSE)</f>
        <v>4</v>
      </c>
      <c r="E572" s="110">
        <f>VLOOKUP(A572,DBMS_TYPE_SIZES[],4,FALSE)</f>
        <v>4</v>
      </c>
      <c r="F572" t="s">
        <v>128</v>
      </c>
      <c r="G572" t="s">
        <v>212</v>
      </c>
      <c r="H572" t="s">
        <v>18</v>
      </c>
      <c r="I572">
        <v>10</v>
      </c>
      <c r="J572">
        <v>4</v>
      </c>
    </row>
    <row r="573" spans="1:10">
      <c r="A573" s="108" t="str">
        <f>COL_SIZES[[#This Row],[datatype]]&amp;"_"&amp;COL_SIZES[[#This Row],[column_prec]]&amp;"_"&amp;COL_SIZES[[#This Row],[col_len]]</f>
        <v>int_10_4</v>
      </c>
      <c r="B573" s="108">
        <f>IF(COL_SIZES[[#This Row],[datatype]] = "varchar",
  MIN(
    COL_SIZES[[#This Row],[column_length]],
    IFERROR(VALUE(VLOOKUP(
      COL_SIZES[[#This Row],[table_name]]&amp;"."&amp;COL_SIZES[[#This Row],[column_name]],
      AVG_COL_SIZES[#Data],2,FALSE)),
    COL_SIZES[[#This Row],[column_length]])
  ),
  COL_SIZES[[#This Row],[column_length]])</f>
        <v>4</v>
      </c>
      <c r="C573" s="109">
        <f>VLOOKUP(A573,DBMS_TYPE_SIZES[],2,FALSE)</f>
        <v>9</v>
      </c>
      <c r="D573" s="109">
        <f>VLOOKUP(A573,DBMS_TYPE_SIZES[],3,FALSE)</f>
        <v>4</v>
      </c>
      <c r="E573" s="110">
        <f>VLOOKUP(A573,DBMS_TYPE_SIZES[],4,FALSE)</f>
        <v>4</v>
      </c>
      <c r="F573" t="s">
        <v>128</v>
      </c>
      <c r="G573" t="s">
        <v>697</v>
      </c>
      <c r="H573" t="s">
        <v>18</v>
      </c>
      <c r="I573">
        <v>10</v>
      </c>
      <c r="J573">
        <v>4</v>
      </c>
    </row>
    <row r="574" spans="1:10">
      <c r="A574" s="108" t="str">
        <f>COL_SIZES[[#This Row],[datatype]]&amp;"_"&amp;COL_SIZES[[#This Row],[column_prec]]&amp;"_"&amp;COL_SIZES[[#This Row],[col_len]]</f>
        <v>int_10_4</v>
      </c>
      <c r="B574" s="108">
        <f>IF(COL_SIZES[[#This Row],[datatype]] = "varchar",
  MIN(
    COL_SIZES[[#This Row],[column_length]],
    IFERROR(VALUE(VLOOKUP(
      COL_SIZES[[#This Row],[table_name]]&amp;"."&amp;COL_SIZES[[#This Row],[column_name]],
      AVG_COL_SIZES[#Data],2,FALSE)),
    COL_SIZES[[#This Row],[column_length]])
  ),
  COL_SIZES[[#This Row],[column_length]])</f>
        <v>4</v>
      </c>
      <c r="C574" s="109">
        <f>VLOOKUP(A574,DBMS_TYPE_SIZES[],2,FALSE)</f>
        <v>9</v>
      </c>
      <c r="D574" s="109">
        <f>VLOOKUP(A574,DBMS_TYPE_SIZES[],3,FALSE)</f>
        <v>4</v>
      </c>
      <c r="E574" s="110">
        <f>VLOOKUP(A574,DBMS_TYPE_SIZES[],4,FALSE)</f>
        <v>4</v>
      </c>
      <c r="F574" t="s">
        <v>128</v>
      </c>
      <c r="G574" t="s">
        <v>698</v>
      </c>
      <c r="H574" t="s">
        <v>18</v>
      </c>
      <c r="I574">
        <v>10</v>
      </c>
      <c r="J574">
        <v>4</v>
      </c>
    </row>
    <row r="575" spans="1:10">
      <c r="A575" s="108" t="str">
        <f>COL_SIZES[[#This Row],[datatype]]&amp;"_"&amp;COL_SIZES[[#This Row],[column_prec]]&amp;"_"&amp;COL_SIZES[[#This Row],[col_len]]</f>
        <v>int_10_4</v>
      </c>
      <c r="B575" s="108">
        <f>IF(COL_SIZES[[#This Row],[datatype]] = "varchar",
  MIN(
    COL_SIZES[[#This Row],[column_length]],
    IFERROR(VALUE(VLOOKUP(
      COL_SIZES[[#This Row],[table_name]]&amp;"."&amp;COL_SIZES[[#This Row],[column_name]],
      AVG_COL_SIZES[#Data],2,FALSE)),
    COL_SIZES[[#This Row],[column_length]])
  ),
  COL_SIZES[[#This Row],[column_length]])</f>
        <v>4</v>
      </c>
      <c r="C575" s="109">
        <f>VLOOKUP(A575,DBMS_TYPE_SIZES[],2,FALSE)</f>
        <v>9</v>
      </c>
      <c r="D575" s="109">
        <f>VLOOKUP(A575,DBMS_TYPE_SIZES[],3,FALSE)</f>
        <v>4</v>
      </c>
      <c r="E575" s="110">
        <f>VLOOKUP(A575,DBMS_TYPE_SIZES[],4,FALSE)</f>
        <v>4</v>
      </c>
      <c r="F575" t="s">
        <v>128</v>
      </c>
      <c r="G575" t="s">
        <v>139</v>
      </c>
      <c r="H575" t="s">
        <v>18</v>
      </c>
      <c r="I575">
        <v>10</v>
      </c>
      <c r="J575">
        <v>4</v>
      </c>
    </row>
    <row r="576" spans="1:10">
      <c r="A576" s="108" t="str">
        <f>COL_SIZES[[#This Row],[datatype]]&amp;"_"&amp;COL_SIZES[[#This Row],[column_prec]]&amp;"_"&amp;COL_SIZES[[#This Row],[col_len]]</f>
        <v>varchar_0_255</v>
      </c>
      <c r="B576" s="108">
        <f>IF(COL_SIZES[[#This Row],[datatype]] = "varchar",
  MIN(
    COL_SIZES[[#This Row],[column_length]],
    IFERROR(VALUE(VLOOKUP(
      COL_SIZES[[#This Row],[table_name]]&amp;"."&amp;COL_SIZES[[#This Row],[column_name]],
      AVG_COL_SIZES[#Data],2,FALSE)),
    COL_SIZES[[#This Row],[column_length]])
  ),
  COL_SIZES[[#This Row],[column_length]])</f>
        <v>255</v>
      </c>
      <c r="C576" s="109">
        <f>VLOOKUP(A576,DBMS_TYPE_SIZES[],2,FALSE)</f>
        <v>255</v>
      </c>
      <c r="D576" s="109">
        <f>VLOOKUP(A576,DBMS_TYPE_SIZES[],3,FALSE)</f>
        <v>255</v>
      </c>
      <c r="E576" s="110">
        <f>VLOOKUP(A576,DBMS_TYPE_SIZES[],4,FALSE)</f>
        <v>256</v>
      </c>
      <c r="F576" t="s">
        <v>128</v>
      </c>
      <c r="G576" t="s">
        <v>699</v>
      </c>
      <c r="H576" t="s">
        <v>86</v>
      </c>
      <c r="I576">
        <v>0</v>
      </c>
      <c r="J576">
        <v>255</v>
      </c>
    </row>
    <row r="577" spans="1:10">
      <c r="A577" s="108" t="str">
        <f>COL_SIZES[[#This Row],[datatype]]&amp;"_"&amp;COL_SIZES[[#This Row],[column_prec]]&amp;"_"&amp;COL_SIZES[[#This Row],[col_len]]</f>
        <v>varchar_0_255</v>
      </c>
      <c r="B577" s="108">
        <f>IF(COL_SIZES[[#This Row],[datatype]] = "varchar",
  MIN(
    COL_SIZES[[#This Row],[column_length]],
    IFERROR(VALUE(VLOOKUP(
      COL_SIZES[[#This Row],[table_name]]&amp;"."&amp;COL_SIZES[[#This Row],[column_name]],
      AVG_COL_SIZES[#Data],2,FALSE)),
    COL_SIZES[[#This Row],[column_length]])
  ),
  COL_SIZES[[#This Row],[column_length]])</f>
        <v>255</v>
      </c>
      <c r="C577" s="109">
        <f>VLOOKUP(A577,DBMS_TYPE_SIZES[],2,FALSE)</f>
        <v>255</v>
      </c>
      <c r="D577" s="109">
        <f>VLOOKUP(A577,DBMS_TYPE_SIZES[],3,FALSE)</f>
        <v>255</v>
      </c>
      <c r="E577" s="110">
        <f>VLOOKUP(A577,DBMS_TYPE_SIZES[],4,FALSE)</f>
        <v>256</v>
      </c>
      <c r="F577" t="s">
        <v>128</v>
      </c>
      <c r="G577" t="s">
        <v>700</v>
      </c>
      <c r="H577" t="s">
        <v>86</v>
      </c>
      <c r="I577">
        <v>0</v>
      </c>
      <c r="J577">
        <v>255</v>
      </c>
    </row>
    <row r="578" spans="1:10">
      <c r="A578" s="108" t="str">
        <f>COL_SIZES[[#This Row],[datatype]]&amp;"_"&amp;COL_SIZES[[#This Row],[column_prec]]&amp;"_"&amp;COL_SIZES[[#This Row],[col_len]]</f>
        <v>int_10_4</v>
      </c>
      <c r="B578" s="108">
        <f>IF(COL_SIZES[[#This Row],[datatype]] = "varchar",
  MIN(
    COL_SIZES[[#This Row],[column_length]],
    IFERROR(VALUE(VLOOKUP(
      COL_SIZES[[#This Row],[table_name]]&amp;"."&amp;COL_SIZES[[#This Row],[column_name]],
      AVG_COL_SIZES[#Data],2,FALSE)),
    COL_SIZES[[#This Row],[column_length]])
  ),
  COL_SIZES[[#This Row],[column_length]])</f>
        <v>4</v>
      </c>
      <c r="C578" s="109">
        <f>VLOOKUP(A578,DBMS_TYPE_SIZES[],2,FALSE)</f>
        <v>9</v>
      </c>
      <c r="D578" s="109">
        <f>VLOOKUP(A578,DBMS_TYPE_SIZES[],3,FALSE)</f>
        <v>4</v>
      </c>
      <c r="E578" s="110">
        <f>VLOOKUP(A578,DBMS_TYPE_SIZES[],4,FALSE)</f>
        <v>4</v>
      </c>
      <c r="F578" t="s">
        <v>128</v>
      </c>
      <c r="G578" t="s">
        <v>116</v>
      </c>
      <c r="H578" t="s">
        <v>18</v>
      </c>
      <c r="I578">
        <v>10</v>
      </c>
      <c r="J578">
        <v>4</v>
      </c>
    </row>
    <row r="579" spans="1:10">
      <c r="A579" s="108" t="str">
        <f>COL_SIZES[[#This Row],[datatype]]&amp;"_"&amp;COL_SIZES[[#This Row],[column_prec]]&amp;"_"&amp;COL_SIZES[[#This Row],[col_len]]</f>
        <v>numeric_16_9</v>
      </c>
      <c r="B579" s="108">
        <f>IF(COL_SIZES[[#This Row],[datatype]] = "varchar",
  MIN(
    COL_SIZES[[#This Row],[column_length]],
    IFERROR(VALUE(VLOOKUP(
      COL_SIZES[[#This Row],[table_name]]&amp;"."&amp;COL_SIZES[[#This Row],[column_name]],
      AVG_COL_SIZES[#Data],2,FALSE)),
    COL_SIZES[[#This Row],[column_length]])
  ),
  COL_SIZES[[#This Row],[column_length]])</f>
        <v>9</v>
      </c>
      <c r="C579" s="109">
        <f>VLOOKUP(A579,DBMS_TYPE_SIZES[],2,FALSE)</f>
        <v>9</v>
      </c>
      <c r="D579" s="109">
        <f>VLOOKUP(A579,DBMS_TYPE_SIZES[],3,FALSE)</f>
        <v>9</v>
      </c>
      <c r="E579" s="110">
        <f>VLOOKUP(A579,DBMS_TYPE_SIZES[],4,FALSE)</f>
        <v>9</v>
      </c>
      <c r="F579" t="s">
        <v>128</v>
      </c>
      <c r="G579" t="s">
        <v>96</v>
      </c>
      <c r="H579" t="s">
        <v>62</v>
      </c>
      <c r="I579">
        <v>16</v>
      </c>
      <c r="J579">
        <v>9</v>
      </c>
    </row>
    <row r="580" spans="1:10">
      <c r="A580" s="108" t="str">
        <f>COL_SIZES[[#This Row],[datatype]]&amp;"_"&amp;COL_SIZES[[#This Row],[column_prec]]&amp;"_"&amp;COL_SIZES[[#This Row],[col_len]]</f>
        <v>int_10_4</v>
      </c>
      <c r="B580" s="108">
        <f>IF(COL_SIZES[[#This Row],[datatype]] = "varchar",
  MIN(
    COL_SIZES[[#This Row],[column_length]],
    IFERROR(VALUE(VLOOKUP(
      COL_SIZES[[#This Row],[table_name]]&amp;"."&amp;COL_SIZES[[#This Row],[column_name]],
      AVG_COL_SIZES[#Data],2,FALSE)),
    COL_SIZES[[#This Row],[column_length]])
  ),
  COL_SIZES[[#This Row],[column_length]])</f>
        <v>4</v>
      </c>
      <c r="C580" s="109">
        <f>VLOOKUP(A580,DBMS_TYPE_SIZES[],2,FALSE)</f>
        <v>9</v>
      </c>
      <c r="D580" s="109">
        <f>VLOOKUP(A580,DBMS_TYPE_SIZES[],3,FALSE)</f>
        <v>4</v>
      </c>
      <c r="E580" s="110">
        <f>VLOOKUP(A580,DBMS_TYPE_SIZES[],4,FALSE)</f>
        <v>4</v>
      </c>
      <c r="F580" t="s">
        <v>128</v>
      </c>
      <c r="G580" t="s">
        <v>223</v>
      </c>
      <c r="H580" t="s">
        <v>18</v>
      </c>
      <c r="I580">
        <v>10</v>
      </c>
      <c r="J580">
        <v>4</v>
      </c>
    </row>
    <row r="581" spans="1:10">
      <c r="A581" s="108" t="str">
        <f>COL_SIZES[[#This Row],[datatype]]&amp;"_"&amp;COL_SIZES[[#This Row],[column_prec]]&amp;"_"&amp;COL_SIZES[[#This Row],[col_len]]</f>
        <v>varchar_0_50</v>
      </c>
      <c r="B581" s="108">
        <f>IF(COL_SIZES[[#This Row],[datatype]] = "varchar",
  MIN(
    COL_SIZES[[#This Row],[column_length]],
    IFERROR(VALUE(VLOOKUP(
      COL_SIZES[[#This Row],[table_name]]&amp;"."&amp;COL_SIZES[[#This Row],[column_name]],
      AVG_COL_SIZES[#Data],2,FALSE)),
    COL_SIZES[[#This Row],[column_length]])
  ),
  COL_SIZES[[#This Row],[column_length]])</f>
        <v>50</v>
      </c>
      <c r="C581" s="109">
        <f>VLOOKUP(A581,DBMS_TYPE_SIZES[],2,FALSE)</f>
        <v>50</v>
      </c>
      <c r="D581" s="109">
        <f>VLOOKUP(A581,DBMS_TYPE_SIZES[],3,FALSE)</f>
        <v>50</v>
      </c>
      <c r="E581" s="110">
        <f>VLOOKUP(A581,DBMS_TYPE_SIZES[],4,FALSE)</f>
        <v>51</v>
      </c>
      <c r="F581" t="s">
        <v>128</v>
      </c>
      <c r="G581" t="s">
        <v>158</v>
      </c>
      <c r="H581" t="s">
        <v>86</v>
      </c>
      <c r="I581">
        <v>0</v>
      </c>
      <c r="J581">
        <v>50</v>
      </c>
    </row>
    <row r="582" spans="1:10">
      <c r="A582" s="108" t="str">
        <f>COL_SIZES[[#This Row],[datatype]]&amp;"_"&amp;COL_SIZES[[#This Row],[column_prec]]&amp;"_"&amp;COL_SIZES[[#This Row],[col_len]]</f>
        <v>int_10_4</v>
      </c>
      <c r="B582" s="108">
        <f>IF(COL_SIZES[[#This Row],[datatype]] = "varchar",
  MIN(
    COL_SIZES[[#This Row],[column_length]],
    IFERROR(VALUE(VLOOKUP(
      COL_SIZES[[#This Row],[table_name]]&amp;"."&amp;COL_SIZES[[#This Row],[column_name]],
      AVG_COL_SIZES[#Data],2,FALSE)),
    COL_SIZES[[#This Row],[column_length]])
  ),
  COL_SIZES[[#This Row],[column_length]])</f>
        <v>4</v>
      </c>
      <c r="C582" s="109">
        <f>VLOOKUP(A582,DBMS_TYPE_SIZES[],2,FALSE)</f>
        <v>9</v>
      </c>
      <c r="D582" s="109">
        <f>VLOOKUP(A582,DBMS_TYPE_SIZES[],3,FALSE)</f>
        <v>4</v>
      </c>
      <c r="E582" s="110">
        <f>VLOOKUP(A582,DBMS_TYPE_SIZES[],4,FALSE)</f>
        <v>4</v>
      </c>
      <c r="F582" t="s">
        <v>128</v>
      </c>
      <c r="G582" t="s">
        <v>717</v>
      </c>
      <c r="H582" t="s">
        <v>18</v>
      </c>
      <c r="I582">
        <v>10</v>
      </c>
      <c r="J582">
        <v>4</v>
      </c>
    </row>
    <row r="583" spans="1:10">
      <c r="A583" s="108" t="str">
        <f>COL_SIZES[[#This Row],[datatype]]&amp;"_"&amp;COL_SIZES[[#This Row],[column_prec]]&amp;"_"&amp;COL_SIZES[[#This Row],[col_len]]</f>
        <v>varchar_0_50</v>
      </c>
      <c r="B583" s="108">
        <f>IF(COL_SIZES[[#This Row],[datatype]] = "varchar",
  MIN(
    COL_SIZES[[#This Row],[column_length]],
    IFERROR(VALUE(VLOOKUP(
      COL_SIZES[[#This Row],[table_name]]&amp;"."&amp;COL_SIZES[[#This Row],[column_name]],
      AVG_COL_SIZES[#Data],2,FALSE)),
    COL_SIZES[[#This Row],[column_length]])
  ),
  COL_SIZES[[#This Row],[column_length]])</f>
        <v>50</v>
      </c>
      <c r="C583" s="109">
        <f>VLOOKUP(A583,DBMS_TYPE_SIZES[],2,FALSE)</f>
        <v>50</v>
      </c>
      <c r="D583" s="109">
        <f>VLOOKUP(A583,DBMS_TYPE_SIZES[],3,FALSE)</f>
        <v>50</v>
      </c>
      <c r="E583" s="110">
        <f>VLOOKUP(A583,DBMS_TYPE_SIZES[],4,FALSE)</f>
        <v>51</v>
      </c>
      <c r="F583" t="s">
        <v>128</v>
      </c>
      <c r="G583" t="s">
        <v>130</v>
      </c>
      <c r="H583" t="s">
        <v>86</v>
      </c>
      <c r="I583">
        <v>0</v>
      </c>
      <c r="J583">
        <v>50</v>
      </c>
    </row>
    <row r="584" spans="1:10">
      <c r="A584" s="108" t="str">
        <f>COL_SIZES[[#This Row],[datatype]]&amp;"_"&amp;COL_SIZES[[#This Row],[column_prec]]&amp;"_"&amp;COL_SIZES[[#This Row],[col_len]]</f>
        <v>int_10_4</v>
      </c>
      <c r="B584" s="108">
        <f>IF(COL_SIZES[[#This Row],[datatype]] = "varchar",
  MIN(
    COL_SIZES[[#This Row],[column_length]],
    IFERROR(VALUE(VLOOKUP(
      COL_SIZES[[#This Row],[table_name]]&amp;"."&amp;COL_SIZES[[#This Row],[column_name]],
      AVG_COL_SIZES[#Data],2,FALSE)),
    COL_SIZES[[#This Row],[column_length]])
  ),
  COL_SIZES[[#This Row],[column_length]])</f>
        <v>4</v>
      </c>
      <c r="C584" s="109">
        <f>VLOOKUP(A584,DBMS_TYPE_SIZES[],2,FALSE)</f>
        <v>9</v>
      </c>
      <c r="D584" s="109">
        <f>VLOOKUP(A584,DBMS_TYPE_SIZES[],3,FALSE)</f>
        <v>4</v>
      </c>
      <c r="E584" s="110">
        <f>VLOOKUP(A584,DBMS_TYPE_SIZES[],4,FALSE)</f>
        <v>4</v>
      </c>
      <c r="F584" t="s">
        <v>128</v>
      </c>
      <c r="G584" t="s">
        <v>718</v>
      </c>
      <c r="H584" t="s">
        <v>18</v>
      </c>
      <c r="I584">
        <v>10</v>
      </c>
      <c r="J584">
        <v>4</v>
      </c>
    </row>
    <row r="585" spans="1:10">
      <c r="A585" s="108" t="str">
        <f>COL_SIZES[[#This Row],[datatype]]&amp;"_"&amp;COL_SIZES[[#This Row],[column_prec]]&amp;"_"&amp;COL_SIZES[[#This Row],[col_len]]</f>
        <v>int_10_4</v>
      </c>
      <c r="B585" s="108">
        <f>IF(COL_SIZES[[#This Row],[datatype]] = "varchar",
  MIN(
    COL_SIZES[[#This Row],[column_length]],
    IFERROR(VALUE(VLOOKUP(
      COL_SIZES[[#This Row],[table_name]]&amp;"."&amp;COL_SIZES[[#This Row],[column_name]],
      AVG_COL_SIZES[#Data],2,FALSE)),
    COL_SIZES[[#This Row],[column_length]])
  ),
  COL_SIZES[[#This Row],[column_length]])</f>
        <v>4</v>
      </c>
      <c r="C585" s="109">
        <f>VLOOKUP(A585,DBMS_TYPE_SIZES[],2,FALSE)</f>
        <v>9</v>
      </c>
      <c r="D585" s="109">
        <f>VLOOKUP(A585,DBMS_TYPE_SIZES[],3,FALSE)</f>
        <v>4</v>
      </c>
      <c r="E585" s="110">
        <f>VLOOKUP(A585,DBMS_TYPE_SIZES[],4,FALSE)</f>
        <v>4</v>
      </c>
      <c r="F585" t="s">
        <v>128</v>
      </c>
      <c r="G585" t="s">
        <v>203</v>
      </c>
      <c r="H585" t="s">
        <v>18</v>
      </c>
      <c r="I585">
        <v>10</v>
      </c>
      <c r="J585">
        <v>4</v>
      </c>
    </row>
    <row r="586" spans="1:10">
      <c r="A586" s="108" t="str">
        <f>COL_SIZES[[#This Row],[datatype]]&amp;"_"&amp;COL_SIZES[[#This Row],[column_prec]]&amp;"_"&amp;COL_SIZES[[#This Row],[col_len]]</f>
        <v>datetime_23_8</v>
      </c>
      <c r="B586" s="108">
        <f>IF(COL_SIZES[[#This Row],[datatype]] = "varchar",
  MIN(
    COL_SIZES[[#This Row],[column_length]],
    IFERROR(VALUE(VLOOKUP(
      COL_SIZES[[#This Row],[table_name]]&amp;"."&amp;COL_SIZES[[#This Row],[column_name]],
      AVG_COL_SIZES[#Data],2,FALSE)),
    COL_SIZES[[#This Row],[column_length]])
  ),
  COL_SIZES[[#This Row],[column_length]])</f>
        <v>8</v>
      </c>
      <c r="C586" s="109">
        <f>VLOOKUP(A586,DBMS_TYPE_SIZES[],2,FALSE)</f>
        <v>7</v>
      </c>
      <c r="D586" s="109">
        <f>VLOOKUP(A586,DBMS_TYPE_SIZES[],3,FALSE)</f>
        <v>8</v>
      </c>
      <c r="E586" s="110">
        <f>VLOOKUP(A586,DBMS_TYPE_SIZES[],4,FALSE)</f>
        <v>8</v>
      </c>
      <c r="F586" t="s">
        <v>128</v>
      </c>
      <c r="G586" t="s">
        <v>719</v>
      </c>
      <c r="H586" t="s">
        <v>20</v>
      </c>
      <c r="I586">
        <v>23</v>
      </c>
      <c r="J586">
        <v>8</v>
      </c>
    </row>
    <row r="587" spans="1:10">
      <c r="A587" s="108" t="str">
        <f>COL_SIZES[[#This Row],[datatype]]&amp;"_"&amp;COL_SIZES[[#This Row],[column_prec]]&amp;"_"&amp;COL_SIZES[[#This Row],[col_len]]</f>
        <v>int_10_4</v>
      </c>
      <c r="B587" s="108">
        <f>IF(COL_SIZES[[#This Row],[datatype]] = "varchar",
  MIN(
    COL_SIZES[[#This Row],[column_length]],
    IFERROR(VALUE(VLOOKUP(
      COL_SIZES[[#This Row],[table_name]]&amp;"."&amp;COL_SIZES[[#This Row],[column_name]],
      AVG_COL_SIZES[#Data],2,FALSE)),
    COL_SIZES[[#This Row],[column_length]])
  ),
  COL_SIZES[[#This Row],[column_length]])</f>
        <v>4</v>
      </c>
      <c r="C587" s="109">
        <f>VLOOKUP(A587,DBMS_TYPE_SIZES[],2,FALSE)</f>
        <v>9</v>
      </c>
      <c r="D587" s="109">
        <f>VLOOKUP(A587,DBMS_TYPE_SIZES[],3,FALSE)</f>
        <v>4</v>
      </c>
      <c r="E587" s="110">
        <f>VLOOKUP(A587,DBMS_TYPE_SIZES[],4,FALSE)</f>
        <v>4</v>
      </c>
      <c r="F587" t="s">
        <v>128</v>
      </c>
      <c r="G587" t="s">
        <v>720</v>
      </c>
      <c r="H587" t="s">
        <v>18</v>
      </c>
      <c r="I587">
        <v>10</v>
      </c>
      <c r="J587">
        <v>4</v>
      </c>
    </row>
    <row r="588" spans="1:10">
      <c r="A588" s="108" t="str">
        <f>COL_SIZES[[#This Row],[datatype]]&amp;"_"&amp;COL_SIZES[[#This Row],[column_prec]]&amp;"_"&amp;COL_SIZES[[#This Row],[col_len]]</f>
        <v>int_10_4</v>
      </c>
      <c r="B588" s="108">
        <f>IF(COL_SIZES[[#This Row],[datatype]] = "varchar",
  MIN(
    COL_SIZES[[#This Row],[column_length]],
    IFERROR(VALUE(VLOOKUP(
      COL_SIZES[[#This Row],[table_name]]&amp;"."&amp;COL_SIZES[[#This Row],[column_name]],
      AVG_COL_SIZES[#Data],2,FALSE)),
    COL_SIZES[[#This Row],[column_length]])
  ),
  COL_SIZES[[#This Row],[column_length]])</f>
        <v>4</v>
      </c>
      <c r="C588" s="109">
        <f>VLOOKUP(A588,DBMS_TYPE_SIZES[],2,FALSE)</f>
        <v>9</v>
      </c>
      <c r="D588" s="109">
        <f>VLOOKUP(A588,DBMS_TYPE_SIZES[],3,FALSE)</f>
        <v>4</v>
      </c>
      <c r="E588" s="110">
        <f>VLOOKUP(A588,DBMS_TYPE_SIZES[],4,FALSE)</f>
        <v>4</v>
      </c>
      <c r="F588" t="s">
        <v>128</v>
      </c>
      <c r="G588" t="s">
        <v>721</v>
      </c>
      <c r="H588" t="s">
        <v>18</v>
      </c>
      <c r="I588">
        <v>10</v>
      </c>
      <c r="J588">
        <v>4</v>
      </c>
    </row>
    <row r="589" spans="1:10">
      <c r="A589" s="108" t="str">
        <f>COL_SIZES[[#This Row],[datatype]]&amp;"_"&amp;COL_SIZES[[#This Row],[column_prec]]&amp;"_"&amp;COL_SIZES[[#This Row],[col_len]]</f>
        <v>int_10_4</v>
      </c>
      <c r="B589" s="108">
        <f>IF(COL_SIZES[[#This Row],[datatype]] = "varchar",
  MIN(
    COL_SIZES[[#This Row],[column_length]],
    IFERROR(VALUE(VLOOKUP(
      COL_SIZES[[#This Row],[table_name]]&amp;"."&amp;COL_SIZES[[#This Row],[column_name]],
      AVG_COL_SIZES[#Data],2,FALSE)),
    COL_SIZES[[#This Row],[column_length]])
  ),
  COL_SIZES[[#This Row],[column_length]])</f>
        <v>4</v>
      </c>
      <c r="C589" s="109">
        <f>VLOOKUP(A589,DBMS_TYPE_SIZES[],2,FALSE)</f>
        <v>9</v>
      </c>
      <c r="D589" s="109">
        <f>VLOOKUP(A589,DBMS_TYPE_SIZES[],3,FALSE)</f>
        <v>4</v>
      </c>
      <c r="E589" s="110">
        <f>VLOOKUP(A589,DBMS_TYPE_SIZES[],4,FALSE)</f>
        <v>4</v>
      </c>
      <c r="F589" t="s">
        <v>128</v>
      </c>
      <c r="G589" t="s">
        <v>722</v>
      </c>
      <c r="H589" t="s">
        <v>18</v>
      </c>
      <c r="I589">
        <v>10</v>
      </c>
      <c r="J589">
        <v>4</v>
      </c>
    </row>
    <row r="590" spans="1:10">
      <c r="A590" s="108" t="str">
        <f>COL_SIZES[[#This Row],[datatype]]&amp;"_"&amp;COL_SIZES[[#This Row],[column_prec]]&amp;"_"&amp;COL_SIZES[[#This Row],[col_len]]</f>
        <v>int_10_4</v>
      </c>
      <c r="B590" s="108">
        <f>IF(COL_SIZES[[#This Row],[datatype]] = "varchar",
  MIN(
    COL_SIZES[[#This Row],[column_length]],
    IFERROR(VALUE(VLOOKUP(
      COL_SIZES[[#This Row],[table_name]]&amp;"."&amp;COL_SIZES[[#This Row],[column_name]],
      AVG_COL_SIZES[#Data],2,FALSE)),
    COL_SIZES[[#This Row],[column_length]])
  ),
  COL_SIZES[[#This Row],[column_length]])</f>
        <v>4</v>
      </c>
      <c r="C590" s="109">
        <f>VLOOKUP(A590,DBMS_TYPE_SIZES[],2,FALSE)</f>
        <v>9</v>
      </c>
      <c r="D590" s="109">
        <f>VLOOKUP(A590,DBMS_TYPE_SIZES[],3,FALSE)</f>
        <v>4</v>
      </c>
      <c r="E590" s="110">
        <f>VLOOKUP(A590,DBMS_TYPE_SIZES[],4,FALSE)</f>
        <v>4</v>
      </c>
      <c r="F590" t="s">
        <v>128</v>
      </c>
      <c r="G590" t="s">
        <v>723</v>
      </c>
      <c r="H590" t="s">
        <v>18</v>
      </c>
      <c r="I590">
        <v>10</v>
      </c>
      <c r="J590">
        <v>4</v>
      </c>
    </row>
    <row r="591" spans="1:10">
      <c r="A591" s="108" t="str">
        <f>COL_SIZES[[#This Row],[datatype]]&amp;"_"&amp;COL_SIZES[[#This Row],[column_prec]]&amp;"_"&amp;COL_SIZES[[#This Row],[col_len]]</f>
        <v>varchar_0_255</v>
      </c>
      <c r="B591" s="108">
        <f>IF(COL_SIZES[[#This Row],[datatype]] = "varchar",
  MIN(
    COL_SIZES[[#This Row],[column_length]],
    IFERROR(VALUE(VLOOKUP(
      COL_SIZES[[#This Row],[table_name]]&amp;"."&amp;COL_SIZES[[#This Row],[column_name]],
      AVG_COL_SIZES[#Data],2,FALSE)),
    COL_SIZES[[#This Row],[column_length]])
  ),
  COL_SIZES[[#This Row],[column_length]])</f>
        <v>255</v>
      </c>
      <c r="C591" s="109">
        <f>VLOOKUP(A591,DBMS_TYPE_SIZES[],2,FALSE)</f>
        <v>255</v>
      </c>
      <c r="D591" s="109">
        <f>VLOOKUP(A591,DBMS_TYPE_SIZES[],3,FALSE)</f>
        <v>255</v>
      </c>
      <c r="E591" s="110">
        <f>VLOOKUP(A591,DBMS_TYPE_SIZES[],4,FALSE)</f>
        <v>256</v>
      </c>
      <c r="F591" t="s">
        <v>128</v>
      </c>
      <c r="G591" t="s">
        <v>724</v>
      </c>
      <c r="H591" t="s">
        <v>86</v>
      </c>
      <c r="I591">
        <v>0</v>
      </c>
      <c r="J591">
        <v>255</v>
      </c>
    </row>
    <row r="592" spans="1:10">
      <c r="A592" s="108" t="str">
        <f>COL_SIZES[[#This Row],[datatype]]&amp;"_"&amp;COL_SIZES[[#This Row],[column_prec]]&amp;"_"&amp;COL_SIZES[[#This Row],[col_len]]</f>
        <v>int_10_4</v>
      </c>
      <c r="B592" s="108">
        <f>IF(COL_SIZES[[#This Row],[datatype]] = "varchar",
  MIN(
    COL_SIZES[[#This Row],[column_length]],
    IFERROR(VALUE(VLOOKUP(
      COL_SIZES[[#This Row],[table_name]]&amp;"."&amp;COL_SIZES[[#This Row],[column_name]],
      AVG_COL_SIZES[#Data],2,FALSE)),
    COL_SIZES[[#This Row],[column_length]])
  ),
  COL_SIZES[[#This Row],[column_length]])</f>
        <v>4</v>
      </c>
      <c r="C592" s="109">
        <f>VLOOKUP(A592,DBMS_TYPE_SIZES[],2,FALSE)</f>
        <v>9</v>
      </c>
      <c r="D592" s="109">
        <f>VLOOKUP(A592,DBMS_TYPE_SIZES[],3,FALSE)</f>
        <v>4</v>
      </c>
      <c r="E592" s="110">
        <f>VLOOKUP(A592,DBMS_TYPE_SIZES[],4,FALSE)</f>
        <v>4</v>
      </c>
      <c r="F592" t="s">
        <v>128</v>
      </c>
      <c r="G592" t="s">
        <v>725</v>
      </c>
      <c r="H592" t="s">
        <v>18</v>
      </c>
      <c r="I592">
        <v>10</v>
      </c>
      <c r="J592">
        <v>4</v>
      </c>
    </row>
    <row r="593" spans="1:10">
      <c r="A593" s="108" t="str">
        <f>COL_SIZES[[#This Row],[datatype]]&amp;"_"&amp;COL_SIZES[[#This Row],[column_prec]]&amp;"_"&amp;COL_SIZES[[#This Row],[col_len]]</f>
        <v>int_10_4</v>
      </c>
      <c r="B593" s="108">
        <f>IF(COL_SIZES[[#This Row],[datatype]] = "varchar",
  MIN(
    COL_SIZES[[#This Row],[column_length]],
    IFERROR(VALUE(VLOOKUP(
      COL_SIZES[[#This Row],[table_name]]&amp;"."&amp;COL_SIZES[[#This Row],[column_name]],
      AVG_COL_SIZES[#Data],2,FALSE)),
    COL_SIZES[[#This Row],[column_length]])
  ),
  COL_SIZES[[#This Row],[column_length]])</f>
        <v>4</v>
      </c>
      <c r="C593" s="109">
        <f>VLOOKUP(A593,DBMS_TYPE_SIZES[],2,FALSE)</f>
        <v>9</v>
      </c>
      <c r="D593" s="109">
        <f>VLOOKUP(A593,DBMS_TYPE_SIZES[],3,FALSE)</f>
        <v>4</v>
      </c>
      <c r="E593" s="110">
        <f>VLOOKUP(A593,DBMS_TYPE_SIZES[],4,FALSE)</f>
        <v>4</v>
      </c>
      <c r="F593" t="s">
        <v>128</v>
      </c>
      <c r="G593" t="s">
        <v>704</v>
      </c>
      <c r="H593" t="s">
        <v>18</v>
      </c>
      <c r="I593">
        <v>10</v>
      </c>
      <c r="J593">
        <v>4</v>
      </c>
    </row>
    <row r="594" spans="1:10">
      <c r="A594" s="108" t="str">
        <f>COL_SIZES[[#This Row],[datatype]]&amp;"_"&amp;COL_SIZES[[#This Row],[column_prec]]&amp;"_"&amp;COL_SIZES[[#This Row],[col_len]]</f>
        <v>int_10_4</v>
      </c>
      <c r="B594" s="108">
        <f>IF(COL_SIZES[[#This Row],[datatype]] = "varchar",
  MIN(
    COL_SIZES[[#This Row],[column_length]],
    IFERROR(VALUE(VLOOKUP(
      COL_SIZES[[#This Row],[table_name]]&amp;"."&amp;COL_SIZES[[#This Row],[column_name]],
      AVG_COL_SIZES[#Data],2,FALSE)),
    COL_SIZES[[#This Row],[column_length]])
  ),
  COL_SIZES[[#This Row],[column_length]])</f>
        <v>4</v>
      </c>
      <c r="C594" s="109">
        <f>VLOOKUP(A594,DBMS_TYPE_SIZES[],2,FALSE)</f>
        <v>9</v>
      </c>
      <c r="D594" s="109">
        <f>VLOOKUP(A594,DBMS_TYPE_SIZES[],3,FALSE)</f>
        <v>4</v>
      </c>
      <c r="E594" s="110">
        <f>VLOOKUP(A594,DBMS_TYPE_SIZES[],4,FALSE)</f>
        <v>4</v>
      </c>
      <c r="F594" t="s">
        <v>128</v>
      </c>
      <c r="G594" t="s">
        <v>726</v>
      </c>
      <c r="H594" t="s">
        <v>18</v>
      </c>
      <c r="I594">
        <v>10</v>
      </c>
      <c r="J594">
        <v>4</v>
      </c>
    </row>
    <row r="595" spans="1:10">
      <c r="A595" s="108" t="str">
        <f>COL_SIZES[[#This Row],[datatype]]&amp;"_"&amp;COL_SIZES[[#This Row],[column_prec]]&amp;"_"&amp;COL_SIZES[[#This Row],[col_len]]</f>
        <v>int_10_4</v>
      </c>
      <c r="B595" s="108">
        <f>IF(COL_SIZES[[#This Row],[datatype]] = "varchar",
  MIN(
    COL_SIZES[[#This Row],[column_length]],
    IFERROR(VALUE(VLOOKUP(
      COL_SIZES[[#This Row],[table_name]]&amp;"."&amp;COL_SIZES[[#This Row],[column_name]],
      AVG_COL_SIZES[#Data],2,FALSE)),
    COL_SIZES[[#This Row],[column_length]])
  ),
  COL_SIZES[[#This Row],[column_length]])</f>
        <v>4</v>
      </c>
      <c r="C595" s="109">
        <f>VLOOKUP(A595,DBMS_TYPE_SIZES[],2,FALSE)</f>
        <v>9</v>
      </c>
      <c r="D595" s="109">
        <f>VLOOKUP(A595,DBMS_TYPE_SIZES[],3,FALSE)</f>
        <v>4</v>
      </c>
      <c r="E595" s="110">
        <f>VLOOKUP(A595,DBMS_TYPE_SIZES[],4,FALSE)</f>
        <v>4</v>
      </c>
      <c r="F595" t="s">
        <v>128</v>
      </c>
      <c r="G595" t="s">
        <v>238</v>
      </c>
      <c r="H595" t="s">
        <v>18</v>
      </c>
      <c r="I595">
        <v>10</v>
      </c>
      <c r="J595">
        <v>4</v>
      </c>
    </row>
    <row r="596" spans="1:10">
      <c r="A596" s="108" t="str">
        <f>COL_SIZES[[#This Row],[datatype]]&amp;"_"&amp;COL_SIZES[[#This Row],[column_prec]]&amp;"_"&amp;COL_SIZES[[#This Row],[col_len]]</f>
        <v>int_10_4</v>
      </c>
      <c r="B596" s="108">
        <f>IF(COL_SIZES[[#This Row],[datatype]] = "varchar",
  MIN(
    COL_SIZES[[#This Row],[column_length]],
    IFERROR(VALUE(VLOOKUP(
      COL_SIZES[[#This Row],[table_name]]&amp;"."&amp;COL_SIZES[[#This Row],[column_name]],
      AVG_COL_SIZES[#Data],2,FALSE)),
    COL_SIZES[[#This Row],[column_length]])
  ),
  COL_SIZES[[#This Row],[column_length]])</f>
        <v>4</v>
      </c>
      <c r="C596" s="109">
        <f>VLOOKUP(A596,DBMS_TYPE_SIZES[],2,FALSE)</f>
        <v>9</v>
      </c>
      <c r="D596" s="109">
        <f>VLOOKUP(A596,DBMS_TYPE_SIZES[],3,FALSE)</f>
        <v>4</v>
      </c>
      <c r="E596" s="110">
        <f>VLOOKUP(A596,DBMS_TYPE_SIZES[],4,FALSE)</f>
        <v>4</v>
      </c>
      <c r="F596" t="s">
        <v>128</v>
      </c>
      <c r="G596" t="s">
        <v>727</v>
      </c>
      <c r="H596" t="s">
        <v>18</v>
      </c>
      <c r="I596">
        <v>10</v>
      </c>
      <c r="J596">
        <v>4</v>
      </c>
    </row>
    <row r="597" spans="1:10">
      <c r="A597" s="108" t="str">
        <f>COL_SIZES[[#This Row],[datatype]]&amp;"_"&amp;COL_SIZES[[#This Row],[column_prec]]&amp;"_"&amp;COL_SIZES[[#This Row],[col_len]]</f>
        <v>datetime_23_8</v>
      </c>
      <c r="B597" s="108">
        <f>IF(COL_SIZES[[#This Row],[datatype]] = "varchar",
  MIN(
    COL_SIZES[[#This Row],[column_length]],
    IFERROR(VALUE(VLOOKUP(
      COL_SIZES[[#This Row],[table_name]]&amp;"."&amp;COL_SIZES[[#This Row],[column_name]],
      AVG_COL_SIZES[#Data],2,FALSE)),
    COL_SIZES[[#This Row],[column_length]])
  ),
  COL_SIZES[[#This Row],[column_length]])</f>
        <v>8</v>
      </c>
      <c r="C597" s="109">
        <f>VLOOKUP(A597,DBMS_TYPE_SIZES[],2,FALSE)</f>
        <v>7</v>
      </c>
      <c r="D597" s="109">
        <f>VLOOKUP(A597,DBMS_TYPE_SIZES[],3,FALSE)</f>
        <v>8</v>
      </c>
      <c r="E597" s="110">
        <f>VLOOKUP(A597,DBMS_TYPE_SIZES[],4,FALSE)</f>
        <v>8</v>
      </c>
      <c r="F597" t="s">
        <v>131</v>
      </c>
      <c r="G597" t="s">
        <v>715</v>
      </c>
      <c r="H597" t="s">
        <v>20</v>
      </c>
      <c r="I597">
        <v>23</v>
      </c>
      <c r="J597">
        <v>8</v>
      </c>
    </row>
    <row r="598" spans="1:10">
      <c r="A598" s="108" t="str">
        <f>COL_SIZES[[#This Row],[datatype]]&amp;"_"&amp;COL_SIZES[[#This Row],[column_prec]]&amp;"_"&amp;COL_SIZES[[#This Row],[col_len]]</f>
        <v>int_10_4</v>
      </c>
      <c r="B598" s="108">
        <f>IF(COL_SIZES[[#This Row],[datatype]] = "varchar",
  MIN(
    COL_SIZES[[#This Row],[column_length]],
    IFERROR(VALUE(VLOOKUP(
      COL_SIZES[[#This Row],[table_name]]&amp;"."&amp;COL_SIZES[[#This Row],[column_name]],
      AVG_COL_SIZES[#Data],2,FALSE)),
    COL_SIZES[[#This Row],[column_length]])
  ),
  COL_SIZES[[#This Row],[column_length]])</f>
        <v>4</v>
      </c>
      <c r="C598" s="109">
        <f>VLOOKUP(A598,DBMS_TYPE_SIZES[],2,FALSE)</f>
        <v>9</v>
      </c>
      <c r="D598" s="109">
        <f>VLOOKUP(A598,DBMS_TYPE_SIZES[],3,FALSE)</f>
        <v>4</v>
      </c>
      <c r="E598" s="110">
        <f>VLOOKUP(A598,DBMS_TYPE_SIZES[],4,FALSE)</f>
        <v>4</v>
      </c>
      <c r="F598" t="s">
        <v>131</v>
      </c>
      <c r="G598" t="s">
        <v>129</v>
      </c>
      <c r="H598" t="s">
        <v>18</v>
      </c>
      <c r="I598">
        <v>10</v>
      </c>
      <c r="J598">
        <v>4</v>
      </c>
    </row>
    <row r="599" spans="1:10">
      <c r="A599" s="108" t="str">
        <f>COL_SIZES[[#This Row],[datatype]]&amp;"_"&amp;COL_SIZES[[#This Row],[column_prec]]&amp;"_"&amp;COL_SIZES[[#This Row],[col_len]]</f>
        <v>int_10_4</v>
      </c>
      <c r="B599" s="108">
        <f>IF(COL_SIZES[[#This Row],[datatype]] = "varchar",
  MIN(
    COL_SIZES[[#This Row],[column_length]],
    IFERROR(VALUE(VLOOKUP(
      COL_SIZES[[#This Row],[table_name]]&amp;"."&amp;COL_SIZES[[#This Row],[column_name]],
      AVG_COL_SIZES[#Data],2,FALSE)),
    COL_SIZES[[#This Row],[column_length]])
  ),
  COL_SIZES[[#This Row],[column_length]])</f>
        <v>4</v>
      </c>
      <c r="C599" s="109">
        <f>VLOOKUP(A599,DBMS_TYPE_SIZES[],2,FALSE)</f>
        <v>9</v>
      </c>
      <c r="D599" s="109">
        <f>VLOOKUP(A599,DBMS_TYPE_SIZES[],3,FALSE)</f>
        <v>4</v>
      </c>
      <c r="E599" s="110">
        <f>VLOOKUP(A599,DBMS_TYPE_SIZES[],4,FALSE)</f>
        <v>4</v>
      </c>
      <c r="F599" t="s">
        <v>131</v>
      </c>
      <c r="G599" t="s">
        <v>157</v>
      </c>
      <c r="H599" t="s">
        <v>18</v>
      </c>
      <c r="I599">
        <v>10</v>
      </c>
      <c r="J599">
        <v>4</v>
      </c>
    </row>
    <row r="600" spans="1:10">
      <c r="A600" s="108" t="str">
        <f>COL_SIZES[[#This Row],[datatype]]&amp;"_"&amp;COL_SIZES[[#This Row],[column_prec]]&amp;"_"&amp;COL_SIZES[[#This Row],[col_len]]</f>
        <v>int_10_4</v>
      </c>
      <c r="B600" s="108">
        <f>IF(COL_SIZES[[#This Row],[datatype]] = "varchar",
  MIN(
    COL_SIZES[[#This Row],[column_length]],
    IFERROR(VALUE(VLOOKUP(
      COL_SIZES[[#This Row],[table_name]]&amp;"."&amp;COL_SIZES[[#This Row],[column_name]],
      AVG_COL_SIZES[#Data],2,FALSE)),
    COL_SIZES[[#This Row],[column_length]])
  ),
  COL_SIZES[[#This Row],[column_length]])</f>
        <v>4</v>
      </c>
      <c r="C600" s="109">
        <f>VLOOKUP(A600,DBMS_TYPE_SIZES[],2,FALSE)</f>
        <v>9</v>
      </c>
      <c r="D600" s="109">
        <f>VLOOKUP(A600,DBMS_TYPE_SIZES[],3,FALSE)</f>
        <v>4</v>
      </c>
      <c r="E600" s="110">
        <f>VLOOKUP(A600,DBMS_TYPE_SIZES[],4,FALSE)</f>
        <v>4</v>
      </c>
      <c r="F600" t="s">
        <v>131</v>
      </c>
      <c r="G600" t="s">
        <v>716</v>
      </c>
      <c r="H600" t="s">
        <v>18</v>
      </c>
      <c r="I600">
        <v>10</v>
      </c>
      <c r="J600">
        <v>4</v>
      </c>
    </row>
    <row r="601" spans="1:10">
      <c r="A601" s="108" t="str">
        <f>COL_SIZES[[#This Row],[datatype]]&amp;"_"&amp;COL_SIZES[[#This Row],[column_prec]]&amp;"_"&amp;COL_SIZES[[#This Row],[col_len]]</f>
        <v>int_10_4</v>
      </c>
      <c r="B601" s="108">
        <f>IF(COL_SIZES[[#This Row],[datatype]] = "varchar",
  MIN(
    COL_SIZES[[#This Row],[column_length]],
    IFERROR(VALUE(VLOOKUP(
      COL_SIZES[[#This Row],[table_name]]&amp;"."&amp;COL_SIZES[[#This Row],[column_name]],
      AVG_COL_SIZES[#Data],2,FALSE)),
    COL_SIZES[[#This Row],[column_length]])
  ),
  COL_SIZES[[#This Row],[column_length]])</f>
        <v>4</v>
      </c>
      <c r="C601" s="109">
        <f>VLOOKUP(A601,DBMS_TYPE_SIZES[],2,FALSE)</f>
        <v>9</v>
      </c>
      <c r="D601" s="109">
        <f>VLOOKUP(A601,DBMS_TYPE_SIZES[],3,FALSE)</f>
        <v>4</v>
      </c>
      <c r="E601" s="110">
        <f>VLOOKUP(A601,DBMS_TYPE_SIZES[],4,FALSE)</f>
        <v>4</v>
      </c>
      <c r="F601" t="s">
        <v>131</v>
      </c>
      <c r="G601" t="s">
        <v>490</v>
      </c>
      <c r="H601" t="s">
        <v>18</v>
      </c>
      <c r="I601">
        <v>10</v>
      </c>
      <c r="J601">
        <v>4</v>
      </c>
    </row>
    <row r="602" spans="1:10">
      <c r="A602" s="108" t="str">
        <f>COL_SIZES[[#This Row],[datatype]]&amp;"_"&amp;COL_SIZES[[#This Row],[column_prec]]&amp;"_"&amp;COL_SIZES[[#This Row],[col_len]]</f>
        <v>numeric_19_9</v>
      </c>
      <c r="B602" s="108">
        <f>IF(COL_SIZES[[#This Row],[datatype]] = "varchar",
  MIN(
    COL_SIZES[[#This Row],[column_length]],
    IFERROR(VALUE(VLOOKUP(
      COL_SIZES[[#This Row],[table_name]]&amp;"."&amp;COL_SIZES[[#This Row],[column_name]],
      AVG_COL_SIZES[#Data],2,FALSE)),
    COL_SIZES[[#This Row],[column_length]])
  ),
  COL_SIZES[[#This Row],[column_length]])</f>
        <v>9</v>
      </c>
      <c r="C602" s="109">
        <f>VLOOKUP(A602,DBMS_TYPE_SIZES[],2,FALSE)</f>
        <v>9</v>
      </c>
      <c r="D602" s="109">
        <f>VLOOKUP(A602,DBMS_TYPE_SIZES[],3,FALSE)</f>
        <v>9</v>
      </c>
      <c r="E602" s="110">
        <f>VLOOKUP(A602,DBMS_TYPE_SIZES[],4,FALSE)</f>
        <v>9</v>
      </c>
      <c r="F602" t="s">
        <v>131</v>
      </c>
      <c r="G602" t="s">
        <v>143</v>
      </c>
      <c r="H602" t="s">
        <v>62</v>
      </c>
      <c r="I602">
        <v>19</v>
      </c>
      <c r="J602">
        <v>9</v>
      </c>
    </row>
    <row r="603" spans="1:10">
      <c r="A603" s="108" t="str">
        <f>COL_SIZES[[#This Row],[datatype]]&amp;"_"&amp;COL_SIZES[[#This Row],[column_prec]]&amp;"_"&amp;COL_SIZES[[#This Row],[col_len]]</f>
        <v>int_10_4</v>
      </c>
      <c r="B603" s="108">
        <f>IF(COL_SIZES[[#This Row],[datatype]] = "varchar",
  MIN(
    COL_SIZES[[#This Row],[column_length]],
    IFERROR(VALUE(VLOOKUP(
      COL_SIZES[[#This Row],[table_name]]&amp;"."&amp;COL_SIZES[[#This Row],[column_name]],
      AVG_COL_SIZES[#Data],2,FALSE)),
    COL_SIZES[[#This Row],[column_length]])
  ),
  COL_SIZES[[#This Row],[column_length]])</f>
        <v>4</v>
      </c>
      <c r="C603" s="109">
        <f>VLOOKUP(A603,DBMS_TYPE_SIZES[],2,FALSE)</f>
        <v>9</v>
      </c>
      <c r="D603" s="109">
        <f>VLOOKUP(A603,DBMS_TYPE_SIZES[],3,FALSE)</f>
        <v>4</v>
      </c>
      <c r="E603" s="110">
        <f>VLOOKUP(A603,DBMS_TYPE_SIZES[],4,FALSE)</f>
        <v>4</v>
      </c>
      <c r="F603" t="s">
        <v>131</v>
      </c>
      <c r="G603" t="s">
        <v>212</v>
      </c>
      <c r="H603" t="s">
        <v>18</v>
      </c>
      <c r="I603">
        <v>10</v>
      </c>
      <c r="J603">
        <v>4</v>
      </c>
    </row>
    <row r="604" spans="1:10">
      <c r="A604" s="108" t="str">
        <f>COL_SIZES[[#This Row],[datatype]]&amp;"_"&amp;COL_SIZES[[#This Row],[column_prec]]&amp;"_"&amp;COL_SIZES[[#This Row],[col_len]]</f>
        <v>int_10_4</v>
      </c>
      <c r="B604" s="108">
        <f>IF(COL_SIZES[[#This Row],[datatype]] = "varchar",
  MIN(
    COL_SIZES[[#This Row],[column_length]],
    IFERROR(VALUE(VLOOKUP(
      COL_SIZES[[#This Row],[table_name]]&amp;"."&amp;COL_SIZES[[#This Row],[column_name]],
      AVG_COL_SIZES[#Data],2,FALSE)),
    COL_SIZES[[#This Row],[column_length]])
  ),
  COL_SIZES[[#This Row],[column_length]])</f>
        <v>4</v>
      </c>
      <c r="C604" s="109">
        <f>VLOOKUP(A604,DBMS_TYPE_SIZES[],2,FALSE)</f>
        <v>9</v>
      </c>
      <c r="D604" s="109">
        <f>VLOOKUP(A604,DBMS_TYPE_SIZES[],3,FALSE)</f>
        <v>4</v>
      </c>
      <c r="E604" s="110">
        <f>VLOOKUP(A604,DBMS_TYPE_SIZES[],4,FALSE)</f>
        <v>4</v>
      </c>
      <c r="F604" t="s">
        <v>131</v>
      </c>
      <c r="G604" t="s">
        <v>697</v>
      </c>
      <c r="H604" t="s">
        <v>18</v>
      </c>
      <c r="I604">
        <v>10</v>
      </c>
      <c r="J604">
        <v>4</v>
      </c>
    </row>
    <row r="605" spans="1:10">
      <c r="A605" s="108" t="str">
        <f>COL_SIZES[[#This Row],[datatype]]&amp;"_"&amp;COL_SIZES[[#This Row],[column_prec]]&amp;"_"&amp;COL_SIZES[[#This Row],[col_len]]</f>
        <v>int_10_4</v>
      </c>
      <c r="B605" s="108">
        <f>IF(COL_SIZES[[#This Row],[datatype]] = "varchar",
  MIN(
    COL_SIZES[[#This Row],[column_length]],
    IFERROR(VALUE(VLOOKUP(
      COL_SIZES[[#This Row],[table_name]]&amp;"."&amp;COL_SIZES[[#This Row],[column_name]],
      AVG_COL_SIZES[#Data],2,FALSE)),
    COL_SIZES[[#This Row],[column_length]])
  ),
  COL_SIZES[[#This Row],[column_length]])</f>
        <v>4</v>
      </c>
      <c r="C605" s="109">
        <f>VLOOKUP(A605,DBMS_TYPE_SIZES[],2,FALSE)</f>
        <v>9</v>
      </c>
      <c r="D605" s="109">
        <f>VLOOKUP(A605,DBMS_TYPE_SIZES[],3,FALSE)</f>
        <v>4</v>
      </c>
      <c r="E605" s="110">
        <f>VLOOKUP(A605,DBMS_TYPE_SIZES[],4,FALSE)</f>
        <v>4</v>
      </c>
      <c r="F605" t="s">
        <v>131</v>
      </c>
      <c r="G605" t="s">
        <v>698</v>
      </c>
      <c r="H605" t="s">
        <v>18</v>
      </c>
      <c r="I605">
        <v>10</v>
      </c>
      <c r="J605">
        <v>4</v>
      </c>
    </row>
    <row r="606" spans="1:10">
      <c r="A606" s="108" t="str">
        <f>COL_SIZES[[#This Row],[datatype]]&amp;"_"&amp;COL_SIZES[[#This Row],[column_prec]]&amp;"_"&amp;COL_SIZES[[#This Row],[col_len]]</f>
        <v>int_10_4</v>
      </c>
      <c r="B606" s="108">
        <f>IF(COL_SIZES[[#This Row],[datatype]] = "varchar",
  MIN(
    COL_SIZES[[#This Row],[column_length]],
    IFERROR(VALUE(VLOOKUP(
      COL_SIZES[[#This Row],[table_name]]&amp;"."&amp;COL_SIZES[[#This Row],[column_name]],
      AVG_COL_SIZES[#Data],2,FALSE)),
    COL_SIZES[[#This Row],[column_length]])
  ),
  COL_SIZES[[#This Row],[column_length]])</f>
        <v>4</v>
      </c>
      <c r="C606" s="109">
        <f>VLOOKUP(A606,DBMS_TYPE_SIZES[],2,FALSE)</f>
        <v>9</v>
      </c>
      <c r="D606" s="109">
        <f>VLOOKUP(A606,DBMS_TYPE_SIZES[],3,FALSE)</f>
        <v>4</v>
      </c>
      <c r="E606" s="110">
        <f>VLOOKUP(A606,DBMS_TYPE_SIZES[],4,FALSE)</f>
        <v>4</v>
      </c>
      <c r="F606" t="s">
        <v>131</v>
      </c>
      <c r="G606" t="s">
        <v>139</v>
      </c>
      <c r="H606" t="s">
        <v>18</v>
      </c>
      <c r="I606">
        <v>10</v>
      </c>
      <c r="J606">
        <v>4</v>
      </c>
    </row>
    <row r="607" spans="1:10">
      <c r="A607" s="108" t="str">
        <f>COL_SIZES[[#This Row],[datatype]]&amp;"_"&amp;COL_SIZES[[#This Row],[column_prec]]&amp;"_"&amp;COL_SIZES[[#This Row],[col_len]]</f>
        <v>varchar_0_255</v>
      </c>
      <c r="B607" s="108">
        <f>IF(COL_SIZES[[#This Row],[datatype]] = "varchar",
  MIN(
    COL_SIZES[[#This Row],[column_length]],
    IFERROR(VALUE(VLOOKUP(
      COL_SIZES[[#This Row],[table_name]]&amp;"."&amp;COL_SIZES[[#This Row],[column_name]],
      AVG_COL_SIZES[#Data],2,FALSE)),
    COL_SIZES[[#This Row],[column_length]])
  ),
  COL_SIZES[[#This Row],[column_length]])</f>
        <v>255</v>
      </c>
      <c r="C607" s="109">
        <f>VLOOKUP(A607,DBMS_TYPE_SIZES[],2,FALSE)</f>
        <v>255</v>
      </c>
      <c r="D607" s="109">
        <f>VLOOKUP(A607,DBMS_TYPE_SIZES[],3,FALSE)</f>
        <v>255</v>
      </c>
      <c r="E607" s="110">
        <f>VLOOKUP(A607,DBMS_TYPE_SIZES[],4,FALSE)</f>
        <v>256</v>
      </c>
      <c r="F607" t="s">
        <v>131</v>
      </c>
      <c r="G607" t="s">
        <v>699</v>
      </c>
      <c r="H607" t="s">
        <v>86</v>
      </c>
      <c r="I607">
        <v>0</v>
      </c>
      <c r="J607">
        <v>255</v>
      </c>
    </row>
    <row r="608" spans="1:10">
      <c r="A608" s="108" t="str">
        <f>COL_SIZES[[#This Row],[datatype]]&amp;"_"&amp;COL_SIZES[[#This Row],[column_prec]]&amp;"_"&amp;COL_SIZES[[#This Row],[col_len]]</f>
        <v>varchar_0_255</v>
      </c>
      <c r="B608" s="108">
        <f>IF(COL_SIZES[[#This Row],[datatype]] = "varchar",
  MIN(
    COL_SIZES[[#This Row],[column_length]],
    IFERROR(VALUE(VLOOKUP(
      COL_SIZES[[#This Row],[table_name]]&amp;"."&amp;COL_SIZES[[#This Row],[column_name]],
      AVG_COL_SIZES[#Data],2,FALSE)),
    COL_SIZES[[#This Row],[column_length]])
  ),
  COL_SIZES[[#This Row],[column_length]])</f>
        <v>255</v>
      </c>
      <c r="C608" s="109">
        <f>VLOOKUP(A608,DBMS_TYPE_SIZES[],2,FALSE)</f>
        <v>255</v>
      </c>
      <c r="D608" s="109">
        <f>VLOOKUP(A608,DBMS_TYPE_SIZES[],3,FALSE)</f>
        <v>255</v>
      </c>
      <c r="E608" s="110">
        <f>VLOOKUP(A608,DBMS_TYPE_SIZES[],4,FALSE)</f>
        <v>256</v>
      </c>
      <c r="F608" t="s">
        <v>131</v>
      </c>
      <c r="G608" t="s">
        <v>700</v>
      </c>
      <c r="H608" t="s">
        <v>86</v>
      </c>
      <c r="I608">
        <v>0</v>
      </c>
      <c r="J608">
        <v>255</v>
      </c>
    </row>
    <row r="609" spans="1:10">
      <c r="A609" s="108" t="str">
        <f>COL_SIZES[[#This Row],[datatype]]&amp;"_"&amp;COL_SIZES[[#This Row],[column_prec]]&amp;"_"&amp;COL_SIZES[[#This Row],[col_len]]</f>
        <v>int_10_4</v>
      </c>
      <c r="B609" s="108">
        <f>IF(COL_SIZES[[#This Row],[datatype]] = "varchar",
  MIN(
    COL_SIZES[[#This Row],[column_length]],
    IFERROR(VALUE(VLOOKUP(
      COL_SIZES[[#This Row],[table_name]]&amp;"."&amp;COL_SIZES[[#This Row],[column_name]],
      AVG_COL_SIZES[#Data],2,FALSE)),
    COL_SIZES[[#This Row],[column_length]])
  ),
  COL_SIZES[[#This Row],[column_length]])</f>
        <v>4</v>
      </c>
      <c r="C609" s="109">
        <f>VLOOKUP(A609,DBMS_TYPE_SIZES[],2,FALSE)</f>
        <v>9</v>
      </c>
      <c r="D609" s="109">
        <f>VLOOKUP(A609,DBMS_TYPE_SIZES[],3,FALSE)</f>
        <v>4</v>
      </c>
      <c r="E609" s="110">
        <f>VLOOKUP(A609,DBMS_TYPE_SIZES[],4,FALSE)</f>
        <v>4</v>
      </c>
      <c r="F609" t="s">
        <v>131</v>
      </c>
      <c r="G609" t="s">
        <v>116</v>
      </c>
      <c r="H609" t="s">
        <v>18</v>
      </c>
      <c r="I609">
        <v>10</v>
      </c>
      <c r="J609">
        <v>4</v>
      </c>
    </row>
    <row r="610" spans="1:10">
      <c r="A610" s="108" t="str">
        <f>COL_SIZES[[#This Row],[datatype]]&amp;"_"&amp;COL_SIZES[[#This Row],[column_prec]]&amp;"_"&amp;COL_SIZES[[#This Row],[col_len]]</f>
        <v>numeric_16_9</v>
      </c>
      <c r="B610" s="108">
        <f>IF(COL_SIZES[[#This Row],[datatype]] = "varchar",
  MIN(
    COL_SIZES[[#This Row],[column_length]],
    IFERROR(VALUE(VLOOKUP(
      COL_SIZES[[#This Row],[table_name]]&amp;"."&amp;COL_SIZES[[#This Row],[column_name]],
      AVG_COL_SIZES[#Data],2,FALSE)),
    COL_SIZES[[#This Row],[column_length]])
  ),
  COL_SIZES[[#This Row],[column_length]])</f>
        <v>9</v>
      </c>
      <c r="C610" s="109">
        <f>VLOOKUP(A610,DBMS_TYPE_SIZES[],2,FALSE)</f>
        <v>9</v>
      </c>
      <c r="D610" s="109">
        <f>VLOOKUP(A610,DBMS_TYPE_SIZES[],3,FALSE)</f>
        <v>9</v>
      </c>
      <c r="E610" s="110">
        <f>VLOOKUP(A610,DBMS_TYPE_SIZES[],4,FALSE)</f>
        <v>9</v>
      </c>
      <c r="F610" t="s">
        <v>131</v>
      </c>
      <c r="G610" t="s">
        <v>96</v>
      </c>
      <c r="H610" t="s">
        <v>62</v>
      </c>
      <c r="I610">
        <v>16</v>
      </c>
      <c r="J610">
        <v>9</v>
      </c>
    </row>
    <row r="611" spans="1:10">
      <c r="A611" s="108" t="str">
        <f>COL_SIZES[[#This Row],[datatype]]&amp;"_"&amp;COL_SIZES[[#This Row],[column_prec]]&amp;"_"&amp;COL_SIZES[[#This Row],[col_len]]</f>
        <v>int_10_4</v>
      </c>
      <c r="B611" s="108">
        <f>IF(COL_SIZES[[#This Row],[datatype]] = "varchar",
  MIN(
    COL_SIZES[[#This Row],[column_length]],
    IFERROR(VALUE(VLOOKUP(
      COL_SIZES[[#This Row],[table_name]]&amp;"."&amp;COL_SIZES[[#This Row],[column_name]],
      AVG_COL_SIZES[#Data],2,FALSE)),
    COL_SIZES[[#This Row],[column_length]])
  ),
  COL_SIZES[[#This Row],[column_length]])</f>
        <v>4</v>
      </c>
      <c r="C611" s="109">
        <f>VLOOKUP(A611,DBMS_TYPE_SIZES[],2,FALSE)</f>
        <v>9</v>
      </c>
      <c r="D611" s="109">
        <f>VLOOKUP(A611,DBMS_TYPE_SIZES[],3,FALSE)</f>
        <v>4</v>
      </c>
      <c r="E611" s="110">
        <f>VLOOKUP(A611,DBMS_TYPE_SIZES[],4,FALSE)</f>
        <v>4</v>
      </c>
      <c r="F611" t="s">
        <v>131</v>
      </c>
      <c r="G611" t="s">
        <v>223</v>
      </c>
      <c r="H611" t="s">
        <v>18</v>
      </c>
      <c r="I611">
        <v>10</v>
      </c>
      <c r="J611">
        <v>4</v>
      </c>
    </row>
    <row r="612" spans="1:10">
      <c r="A612" s="108" t="str">
        <f>COL_SIZES[[#This Row],[datatype]]&amp;"_"&amp;COL_SIZES[[#This Row],[column_prec]]&amp;"_"&amp;COL_SIZES[[#This Row],[col_len]]</f>
        <v>varchar_0_50</v>
      </c>
      <c r="B612" s="108">
        <f>IF(COL_SIZES[[#This Row],[datatype]] = "varchar",
  MIN(
    COL_SIZES[[#This Row],[column_length]],
    IFERROR(VALUE(VLOOKUP(
      COL_SIZES[[#This Row],[table_name]]&amp;"."&amp;COL_SIZES[[#This Row],[column_name]],
      AVG_COL_SIZES[#Data],2,FALSE)),
    COL_SIZES[[#This Row],[column_length]])
  ),
  COL_SIZES[[#This Row],[column_length]])</f>
        <v>50</v>
      </c>
      <c r="C612" s="109">
        <f>VLOOKUP(A612,DBMS_TYPE_SIZES[],2,FALSE)</f>
        <v>50</v>
      </c>
      <c r="D612" s="109">
        <f>VLOOKUP(A612,DBMS_TYPE_SIZES[],3,FALSE)</f>
        <v>50</v>
      </c>
      <c r="E612" s="110">
        <f>VLOOKUP(A612,DBMS_TYPE_SIZES[],4,FALSE)</f>
        <v>51</v>
      </c>
      <c r="F612" t="s">
        <v>131</v>
      </c>
      <c r="G612" t="s">
        <v>158</v>
      </c>
      <c r="H612" t="s">
        <v>86</v>
      </c>
      <c r="I612">
        <v>0</v>
      </c>
      <c r="J612">
        <v>50</v>
      </c>
    </row>
    <row r="613" spans="1:10">
      <c r="A613" s="108" t="str">
        <f>COL_SIZES[[#This Row],[datatype]]&amp;"_"&amp;COL_SIZES[[#This Row],[column_prec]]&amp;"_"&amp;COL_SIZES[[#This Row],[col_len]]</f>
        <v>int_10_4</v>
      </c>
      <c r="B613" s="108">
        <f>IF(COL_SIZES[[#This Row],[datatype]] = "varchar",
  MIN(
    COL_SIZES[[#This Row],[column_length]],
    IFERROR(VALUE(VLOOKUP(
      COL_SIZES[[#This Row],[table_name]]&amp;"."&amp;COL_SIZES[[#This Row],[column_name]],
      AVG_COL_SIZES[#Data],2,FALSE)),
    COL_SIZES[[#This Row],[column_length]])
  ),
  COL_SIZES[[#This Row],[column_length]])</f>
        <v>4</v>
      </c>
      <c r="C613" s="109">
        <f>VLOOKUP(A613,DBMS_TYPE_SIZES[],2,FALSE)</f>
        <v>9</v>
      </c>
      <c r="D613" s="109">
        <f>VLOOKUP(A613,DBMS_TYPE_SIZES[],3,FALSE)</f>
        <v>4</v>
      </c>
      <c r="E613" s="110">
        <f>VLOOKUP(A613,DBMS_TYPE_SIZES[],4,FALSE)</f>
        <v>4</v>
      </c>
      <c r="F613" t="s">
        <v>131</v>
      </c>
      <c r="G613" t="s">
        <v>717</v>
      </c>
      <c r="H613" t="s">
        <v>18</v>
      </c>
      <c r="I613">
        <v>10</v>
      </c>
      <c r="J613">
        <v>4</v>
      </c>
    </row>
    <row r="614" spans="1:10">
      <c r="A614" s="108" t="str">
        <f>COL_SIZES[[#This Row],[datatype]]&amp;"_"&amp;COL_SIZES[[#This Row],[column_prec]]&amp;"_"&amp;COL_SIZES[[#This Row],[col_len]]</f>
        <v>varchar_0_50</v>
      </c>
      <c r="B614" s="108">
        <f>IF(COL_SIZES[[#This Row],[datatype]] = "varchar",
  MIN(
    COL_SIZES[[#This Row],[column_length]],
    IFERROR(VALUE(VLOOKUP(
      COL_SIZES[[#This Row],[table_name]]&amp;"."&amp;COL_SIZES[[#This Row],[column_name]],
      AVG_COL_SIZES[#Data],2,FALSE)),
    COL_SIZES[[#This Row],[column_length]])
  ),
  COL_SIZES[[#This Row],[column_length]])</f>
        <v>50</v>
      </c>
      <c r="C614" s="109">
        <f>VLOOKUP(A614,DBMS_TYPE_SIZES[],2,FALSE)</f>
        <v>50</v>
      </c>
      <c r="D614" s="109">
        <f>VLOOKUP(A614,DBMS_TYPE_SIZES[],3,FALSE)</f>
        <v>50</v>
      </c>
      <c r="E614" s="110">
        <f>VLOOKUP(A614,DBMS_TYPE_SIZES[],4,FALSE)</f>
        <v>51</v>
      </c>
      <c r="F614" t="s">
        <v>131</v>
      </c>
      <c r="G614" t="s">
        <v>130</v>
      </c>
      <c r="H614" t="s">
        <v>86</v>
      </c>
      <c r="I614">
        <v>0</v>
      </c>
      <c r="J614">
        <v>50</v>
      </c>
    </row>
    <row r="615" spans="1:10">
      <c r="A615" s="108" t="str">
        <f>COL_SIZES[[#This Row],[datatype]]&amp;"_"&amp;COL_SIZES[[#This Row],[column_prec]]&amp;"_"&amp;COL_SIZES[[#This Row],[col_len]]</f>
        <v>int_10_4</v>
      </c>
      <c r="B615" s="108">
        <f>IF(COL_SIZES[[#This Row],[datatype]] = "varchar",
  MIN(
    COL_SIZES[[#This Row],[column_length]],
    IFERROR(VALUE(VLOOKUP(
      COL_SIZES[[#This Row],[table_name]]&amp;"."&amp;COL_SIZES[[#This Row],[column_name]],
      AVG_COL_SIZES[#Data],2,FALSE)),
    COL_SIZES[[#This Row],[column_length]])
  ),
  COL_SIZES[[#This Row],[column_length]])</f>
        <v>4</v>
      </c>
      <c r="C615" s="109">
        <f>VLOOKUP(A615,DBMS_TYPE_SIZES[],2,FALSE)</f>
        <v>9</v>
      </c>
      <c r="D615" s="109">
        <f>VLOOKUP(A615,DBMS_TYPE_SIZES[],3,FALSE)</f>
        <v>4</v>
      </c>
      <c r="E615" s="110">
        <f>VLOOKUP(A615,DBMS_TYPE_SIZES[],4,FALSE)</f>
        <v>4</v>
      </c>
      <c r="F615" t="s">
        <v>131</v>
      </c>
      <c r="G615" t="s">
        <v>718</v>
      </c>
      <c r="H615" t="s">
        <v>18</v>
      </c>
      <c r="I615">
        <v>10</v>
      </c>
      <c r="J615">
        <v>4</v>
      </c>
    </row>
    <row r="616" spans="1:10">
      <c r="A616" s="108" t="str">
        <f>COL_SIZES[[#This Row],[datatype]]&amp;"_"&amp;COL_SIZES[[#This Row],[column_prec]]&amp;"_"&amp;COL_SIZES[[#This Row],[col_len]]</f>
        <v>int_10_4</v>
      </c>
      <c r="B616" s="108">
        <f>IF(COL_SIZES[[#This Row],[datatype]] = "varchar",
  MIN(
    COL_SIZES[[#This Row],[column_length]],
    IFERROR(VALUE(VLOOKUP(
      COL_SIZES[[#This Row],[table_name]]&amp;"."&amp;COL_SIZES[[#This Row],[column_name]],
      AVG_COL_SIZES[#Data],2,FALSE)),
    COL_SIZES[[#This Row],[column_length]])
  ),
  COL_SIZES[[#This Row],[column_length]])</f>
        <v>4</v>
      </c>
      <c r="C616" s="109">
        <f>VLOOKUP(A616,DBMS_TYPE_SIZES[],2,FALSE)</f>
        <v>9</v>
      </c>
      <c r="D616" s="109">
        <f>VLOOKUP(A616,DBMS_TYPE_SIZES[],3,FALSE)</f>
        <v>4</v>
      </c>
      <c r="E616" s="110">
        <f>VLOOKUP(A616,DBMS_TYPE_SIZES[],4,FALSE)</f>
        <v>4</v>
      </c>
      <c r="F616" t="s">
        <v>131</v>
      </c>
      <c r="G616" t="s">
        <v>203</v>
      </c>
      <c r="H616" t="s">
        <v>18</v>
      </c>
      <c r="I616">
        <v>10</v>
      </c>
      <c r="J616">
        <v>4</v>
      </c>
    </row>
    <row r="617" spans="1:10">
      <c r="A617" s="108" t="str">
        <f>COL_SIZES[[#This Row],[datatype]]&amp;"_"&amp;COL_SIZES[[#This Row],[column_prec]]&amp;"_"&amp;COL_SIZES[[#This Row],[col_len]]</f>
        <v>datetime_23_8</v>
      </c>
      <c r="B617" s="108">
        <f>IF(COL_SIZES[[#This Row],[datatype]] = "varchar",
  MIN(
    COL_SIZES[[#This Row],[column_length]],
    IFERROR(VALUE(VLOOKUP(
      COL_SIZES[[#This Row],[table_name]]&amp;"."&amp;COL_SIZES[[#This Row],[column_name]],
      AVG_COL_SIZES[#Data],2,FALSE)),
    COL_SIZES[[#This Row],[column_length]])
  ),
  COL_SIZES[[#This Row],[column_length]])</f>
        <v>8</v>
      </c>
      <c r="C617" s="109">
        <f>VLOOKUP(A617,DBMS_TYPE_SIZES[],2,FALSE)</f>
        <v>7</v>
      </c>
      <c r="D617" s="109">
        <f>VLOOKUP(A617,DBMS_TYPE_SIZES[],3,FALSE)</f>
        <v>8</v>
      </c>
      <c r="E617" s="110">
        <f>VLOOKUP(A617,DBMS_TYPE_SIZES[],4,FALSE)</f>
        <v>8</v>
      </c>
      <c r="F617" t="s">
        <v>131</v>
      </c>
      <c r="G617" t="s">
        <v>719</v>
      </c>
      <c r="H617" t="s">
        <v>20</v>
      </c>
      <c r="I617">
        <v>23</v>
      </c>
      <c r="J617">
        <v>8</v>
      </c>
    </row>
    <row r="618" spans="1:10">
      <c r="A618" s="108" t="str">
        <f>COL_SIZES[[#This Row],[datatype]]&amp;"_"&amp;COL_SIZES[[#This Row],[column_prec]]&amp;"_"&amp;COL_SIZES[[#This Row],[col_len]]</f>
        <v>int_10_4</v>
      </c>
      <c r="B618" s="108">
        <f>IF(COL_SIZES[[#This Row],[datatype]] = "varchar",
  MIN(
    COL_SIZES[[#This Row],[column_length]],
    IFERROR(VALUE(VLOOKUP(
      COL_SIZES[[#This Row],[table_name]]&amp;"."&amp;COL_SIZES[[#This Row],[column_name]],
      AVG_COL_SIZES[#Data],2,FALSE)),
    COL_SIZES[[#This Row],[column_length]])
  ),
  COL_SIZES[[#This Row],[column_length]])</f>
        <v>4</v>
      </c>
      <c r="C618" s="109">
        <f>VLOOKUP(A618,DBMS_TYPE_SIZES[],2,FALSE)</f>
        <v>9</v>
      </c>
      <c r="D618" s="109">
        <f>VLOOKUP(A618,DBMS_TYPE_SIZES[],3,FALSE)</f>
        <v>4</v>
      </c>
      <c r="E618" s="110">
        <f>VLOOKUP(A618,DBMS_TYPE_SIZES[],4,FALSE)</f>
        <v>4</v>
      </c>
      <c r="F618" t="s">
        <v>131</v>
      </c>
      <c r="G618" t="s">
        <v>720</v>
      </c>
      <c r="H618" t="s">
        <v>18</v>
      </c>
      <c r="I618">
        <v>10</v>
      </c>
      <c r="J618">
        <v>4</v>
      </c>
    </row>
    <row r="619" spans="1:10">
      <c r="A619" s="108" t="str">
        <f>COL_SIZES[[#This Row],[datatype]]&amp;"_"&amp;COL_SIZES[[#This Row],[column_prec]]&amp;"_"&amp;COL_SIZES[[#This Row],[col_len]]</f>
        <v>int_10_4</v>
      </c>
      <c r="B619" s="108">
        <f>IF(COL_SIZES[[#This Row],[datatype]] = "varchar",
  MIN(
    COL_SIZES[[#This Row],[column_length]],
    IFERROR(VALUE(VLOOKUP(
      COL_SIZES[[#This Row],[table_name]]&amp;"."&amp;COL_SIZES[[#This Row],[column_name]],
      AVG_COL_SIZES[#Data],2,FALSE)),
    COL_SIZES[[#This Row],[column_length]])
  ),
  COL_SIZES[[#This Row],[column_length]])</f>
        <v>4</v>
      </c>
      <c r="C619" s="109">
        <f>VLOOKUP(A619,DBMS_TYPE_SIZES[],2,FALSE)</f>
        <v>9</v>
      </c>
      <c r="D619" s="109">
        <f>VLOOKUP(A619,DBMS_TYPE_SIZES[],3,FALSE)</f>
        <v>4</v>
      </c>
      <c r="E619" s="110">
        <f>VLOOKUP(A619,DBMS_TYPE_SIZES[],4,FALSE)</f>
        <v>4</v>
      </c>
      <c r="F619" t="s">
        <v>131</v>
      </c>
      <c r="G619" t="s">
        <v>721</v>
      </c>
      <c r="H619" t="s">
        <v>18</v>
      </c>
      <c r="I619">
        <v>10</v>
      </c>
      <c r="J619">
        <v>4</v>
      </c>
    </row>
    <row r="620" spans="1:10">
      <c r="A620" s="108" t="str">
        <f>COL_SIZES[[#This Row],[datatype]]&amp;"_"&amp;COL_SIZES[[#This Row],[column_prec]]&amp;"_"&amp;COL_SIZES[[#This Row],[col_len]]</f>
        <v>int_10_4</v>
      </c>
      <c r="B620" s="108">
        <f>IF(COL_SIZES[[#This Row],[datatype]] = "varchar",
  MIN(
    COL_SIZES[[#This Row],[column_length]],
    IFERROR(VALUE(VLOOKUP(
      COL_SIZES[[#This Row],[table_name]]&amp;"."&amp;COL_SIZES[[#This Row],[column_name]],
      AVG_COL_SIZES[#Data],2,FALSE)),
    COL_SIZES[[#This Row],[column_length]])
  ),
  COL_SIZES[[#This Row],[column_length]])</f>
        <v>4</v>
      </c>
      <c r="C620" s="109">
        <f>VLOOKUP(A620,DBMS_TYPE_SIZES[],2,FALSE)</f>
        <v>9</v>
      </c>
      <c r="D620" s="109">
        <f>VLOOKUP(A620,DBMS_TYPE_SIZES[],3,FALSE)</f>
        <v>4</v>
      </c>
      <c r="E620" s="110">
        <f>VLOOKUP(A620,DBMS_TYPE_SIZES[],4,FALSE)</f>
        <v>4</v>
      </c>
      <c r="F620" t="s">
        <v>131</v>
      </c>
      <c r="G620" t="s">
        <v>722</v>
      </c>
      <c r="H620" t="s">
        <v>18</v>
      </c>
      <c r="I620">
        <v>10</v>
      </c>
      <c r="J620">
        <v>4</v>
      </c>
    </row>
    <row r="621" spans="1:10">
      <c r="A621" s="108" t="str">
        <f>COL_SIZES[[#This Row],[datatype]]&amp;"_"&amp;COL_SIZES[[#This Row],[column_prec]]&amp;"_"&amp;COL_SIZES[[#This Row],[col_len]]</f>
        <v>int_10_4</v>
      </c>
      <c r="B621" s="108">
        <f>IF(COL_SIZES[[#This Row],[datatype]] = "varchar",
  MIN(
    COL_SIZES[[#This Row],[column_length]],
    IFERROR(VALUE(VLOOKUP(
      COL_SIZES[[#This Row],[table_name]]&amp;"."&amp;COL_SIZES[[#This Row],[column_name]],
      AVG_COL_SIZES[#Data],2,FALSE)),
    COL_SIZES[[#This Row],[column_length]])
  ),
  COL_SIZES[[#This Row],[column_length]])</f>
        <v>4</v>
      </c>
      <c r="C621" s="109">
        <f>VLOOKUP(A621,DBMS_TYPE_SIZES[],2,FALSE)</f>
        <v>9</v>
      </c>
      <c r="D621" s="109">
        <f>VLOOKUP(A621,DBMS_TYPE_SIZES[],3,FALSE)</f>
        <v>4</v>
      </c>
      <c r="E621" s="110">
        <f>VLOOKUP(A621,DBMS_TYPE_SIZES[],4,FALSE)</f>
        <v>4</v>
      </c>
      <c r="F621" t="s">
        <v>131</v>
      </c>
      <c r="G621" t="s">
        <v>723</v>
      </c>
      <c r="H621" t="s">
        <v>18</v>
      </c>
      <c r="I621">
        <v>10</v>
      </c>
      <c r="J621">
        <v>4</v>
      </c>
    </row>
    <row r="622" spans="1:10">
      <c r="A622" s="108" t="str">
        <f>COL_SIZES[[#This Row],[datatype]]&amp;"_"&amp;COL_SIZES[[#This Row],[column_prec]]&amp;"_"&amp;COL_SIZES[[#This Row],[col_len]]</f>
        <v>varchar_0_255</v>
      </c>
      <c r="B622" s="108">
        <f>IF(COL_SIZES[[#This Row],[datatype]] = "varchar",
  MIN(
    COL_SIZES[[#This Row],[column_length]],
    IFERROR(VALUE(VLOOKUP(
      COL_SIZES[[#This Row],[table_name]]&amp;"."&amp;COL_SIZES[[#This Row],[column_name]],
      AVG_COL_SIZES[#Data],2,FALSE)),
    COL_SIZES[[#This Row],[column_length]])
  ),
  COL_SIZES[[#This Row],[column_length]])</f>
        <v>255</v>
      </c>
      <c r="C622" s="109">
        <f>VLOOKUP(A622,DBMS_TYPE_SIZES[],2,FALSE)</f>
        <v>255</v>
      </c>
      <c r="D622" s="109">
        <f>VLOOKUP(A622,DBMS_TYPE_SIZES[],3,FALSE)</f>
        <v>255</v>
      </c>
      <c r="E622" s="110">
        <f>VLOOKUP(A622,DBMS_TYPE_SIZES[],4,FALSE)</f>
        <v>256</v>
      </c>
      <c r="F622" t="s">
        <v>131</v>
      </c>
      <c r="G622" t="s">
        <v>724</v>
      </c>
      <c r="H622" t="s">
        <v>86</v>
      </c>
      <c r="I622">
        <v>0</v>
      </c>
      <c r="J622">
        <v>255</v>
      </c>
    </row>
    <row r="623" spans="1:10">
      <c r="A623" s="108" t="str">
        <f>COL_SIZES[[#This Row],[datatype]]&amp;"_"&amp;COL_SIZES[[#This Row],[column_prec]]&amp;"_"&amp;COL_SIZES[[#This Row],[col_len]]</f>
        <v>int_10_4</v>
      </c>
      <c r="B623" s="108">
        <f>IF(COL_SIZES[[#This Row],[datatype]] = "varchar",
  MIN(
    COL_SIZES[[#This Row],[column_length]],
    IFERROR(VALUE(VLOOKUP(
      COL_SIZES[[#This Row],[table_name]]&amp;"."&amp;COL_SIZES[[#This Row],[column_name]],
      AVG_COL_SIZES[#Data],2,FALSE)),
    COL_SIZES[[#This Row],[column_length]])
  ),
  COL_SIZES[[#This Row],[column_length]])</f>
        <v>4</v>
      </c>
      <c r="C623" s="109">
        <f>VLOOKUP(A623,DBMS_TYPE_SIZES[],2,FALSE)</f>
        <v>9</v>
      </c>
      <c r="D623" s="109">
        <f>VLOOKUP(A623,DBMS_TYPE_SIZES[],3,FALSE)</f>
        <v>4</v>
      </c>
      <c r="E623" s="110">
        <f>VLOOKUP(A623,DBMS_TYPE_SIZES[],4,FALSE)</f>
        <v>4</v>
      </c>
      <c r="F623" t="s">
        <v>131</v>
      </c>
      <c r="G623" t="s">
        <v>725</v>
      </c>
      <c r="H623" t="s">
        <v>18</v>
      </c>
      <c r="I623">
        <v>10</v>
      </c>
      <c r="J623">
        <v>4</v>
      </c>
    </row>
    <row r="624" spans="1:10">
      <c r="A624" s="108" t="str">
        <f>COL_SIZES[[#This Row],[datatype]]&amp;"_"&amp;COL_SIZES[[#This Row],[column_prec]]&amp;"_"&amp;COL_SIZES[[#This Row],[col_len]]</f>
        <v>int_10_4</v>
      </c>
      <c r="B624" s="108">
        <f>IF(COL_SIZES[[#This Row],[datatype]] = "varchar",
  MIN(
    COL_SIZES[[#This Row],[column_length]],
    IFERROR(VALUE(VLOOKUP(
      COL_SIZES[[#This Row],[table_name]]&amp;"."&amp;COL_SIZES[[#This Row],[column_name]],
      AVG_COL_SIZES[#Data],2,FALSE)),
    COL_SIZES[[#This Row],[column_length]])
  ),
  COL_SIZES[[#This Row],[column_length]])</f>
        <v>4</v>
      </c>
      <c r="C624" s="109">
        <f>VLOOKUP(A624,DBMS_TYPE_SIZES[],2,FALSE)</f>
        <v>9</v>
      </c>
      <c r="D624" s="109">
        <f>VLOOKUP(A624,DBMS_TYPE_SIZES[],3,FALSE)</f>
        <v>4</v>
      </c>
      <c r="E624" s="110">
        <f>VLOOKUP(A624,DBMS_TYPE_SIZES[],4,FALSE)</f>
        <v>4</v>
      </c>
      <c r="F624" t="s">
        <v>131</v>
      </c>
      <c r="G624" t="s">
        <v>704</v>
      </c>
      <c r="H624" t="s">
        <v>18</v>
      </c>
      <c r="I624">
        <v>10</v>
      </c>
      <c r="J624">
        <v>4</v>
      </c>
    </row>
    <row r="625" spans="1:10">
      <c r="A625" s="108" t="str">
        <f>COL_SIZES[[#This Row],[datatype]]&amp;"_"&amp;COL_SIZES[[#This Row],[column_prec]]&amp;"_"&amp;COL_SIZES[[#This Row],[col_len]]</f>
        <v>int_10_4</v>
      </c>
      <c r="B625" s="108">
        <f>IF(COL_SIZES[[#This Row],[datatype]] = "varchar",
  MIN(
    COL_SIZES[[#This Row],[column_length]],
    IFERROR(VALUE(VLOOKUP(
      COL_SIZES[[#This Row],[table_name]]&amp;"."&amp;COL_SIZES[[#This Row],[column_name]],
      AVG_COL_SIZES[#Data],2,FALSE)),
    COL_SIZES[[#This Row],[column_length]])
  ),
  COL_SIZES[[#This Row],[column_length]])</f>
        <v>4</v>
      </c>
      <c r="C625" s="109">
        <f>VLOOKUP(A625,DBMS_TYPE_SIZES[],2,FALSE)</f>
        <v>9</v>
      </c>
      <c r="D625" s="109">
        <f>VLOOKUP(A625,DBMS_TYPE_SIZES[],3,FALSE)</f>
        <v>4</v>
      </c>
      <c r="E625" s="110">
        <f>VLOOKUP(A625,DBMS_TYPE_SIZES[],4,FALSE)</f>
        <v>4</v>
      </c>
      <c r="F625" t="s">
        <v>131</v>
      </c>
      <c r="G625" t="s">
        <v>726</v>
      </c>
      <c r="H625" t="s">
        <v>18</v>
      </c>
      <c r="I625">
        <v>10</v>
      </c>
      <c r="J625">
        <v>4</v>
      </c>
    </row>
    <row r="626" spans="1:10">
      <c r="A626" s="108" t="str">
        <f>COL_SIZES[[#This Row],[datatype]]&amp;"_"&amp;COL_SIZES[[#This Row],[column_prec]]&amp;"_"&amp;COL_SIZES[[#This Row],[col_len]]</f>
        <v>int_10_4</v>
      </c>
      <c r="B626" s="108">
        <f>IF(COL_SIZES[[#This Row],[datatype]] = "varchar",
  MIN(
    COL_SIZES[[#This Row],[column_length]],
    IFERROR(VALUE(VLOOKUP(
      COL_SIZES[[#This Row],[table_name]]&amp;"."&amp;COL_SIZES[[#This Row],[column_name]],
      AVG_COL_SIZES[#Data],2,FALSE)),
    COL_SIZES[[#This Row],[column_length]])
  ),
  COL_SIZES[[#This Row],[column_length]])</f>
        <v>4</v>
      </c>
      <c r="C626" s="109">
        <f>VLOOKUP(A626,DBMS_TYPE_SIZES[],2,FALSE)</f>
        <v>9</v>
      </c>
      <c r="D626" s="109">
        <f>VLOOKUP(A626,DBMS_TYPE_SIZES[],3,FALSE)</f>
        <v>4</v>
      </c>
      <c r="E626" s="110">
        <f>VLOOKUP(A626,DBMS_TYPE_SIZES[],4,FALSE)</f>
        <v>4</v>
      </c>
      <c r="F626" t="s">
        <v>131</v>
      </c>
      <c r="G626" t="s">
        <v>238</v>
      </c>
      <c r="H626" t="s">
        <v>18</v>
      </c>
      <c r="I626">
        <v>10</v>
      </c>
      <c r="J626">
        <v>4</v>
      </c>
    </row>
    <row r="627" spans="1:10">
      <c r="A627" s="108" t="str">
        <f>COL_SIZES[[#This Row],[datatype]]&amp;"_"&amp;COL_SIZES[[#This Row],[column_prec]]&amp;"_"&amp;COL_SIZES[[#This Row],[col_len]]</f>
        <v>int_10_4</v>
      </c>
      <c r="B627" s="108">
        <f>IF(COL_SIZES[[#This Row],[datatype]] = "varchar",
  MIN(
    COL_SIZES[[#This Row],[column_length]],
    IFERROR(VALUE(VLOOKUP(
      COL_SIZES[[#This Row],[table_name]]&amp;"."&amp;COL_SIZES[[#This Row],[column_name]],
      AVG_COL_SIZES[#Data],2,FALSE)),
    COL_SIZES[[#This Row],[column_length]])
  ),
  COL_SIZES[[#This Row],[column_length]])</f>
        <v>4</v>
      </c>
      <c r="C627" s="109">
        <f>VLOOKUP(A627,DBMS_TYPE_SIZES[],2,FALSE)</f>
        <v>9</v>
      </c>
      <c r="D627" s="109">
        <f>VLOOKUP(A627,DBMS_TYPE_SIZES[],3,FALSE)</f>
        <v>4</v>
      </c>
      <c r="E627" s="110">
        <f>VLOOKUP(A627,DBMS_TYPE_SIZES[],4,FALSE)</f>
        <v>4</v>
      </c>
      <c r="F627" t="s">
        <v>131</v>
      </c>
      <c r="G627" t="s">
        <v>727</v>
      </c>
      <c r="H627" t="s">
        <v>18</v>
      </c>
      <c r="I627">
        <v>10</v>
      </c>
      <c r="J627">
        <v>4</v>
      </c>
    </row>
    <row r="628" spans="1:10">
      <c r="A628" s="108" t="str">
        <f>COL_SIZES[[#This Row],[datatype]]&amp;"_"&amp;COL_SIZES[[#This Row],[column_prec]]&amp;"_"&amp;COL_SIZES[[#This Row],[col_len]]</f>
        <v>int_10_4</v>
      </c>
      <c r="B628" s="108">
        <f>IF(COL_SIZES[[#This Row],[datatype]] = "varchar",
  MIN(
    COL_SIZES[[#This Row],[column_length]],
    IFERROR(VALUE(VLOOKUP(
      COL_SIZES[[#This Row],[table_name]]&amp;"."&amp;COL_SIZES[[#This Row],[column_name]],
      AVG_COL_SIZES[#Data],2,FALSE)),
    COL_SIZES[[#This Row],[column_length]])
  ),
  COL_SIZES[[#This Row],[column_length]])</f>
        <v>4</v>
      </c>
      <c r="C628" s="109">
        <f>VLOOKUP(A628,DBMS_TYPE_SIZES[],2,FALSE)</f>
        <v>9</v>
      </c>
      <c r="D628" s="109">
        <f>VLOOKUP(A628,DBMS_TYPE_SIZES[],3,FALSE)</f>
        <v>4</v>
      </c>
      <c r="E628" s="110">
        <f>VLOOKUP(A628,DBMS_TYPE_SIZES[],4,FALSE)</f>
        <v>4</v>
      </c>
      <c r="F628" t="s">
        <v>132</v>
      </c>
      <c r="G628" t="s">
        <v>728</v>
      </c>
      <c r="H628" t="s">
        <v>18</v>
      </c>
      <c r="I628">
        <v>10</v>
      </c>
      <c r="J628">
        <v>4</v>
      </c>
    </row>
    <row r="629" spans="1:10">
      <c r="A629" s="108" t="str">
        <f>COL_SIZES[[#This Row],[datatype]]&amp;"_"&amp;COL_SIZES[[#This Row],[column_prec]]&amp;"_"&amp;COL_SIZES[[#This Row],[col_len]]</f>
        <v>numeric_19_9</v>
      </c>
      <c r="B629" s="108">
        <f>IF(COL_SIZES[[#This Row],[datatype]] = "varchar",
  MIN(
    COL_SIZES[[#This Row],[column_length]],
    IFERROR(VALUE(VLOOKUP(
      COL_SIZES[[#This Row],[table_name]]&amp;"."&amp;COL_SIZES[[#This Row],[column_name]],
      AVG_COL_SIZES[#Data],2,FALSE)),
    COL_SIZES[[#This Row],[column_length]])
  ),
  COL_SIZES[[#This Row],[column_length]])</f>
        <v>9</v>
      </c>
      <c r="C629" s="109">
        <f>VLOOKUP(A629,DBMS_TYPE_SIZES[],2,FALSE)</f>
        <v>9</v>
      </c>
      <c r="D629" s="109">
        <f>VLOOKUP(A629,DBMS_TYPE_SIZES[],3,FALSE)</f>
        <v>9</v>
      </c>
      <c r="E629" s="110">
        <f>VLOOKUP(A629,DBMS_TYPE_SIZES[],4,FALSE)</f>
        <v>9</v>
      </c>
      <c r="F629" t="s">
        <v>132</v>
      </c>
      <c r="G629" t="s">
        <v>143</v>
      </c>
      <c r="H629" t="s">
        <v>62</v>
      </c>
      <c r="I629">
        <v>19</v>
      </c>
      <c r="J629">
        <v>9</v>
      </c>
    </row>
    <row r="630" spans="1:10">
      <c r="A630" s="108" t="str">
        <f>COL_SIZES[[#This Row],[datatype]]&amp;"_"&amp;COL_SIZES[[#This Row],[column_prec]]&amp;"_"&amp;COL_SIZES[[#This Row],[col_len]]</f>
        <v>datetime_23_8</v>
      </c>
      <c r="B630" s="108">
        <f>IF(COL_SIZES[[#This Row],[datatype]] = "varchar",
  MIN(
    COL_SIZES[[#This Row],[column_length]],
    IFERROR(VALUE(VLOOKUP(
      COL_SIZES[[#This Row],[table_name]]&amp;"."&amp;COL_SIZES[[#This Row],[column_name]],
      AVG_COL_SIZES[#Data],2,FALSE)),
    COL_SIZES[[#This Row],[column_length]])
  ),
  COL_SIZES[[#This Row],[column_length]])</f>
        <v>8</v>
      </c>
      <c r="C630" s="109">
        <f>VLOOKUP(A630,DBMS_TYPE_SIZES[],2,FALSE)</f>
        <v>7</v>
      </c>
      <c r="D630" s="109">
        <f>VLOOKUP(A630,DBMS_TYPE_SIZES[],3,FALSE)</f>
        <v>8</v>
      </c>
      <c r="E630" s="110">
        <f>VLOOKUP(A630,DBMS_TYPE_SIZES[],4,FALSE)</f>
        <v>8</v>
      </c>
      <c r="F630" t="s">
        <v>132</v>
      </c>
      <c r="G630" t="s">
        <v>575</v>
      </c>
      <c r="H630" t="s">
        <v>20</v>
      </c>
      <c r="I630">
        <v>23</v>
      </c>
      <c r="J630">
        <v>8</v>
      </c>
    </row>
    <row r="631" spans="1:10">
      <c r="A631" s="108" t="str">
        <f>COL_SIZES[[#This Row],[datatype]]&amp;"_"&amp;COL_SIZES[[#This Row],[column_prec]]&amp;"_"&amp;COL_SIZES[[#This Row],[col_len]]</f>
        <v>int_10_4</v>
      </c>
      <c r="B631" s="108">
        <f>IF(COL_SIZES[[#This Row],[datatype]] = "varchar",
  MIN(
    COL_SIZES[[#This Row],[column_length]],
    IFERROR(VALUE(VLOOKUP(
      COL_SIZES[[#This Row],[table_name]]&amp;"."&amp;COL_SIZES[[#This Row],[column_name]],
      AVG_COL_SIZES[#Data],2,FALSE)),
    COL_SIZES[[#This Row],[column_length]])
  ),
  COL_SIZES[[#This Row],[column_length]])</f>
        <v>4</v>
      </c>
      <c r="C631" s="109">
        <f>VLOOKUP(A631,DBMS_TYPE_SIZES[],2,FALSE)</f>
        <v>9</v>
      </c>
      <c r="D631" s="109">
        <f>VLOOKUP(A631,DBMS_TYPE_SIZES[],3,FALSE)</f>
        <v>4</v>
      </c>
      <c r="E631" s="110">
        <f>VLOOKUP(A631,DBMS_TYPE_SIZES[],4,FALSE)</f>
        <v>4</v>
      </c>
      <c r="F631" t="s">
        <v>132</v>
      </c>
      <c r="G631" t="s">
        <v>141</v>
      </c>
      <c r="H631" t="s">
        <v>18</v>
      </c>
      <c r="I631">
        <v>10</v>
      </c>
      <c r="J631">
        <v>4</v>
      </c>
    </row>
    <row r="632" spans="1:10">
      <c r="A632" s="108" t="str">
        <f>COL_SIZES[[#This Row],[datatype]]&amp;"_"&amp;COL_SIZES[[#This Row],[column_prec]]&amp;"_"&amp;COL_SIZES[[#This Row],[col_len]]</f>
        <v>int_10_4</v>
      </c>
      <c r="B632" s="108">
        <f>IF(COL_SIZES[[#This Row],[datatype]] = "varchar",
  MIN(
    COL_SIZES[[#This Row],[column_length]],
    IFERROR(VALUE(VLOOKUP(
      COL_SIZES[[#This Row],[table_name]]&amp;"."&amp;COL_SIZES[[#This Row],[column_name]],
      AVG_COL_SIZES[#Data],2,FALSE)),
    COL_SIZES[[#This Row],[column_length]])
  ),
  COL_SIZES[[#This Row],[column_length]])</f>
        <v>4</v>
      </c>
      <c r="C632" s="109">
        <f>VLOOKUP(A632,DBMS_TYPE_SIZES[],2,FALSE)</f>
        <v>9</v>
      </c>
      <c r="D632" s="109">
        <f>VLOOKUP(A632,DBMS_TYPE_SIZES[],3,FALSE)</f>
        <v>4</v>
      </c>
      <c r="E632" s="110">
        <f>VLOOKUP(A632,DBMS_TYPE_SIZES[],4,FALSE)</f>
        <v>4</v>
      </c>
      <c r="F632" t="s">
        <v>132</v>
      </c>
      <c r="G632" t="s">
        <v>212</v>
      </c>
      <c r="H632" t="s">
        <v>18</v>
      </c>
      <c r="I632">
        <v>10</v>
      </c>
      <c r="J632">
        <v>4</v>
      </c>
    </row>
    <row r="633" spans="1:10">
      <c r="A633" s="108" t="str">
        <f>COL_SIZES[[#This Row],[datatype]]&amp;"_"&amp;COL_SIZES[[#This Row],[column_prec]]&amp;"_"&amp;COL_SIZES[[#This Row],[col_len]]</f>
        <v>int_10_4</v>
      </c>
      <c r="B633" s="108">
        <f>IF(COL_SIZES[[#This Row],[datatype]] = "varchar",
  MIN(
    COL_SIZES[[#This Row],[column_length]],
    IFERROR(VALUE(VLOOKUP(
      COL_SIZES[[#This Row],[table_name]]&amp;"."&amp;COL_SIZES[[#This Row],[column_name]],
      AVG_COL_SIZES[#Data],2,FALSE)),
    COL_SIZES[[#This Row],[column_length]])
  ),
  COL_SIZES[[#This Row],[column_length]])</f>
        <v>4</v>
      </c>
      <c r="C633" s="109">
        <f>VLOOKUP(A633,DBMS_TYPE_SIZES[],2,FALSE)</f>
        <v>9</v>
      </c>
      <c r="D633" s="109">
        <f>VLOOKUP(A633,DBMS_TYPE_SIZES[],3,FALSE)</f>
        <v>4</v>
      </c>
      <c r="E633" s="110">
        <f>VLOOKUP(A633,DBMS_TYPE_SIZES[],4,FALSE)</f>
        <v>4</v>
      </c>
      <c r="F633" t="s">
        <v>132</v>
      </c>
      <c r="G633" t="s">
        <v>729</v>
      </c>
      <c r="H633" t="s">
        <v>18</v>
      </c>
      <c r="I633">
        <v>10</v>
      </c>
      <c r="J633">
        <v>4</v>
      </c>
    </row>
    <row r="634" spans="1:10">
      <c r="A634" s="108" t="str">
        <f>COL_SIZES[[#This Row],[datatype]]&amp;"_"&amp;COL_SIZES[[#This Row],[column_prec]]&amp;"_"&amp;COL_SIZES[[#This Row],[col_len]]</f>
        <v>int_10_4</v>
      </c>
      <c r="B634" s="108">
        <f>IF(COL_SIZES[[#This Row],[datatype]] = "varchar",
  MIN(
    COL_SIZES[[#This Row],[column_length]],
    IFERROR(VALUE(VLOOKUP(
      COL_SIZES[[#This Row],[table_name]]&amp;"."&amp;COL_SIZES[[#This Row],[column_name]],
      AVG_COL_SIZES[#Data],2,FALSE)),
    COL_SIZES[[#This Row],[column_length]])
  ),
  COL_SIZES[[#This Row],[column_length]])</f>
        <v>4</v>
      </c>
      <c r="C634" s="109">
        <f>VLOOKUP(A634,DBMS_TYPE_SIZES[],2,FALSE)</f>
        <v>9</v>
      </c>
      <c r="D634" s="109">
        <f>VLOOKUP(A634,DBMS_TYPE_SIZES[],3,FALSE)</f>
        <v>4</v>
      </c>
      <c r="E634" s="110">
        <f>VLOOKUP(A634,DBMS_TYPE_SIZES[],4,FALSE)</f>
        <v>4</v>
      </c>
      <c r="F634" t="s">
        <v>132</v>
      </c>
      <c r="G634" t="s">
        <v>697</v>
      </c>
      <c r="H634" t="s">
        <v>18</v>
      </c>
      <c r="I634">
        <v>10</v>
      </c>
      <c r="J634">
        <v>4</v>
      </c>
    </row>
    <row r="635" spans="1:10">
      <c r="A635" s="108" t="str">
        <f>COL_SIZES[[#This Row],[datatype]]&amp;"_"&amp;COL_SIZES[[#This Row],[column_prec]]&amp;"_"&amp;COL_SIZES[[#This Row],[col_len]]</f>
        <v>int_10_4</v>
      </c>
      <c r="B635" s="108">
        <f>IF(COL_SIZES[[#This Row],[datatype]] = "varchar",
  MIN(
    COL_SIZES[[#This Row],[column_length]],
    IFERROR(VALUE(VLOOKUP(
      COL_SIZES[[#This Row],[table_name]]&amp;"."&amp;COL_SIZES[[#This Row],[column_name]],
      AVG_COL_SIZES[#Data],2,FALSE)),
    COL_SIZES[[#This Row],[column_length]])
  ),
  COL_SIZES[[#This Row],[column_length]])</f>
        <v>4</v>
      </c>
      <c r="C635" s="109">
        <f>VLOOKUP(A635,DBMS_TYPE_SIZES[],2,FALSE)</f>
        <v>9</v>
      </c>
      <c r="D635" s="109">
        <f>VLOOKUP(A635,DBMS_TYPE_SIZES[],3,FALSE)</f>
        <v>4</v>
      </c>
      <c r="E635" s="110">
        <f>VLOOKUP(A635,DBMS_TYPE_SIZES[],4,FALSE)</f>
        <v>4</v>
      </c>
      <c r="F635" t="s">
        <v>132</v>
      </c>
      <c r="G635" t="s">
        <v>698</v>
      </c>
      <c r="H635" t="s">
        <v>18</v>
      </c>
      <c r="I635">
        <v>10</v>
      </c>
      <c r="J635">
        <v>4</v>
      </c>
    </row>
    <row r="636" spans="1:10">
      <c r="A636" s="108" t="str">
        <f>COL_SIZES[[#This Row],[datatype]]&amp;"_"&amp;COL_SIZES[[#This Row],[column_prec]]&amp;"_"&amp;COL_SIZES[[#This Row],[col_len]]</f>
        <v>int_10_4</v>
      </c>
      <c r="B636" s="108">
        <f>IF(COL_SIZES[[#This Row],[datatype]] = "varchar",
  MIN(
    COL_SIZES[[#This Row],[column_length]],
    IFERROR(VALUE(VLOOKUP(
      COL_SIZES[[#This Row],[table_name]]&amp;"."&amp;COL_SIZES[[#This Row],[column_name]],
      AVG_COL_SIZES[#Data],2,FALSE)),
    COL_SIZES[[#This Row],[column_length]])
  ),
  COL_SIZES[[#This Row],[column_length]])</f>
        <v>4</v>
      </c>
      <c r="C636" s="109">
        <f>VLOOKUP(A636,DBMS_TYPE_SIZES[],2,FALSE)</f>
        <v>9</v>
      </c>
      <c r="D636" s="109">
        <f>VLOOKUP(A636,DBMS_TYPE_SIZES[],3,FALSE)</f>
        <v>4</v>
      </c>
      <c r="E636" s="110">
        <f>VLOOKUP(A636,DBMS_TYPE_SIZES[],4,FALSE)</f>
        <v>4</v>
      </c>
      <c r="F636" t="s">
        <v>132</v>
      </c>
      <c r="G636" t="s">
        <v>139</v>
      </c>
      <c r="H636" t="s">
        <v>18</v>
      </c>
      <c r="I636">
        <v>10</v>
      </c>
      <c r="J636">
        <v>4</v>
      </c>
    </row>
    <row r="637" spans="1:10">
      <c r="A637" s="108" t="str">
        <f>COL_SIZES[[#This Row],[datatype]]&amp;"_"&amp;COL_SIZES[[#This Row],[column_prec]]&amp;"_"&amp;COL_SIZES[[#This Row],[col_len]]</f>
        <v>varchar_0_255</v>
      </c>
      <c r="B637" s="108">
        <f>IF(COL_SIZES[[#This Row],[datatype]] = "varchar",
  MIN(
    COL_SIZES[[#This Row],[column_length]],
    IFERROR(VALUE(VLOOKUP(
      COL_SIZES[[#This Row],[table_name]]&amp;"."&amp;COL_SIZES[[#This Row],[column_name]],
      AVG_COL_SIZES[#Data],2,FALSE)),
    COL_SIZES[[#This Row],[column_length]])
  ),
  COL_SIZES[[#This Row],[column_length]])</f>
        <v>255</v>
      </c>
      <c r="C637" s="109">
        <f>VLOOKUP(A637,DBMS_TYPE_SIZES[],2,FALSE)</f>
        <v>255</v>
      </c>
      <c r="D637" s="109">
        <f>VLOOKUP(A637,DBMS_TYPE_SIZES[],3,FALSE)</f>
        <v>255</v>
      </c>
      <c r="E637" s="110">
        <f>VLOOKUP(A637,DBMS_TYPE_SIZES[],4,FALSE)</f>
        <v>256</v>
      </c>
      <c r="F637" t="s">
        <v>132</v>
      </c>
      <c r="G637" t="s">
        <v>699</v>
      </c>
      <c r="H637" t="s">
        <v>86</v>
      </c>
      <c r="I637">
        <v>0</v>
      </c>
      <c r="J637">
        <v>255</v>
      </c>
    </row>
    <row r="638" spans="1:10">
      <c r="A638" s="108" t="str">
        <f>COL_SIZES[[#This Row],[datatype]]&amp;"_"&amp;COL_SIZES[[#This Row],[column_prec]]&amp;"_"&amp;COL_SIZES[[#This Row],[col_len]]</f>
        <v>varchar_0_255</v>
      </c>
      <c r="B638" s="108">
        <f>IF(COL_SIZES[[#This Row],[datatype]] = "varchar",
  MIN(
    COL_SIZES[[#This Row],[column_length]],
    IFERROR(VALUE(VLOOKUP(
      COL_SIZES[[#This Row],[table_name]]&amp;"."&amp;COL_SIZES[[#This Row],[column_name]],
      AVG_COL_SIZES[#Data],2,FALSE)),
    COL_SIZES[[#This Row],[column_length]])
  ),
  COL_SIZES[[#This Row],[column_length]])</f>
        <v>255</v>
      </c>
      <c r="C638" s="109">
        <f>VLOOKUP(A638,DBMS_TYPE_SIZES[],2,FALSE)</f>
        <v>255</v>
      </c>
      <c r="D638" s="109">
        <f>VLOOKUP(A638,DBMS_TYPE_SIZES[],3,FALSE)</f>
        <v>255</v>
      </c>
      <c r="E638" s="110">
        <f>VLOOKUP(A638,DBMS_TYPE_SIZES[],4,FALSE)</f>
        <v>256</v>
      </c>
      <c r="F638" t="s">
        <v>132</v>
      </c>
      <c r="G638" t="s">
        <v>700</v>
      </c>
      <c r="H638" t="s">
        <v>86</v>
      </c>
      <c r="I638">
        <v>0</v>
      </c>
      <c r="J638">
        <v>255</v>
      </c>
    </row>
    <row r="639" spans="1:10">
      <c r="A639" s="108" t="str">
        <f>COL_SIZES[[#This Row],[datatype]]&amp;"_"&amp;COL_SIZES[[#This Row],[column_prec]]&amp;"_"&amp;COL_SIZES[[#This Row],[col_len]]</f>
        <v>int_10_4</v>
      </c>
      <c r="B639" s="108">
        <f>IF(COL_SIZES[[#This Row],[datatype]] = "varchar",
  MIN(
    COL_SIZES[[#This Row],[column_length]],
    IFERROR(VALUE(VLOOKUP(
      COL_SIZES[[#This Row],[table_name]]&amp;"."&amp;COL_SIZES[[#This Row],[column_name]],
      AVG_COL_SIZES[#Data],2,FALSE)),
    COL_SIZES[[#This Row],[column_length]])
  ),
  COL_SIZES[[#This Row],[column_length]])</f>
        <v>4</v>
      </c>
      <c r="C639" s="109">
        <f>VLOOKUP(A639,DBMS_TYPE_SIZES[],2,FALSE)</f>
        <v>9</v>
      </c>
      <c r="D639" s="109">
        <f>VLOOKUP(A639,DBMS_TYPE_SIZES[],3,FALSE)</f>
        <v>4</v>
      </c>
      <c r="E639" s="110">
        <f>VLOOKUP(A639,DBMS_TYPE_SIZES[],4,FALSE)</f>
        <v>4</v>
      </c>
      <c r="F639" t="s">
        <v>132</v>
      </c>
      <c r="G639" t="s">
        <v>116</v>
      </c>
      <c r="H639" t="s">
        <v>18</v>
      </c>
      <c r="I639">
        <v>10</v>
      </c>
      <c r="J639">
        <v>4</v>
      </c>
    </row>
    <row r="640" spans="1:10">
      <c r="A640" s="108" t="str">
        <f>COL_SIZES[[#This Row],[datatype]]&amp;"_"&amp;COL_SIZES[[#This Row],[column_prec]]&amp;"_"&amp;COL_SIZES[[#This Row],[col_len]]</f>
        <v>smallint_5_2</v>
      </c>
      <c r="B640" s="108">
        <f>IF(COL_SIZES[[#This Row],[datatype]] = "varchar",
  MIN(
    COL_SIZES[[#This Row],[column_length]],
    IFERROR(VALUE(VLOOKUP(
      COL_SIZES[[#This Row],[table_name]]&amp;"."&amp;COL_SIZES[[#This Row],[column_name]],
      AVG_COL_SIZES[#Data],2,FALSE)),
    COL_SIZES[[#This Row],[column_length]])
  ),
  COL_SIZES[[#This Row],[column_length]])</f>
        <v>2</v>
      </c>
      <c r="C640" s="109">
        <f>VLOOKUP(A640,DBMS_TYPE_SIZES[],2,FALSE)</f>
        <v>5</v>
      </c>
      <c r="D640" s="109">
        <f>VLOOKUP(A640,DBMS_TYPE_SIZES[],3,FALSE)</f>
        <v>2</v>
      </c>
      <c r="E640" s="110">
        <f>VLOOKUP(A640,DBMS_TYPE_SIZES[],4,FALSE)</f>
        <v>2</v>
      </c>
      <c r="F640" t="s">
        <v>132</v>
      </c>
      <c r="G640" t="s">
        <v>730</v>
      </c>
      <c r="H640" t="s">
        <v>19</v>
      </c>
      <c r="I640">
        <v>5</v>
      </c>
      <c r="J640">
        <v>2</v>
      </c>
    </row>
    <row r="641" spans="1:10">
      <c r="A641" s="108" t="str">
        <f>COL_SIZES[[#This Row],[datatype]]&amp;"_"&amp;COL_SIZES[[#This Row],[column_prec]]&amp;"_"&amp;COL_SIZES[[#This Row],[col_len]]</f>
        <v>numeric_16_9</v>
      </c>
      <c r="B641" s="108">
        <f>IF(COL_SIZES[[#This Row],[datatype]] = "varchar",
  MIN(
    COL_SIZES[[#This Row],[column_length]],
    IFERROR(VALUE(VLOOKUP(
      COL_SIZES[[#This Row],[table_name]]&amp;"."&amp;COL_SIZES[[#This Row],[column_name]],
      AVG_COL_SIZES[#Data],2,FALSE)),
    COL_SIZES[[#This Row],[column_length]])
  ),
  COL_SIZES[[#This Row],[column_length]])</f>
        <v>9</v>
      </c>
      <c r="C641" s="109">
        <f>VLOOKUP(A641,DBMS_TYPE_SIZES[],2,FALSE)</f>
        <v>9</v>
      </c>
      <c r="D641" s="109">
        <f>VLOOKUP(A641,DBMS_TYPE_SIZES[],3,FALSE)</f>
        <v>9</v>
      </c>
      <c r="E641" s="110">
        <f>VLOOKUP(A641,DBMS_TYPE_SIZES[],4,FALSE)</f>
        <v>9</v>
      </c>
      <c r="F641" t="s">
        <v>132</v>
      </c>
      <c r="G641" t="s">
        <v>96</v>
      </c>
      <c r="H641" t="s">
        <v>62</v>
      </c>
      <c r="I641">
        <v>16</v>
      </c>
      <c r="J641">
        <v>9</v>
      </c>
    </row>
    <row r="642" spans="1:10">
      <c r="A642" s="108" t="str">
        <f>COL_SIZES[[#This Row],[datatype]]&amp;"_"&amp;COL_SIZES[[#This Row],[column_prec]]&amp;"_"&amp;COL_SIZES[[#This Row],[col_len]]</f>
        <v>varchar_0_255</v>
      </c>
      <c r="B642" s="108">
        <f>IF(COL_SIZES[[#This Row],[datatype]] = "varchar",
  MIN(
    COL_SIZES[[#This Row],[column_length]],
    IFERROR(VALUE(VLOOKUP(
      COL_SIZES[[#This Row],[table_name]]&amp;"."&amp;COL_SIZES[[#This Row],[column_name]],
      AVG_COL_SIZES[#Data],2,FALSE)),
    COL_SIZES[[#This Row],[column_length]])
  ),
  COL_SIZES[[#This Row],[column_length]])</f>
        <v>255</v>
      </c>
      <c r="C642" s="109">
        <f>VLOOKUP(A642,DBMS_TYPE_SIZES[],2,FALSE)</f>
        <v>255</v>
      </c>
      <c r="D642" s="109">
        <f>VLOOKUP(A642,DBMS_TYPE_SIZES[],3,FALSE)</f>
        <v>255</v>
      </c>
      <c r="E642" s="110">
        <f>VLOOKUP(A642,DBMS_TYPE_SIZES[],4,FALSE)</f>
        <v>256</v>
      </c>
      <c r="F642" t="s">
        <v>132</v>
      </c>
      <c r="G642" t="s">
        <v>731</v>
      </c>
      <c r="H642" t="s">
        <v>86</v>
      </c>
      <c r="I642">
        <v>0</v>
      </c>
      <c r="J642">
        <v>255</v>
      </c>
    </row>
    <row r="643" spans="1:10">
      <c r="A643" s="108" t="str">
        <f>COL_SIZES[[#This Row],[datatype]]&amp;"_"&amp;COL_SIZES[[#This Row],[column_prec]]&amp;"_"&amp;COL_SIZES[[#This Row],[col_len]]</f>
        <v>int_10_4</v>
      </c>
      <c r="B643" s="108">
        <f>IF(COL_SIZES[[#This Row],[datatype]] = "varchar",
  MIN(
    COL_SIZES[[#This Row],[column_length]],
    IFERROR(VALUE(VLOOKUP(
      COL_SIZES[[#This Row],[table_name]]&amp;"."&amp;COL_SIZES[[#This Row],[column_name]],
      AVG_COL_SIZES[#Data],2,FALSE)),
    COL_SIZES[[#This Row],[column_length]])
  ),
  COL_SIZES[[#This Row],[column_length]])</f>
        <v>4</v>
      </c>
      <c r="C643" s="109">
        <f>VLOOKUP(A643,DBMS_TYPE_SIZES[],2,FALSE)</f>
        <v>9</v>
      </c>
      <c r="D643" s="109">
        <f>VLOOKUP(A643,DBMS_TYPE_SIZES[],3,FALSE)</f>
        <v>4</v>
      </c>
      <c r="E643" s="110">
        <f>VLOOKUP(A643,DBMS_TYPE_SIZES[],4,FALSE)</f>
        <v>4</v>
      </c>
      <c r="F643" t="s">
        <v>132</v>
      </c>
      <c r="G643" t="s">
        <v>717</v>
      </c>
      <c r="H643" t="s">
        <v>18</v>
      </c>
      <c r="I643">
        <v>10</v>
      </c>
      <c r="J643">
        <v>4</v>
      </c>
    </row>
    <row r="644" spans="1:10">
      <c r="A644" s="108" t="str">
        <f>COL_SIZES[[#This Row],[datatype]]&amp;"_"&amp;COL_SIZES[[#This Row],[column_prec]]&amp;"_"&amp;COL_SIZES[[#This Row],[col_len]]</f>
        <v>int_10_4</v>
      </c>
      <c r="B644" s="108">
        <f>IF(COL_SIZES[[#This Row],[datatype]] = "varchar",
  MIN(
    COL_SIZES[[#This Row],[column_length]],
    IFERROR(VALUE(VLOOKUP(
      COL_SIZES[[#This Row],[table_name]]&amp;"."&amp;COL_SIZES[[#This Row],[column_name]],
      AVG_COL_SIZES[#Data],2,FALSE)),
    COL_SIZES[[#This Row],[column_length]])
  ),
  COL_SIZES[[#This Row],[column_length]])</f>
        <v>4</v>
      </c>
      <c r="C644" s="109">
        <f>VLOOKUP(A644,DBMS_TYPE_SIZES[],2,FALSE)</f>
        <v>9</v>
      </c>
      <c r="D644" s="109">
        <f>VLOOKUP(A644,DBMS_TYPE_SIZES[],3,FALSE)</f>
        <v>4</v>
      </c>
      <c r="E644" s="110">
        <f>VLOOKUP(A644,DBMS_TYPE_SIZES[],4,FALSE)</f>
        <v>4</v>
      </c>
      <c r="F644" t="s">
        <v>132</v>
      </c>
      <c r="G644" t="s">
        <v>723</v>
      </c>
      <c r="H644" t="s">
        <v>18</v>
      </c>
      <c r="I644">
        <v>10</v>
      </c>
      <c r="J644">
        <v>4</v>
      </c>
    </row>
    <row r="645" spans="1:10">
      <c r="A645" s="108" t="str">
        <f>COL_SIZES[[#This Row],[datatype]]&amp;"_"&amp;COL_SIZES[[#This Row],[column_prec]]&amp;"_"&amp;COL_SIZES[[#This Row],[col_len]]</f>
        <v>int_10_4</v>
      </c>
      <c r="B645" s="108">
        <f>IF(COL_SIZES[[#This Row],[datatype]] = "varchar",
  MIN(
    COL_SIZES[[#This Row],[column_length]],
    IFERROR(VALUE(VLOOKUP(
      COL_SIZES[[#This Row],[table_name]]&amp;"."&amp;COL_SIZES[[#This Row],[column_name]],
      AVG_COL_SIZES[#Data],2,FALSE)),
    COL_SIZES[[#This Row],[column_length]])
  ),
  COL_SIZES[[#This Row],[column_length]])</f>
        <v>4</v>
      </c>
      <c r="C645" s="109">
        <f>VLOOKUP(A645,DBMS_TYPE_SIZES[],2,FALSE)</f>
        <v>9</v>
      </c>
      <c r="D645" s="109">
        <f>VLOOKUP(A645,DBMS_TYPE_SIZES[],3,FALSE)</f>
        <v>4</v>
      </c>
      <c r="E645" s="110">
        <f>VLOOKUP(A645,DBMS_TYPE_SIZES[],4,FALSE)</f>
        <v>4</v>
      </c>
      <c r="F645" t="s">
        <v>132</v>
      </c>
      <c r="G645" t="s">
        <v>725</v>
      </c>
      <c r="H645" t="s">
        <v>18</v>
      </c>
      <c r="I645">
        <v>10</v>
      </c>
      <c r="J645">
        <v>4</v>
      </c>
    </row>
    <row r="646" spans="1:10">
      <c r="A646" s="108" t="str">
        <f>COL_SIZES[[#This Row],[datatype]]&amp;"_"&amp;COL_SIZES[[#This Row],[column_prec]]&amp;"_"&amp;COL_SIZES[[#This Row],[col_len]]</f>
        <v>varchar_0_50</v>
      </c>
      <c r="B646" s="108">
        <f>IF(COL_SIZES[[#This Row],[datatype]] = "varchar",
  MIN(
    COL_SIZES[[#This Row],[column_length]],
    IFERROR(VALUE(VLOOKUP(
      COL_SIZES[[#This Row],[table_name]]&amp;"."&amp;COL_SIZES[[#This Row],[column_name]],
      AVG_COL_SIZES[#Data],2,FALSE)),
    COL_SIZES[[#This Row],[column_length]])
  ),
  COL_SIZES[[#This Row],[column_length]])</f>
        <v>50</v>
      </c>
      <c r="C646" s="109">
        <f>VLOOKUP(A646,DBMS_TYPE_SIZES[],2,FALSE)</f>
        <v>50</v>
      </c>
      <c r="D646" s="109">
        <f>VLOOKUP(A646,DBMS_TYPE_SIZES[],3,FALSE)</f>
        <v>50</v>
      </c>
      <c r="E646" s="110">
        <f>VLOOKUP(A646,DBMS_TYPE_SIZES[],4,FALSE)</f>
        <v>51</v>
      </c>
      <c r="F646" t="s">
        <v>132</v>
      </c>
      <c r="G646" t="s">
        <v>732</v>
      </c>
      <c r="H646" t="s">
        <v>86</v>
      </c>
      <c r="I646">
        <v>0</v>
      </c>
      <c r="J646">
        <v>50</v>
      </c>
    </row>
    <row r="647" spans="1:10">
      <c r="A647" s="108" t="str">
        <f>COL_SIZES[[#This Row],[datatype]]&amp;"_"&amp;COL_SIZES[[#This Row],[column_prec]]&amp;"_"&amp;COL_SIZES[[#This Row],[col_len]]</f>
        <v>datetime_23_8</v>
      </c>
      <c r="B647" s="108">
        <f>IF(COL_SIZES[[#This Row],[datatype]] = "varchar",
  MIN(
    COL_SIZES[[#This Row],[column_length]],
    IFERROR(VALUE(VLOOKUP(
      COL_SIZES[[#This Row],[table_name]]&amp;"."&amp;COL_SIZES[[#This Row],[column_name]],
      AVG_COL_SIZES[#Data],2,FALSE)),
    COL_SIZES[[#This Row],[column_length]])
  ),
  COL_SIZES[[#This Row],[column_length]])</f>
        <v>8</v>
      </c>
      <c r="C647" s="109">
        <f>VLOOKUP(A647,DBMS_TYPE_SIZES[],2,FALSE)</f>
        <v>7</v>
      </c>
      <c r="D647" s="109">
        <f>VLOOKUP(A647,DBMS_TYPE_SIZES[],3,FALSE)</f>
        <v>8</v>
      </c>
      <c r="E647" s="110">
        <f>VLOOKUP(A647,DBMS_TYPE_SIZES[],4,FALSE)</f>
        <v>8</v>
      </c>
      <c r="F647" t="s">
        <v>132</v>
      </c>
      <c r="G647" t="s">
        <v>708</v>
      </c>
      <c r="H647" t="s">
        <v>20</v>
      </c>
      <c r="I647">
        <v>23</v>
      </c>
      <c r="J647">
        <v>8</v>
      </c>
    </row>
    <row r="648" spans="1:10">
      <c r="A648" s="108" t="str">
        <f>COL_SIZES[[#This Row],[datatype]]&amp;"_"&amp;COL_SIZES[[#This Row],[column_prec]]&amp;"_"&amp;COL_SIZES[[#This Row],[col_len]]</f>
        <v>int_10_4</v>
      </c>
      <c r="B648" s="108">
        <f>IF(COL_SIZES[[#This Row],[datatype]] = "varchar",
  MIN(
    COL_SIZES[[#This Row],[column_length]],
    IFERROR(VALUE(VLOOKUP(
      COL_SIZES[[#This Row],[table_name]]&amp;"."&amp;COL_SIZES[[#This Row],[column_name]],
      AVG_COL_SIZES[#Data],2,FALSE)),
    COL_SIZES[[#This Row],[column_length]])
  ),
  COL_SIZES[[#This Row],[column_length]])</f>
        <v>4</v>
      </c>
      <c r="C648" s="109">
        <f>VLOOKUP(A648,DBMS_TYPE_SIZES[],2,FALSE)</f>
        <v>9</v>
      </c>
      <c r="D648" s="109">
        <f>VLOOKUP(A648,DBMS_TYPE_SIZES[],3,FALSE)</f>
        <v>4</v>
      </c>
      <c r="E648" s="110">
        <f>VLOOKUP(A648,DBMS_TYPE_SIZES[],4,FALSE)</f>
        <v>4</v>
      </c>
      <c r="F648" t="s">
        <v>132</v>
      </c>
      <c r="G648" t="s">
        <v>133</v>
      </c>
      <c r="H648" t="s">
        <v>18</v>
      </c>
      <c r="I648">
        <v>10</v>
      </c>
      <c r="J648">
        <v>4</v>
      </c>
    </row>
    <row r="649" spans="1:10">
      <c r="A649" s="108" t="str">
        <f>COL_SIZES[[#This Row],[datatype]]&amp;"_"&amp;COL_SIZES[[#This Row],[column_prec]]&amp;"_"&amp;COL_SIZES[[#This Row],[col_len]]</f>
        <v>varchar_0_255</v>
      </c>
      <c r="B649" s="108">
        <f>IF(COL_SIZES[[#This Row],[datatype]] = "varchar",
  MIN(
    COL_SIZES[[#This Row],[column_length]],
    IFERROR(VALUE(VLOOKUP(
      COL_SIZES[[#This Row],[table_name]]&amp;"."&amp;COL_SIZES[[#This Row],[column_name]],
      AVG_COL_SIZES[#Data],2,FALSE)),
    COL_SIZES[[#This Row],[column_length]])
  ),
  COL_SIZES[[#This Row],[column_length]])</f>
        <v>255</v>
      </c>
      <c r="C649" s="109">
        <f>VLOOKUP(A649,DBMS_TYPE_SIZES[],2,FALSE)</f>
        <v>255</v>
      </c>
      <c r="D649" s="109">
        <f>VLOOKUP(A649,DBMS_TYPE_SIZES[],3,FALSE)</f>
        <v>255</v>
      </c>
      <c r="E649" s="110">
        <f>VLOOKUP(A649,DBMS_TYPE_SIZES[],4,FALSE)</f>
        <v>256</v>
      </c>
      <c r="F649" t="s">
        <v>132</v>
      </c>
      <c r="G649" t="s">
        <v>733</v>
      </c>
      <c r="H649" t="s">
        <v>86</v>
      </c>
      <c r="I649">
        <v>0</v>
      </c>
      <c r="J649">
        <v>255</v>
      </c>
    </row>
    <row r="650" spans="1:10">
      <c r="A650" s="108" t="str">
        <f>COL_SIZES[[#This Row],[datatype]]&amp;"_"&amp;COL_SIZES[[#This Row],[column_prec]]&amp;"_"&amp;COL_SIZES[[#This Row],[col_len]]</f>
        <v>int_10_4</v>
      </c>
      <c r="B650" s="108">
        <f>IF(COL_SIZES[[#This Row],[datatype]] = "varchar",
  MIN(
    COL_SIZES[[#This Row],[column_length]],
    IFERROR(VALUE(VLOOKUP(
      COL_SIZES[[#This Row],[table_name]]&amp;"."&amp;COL_SIZES[[#This Row],[column_name]],
      AVG_COL_SIZES[#Data],2,FALSE)),
    COL_SIZES[[#This Row],[column_length]])
  ),
  COL_SIZES[[#This Row],[column_length]])</f>
        <v>4</v>
      </c>
      <c r="C650" s="109">
        <f>VLOOKUP(A650,DBMS_TYPE_SIZES[],2,FALSE)</f>
        <v>9</v>
      </c>
      <c r="D650" s="109">
        <f>VLOOKUP(A650,DBMS_TYPE_SIZES[],3,FALSE)</f>
        <v>4</v>
      </c>
      <c r="E650" s="110">
        <f>VLOOKUP(A650,DBMS_TYPE_SIZES[],4,FALSE)</f>
        <v>4</v>
      </c>
      <c r="F650" t="s">
        <v>132</v>
      </c>
      <c r="G650" t="s">
        <v>727</v>
      </c>
      <c r="H650" t="s">
        <v>18</v>
      </c>
      <c r="I650">
        <v>10</v>
      </c>
      <c r="J650">
        <v>4</v>
      </c>
    </row>
    <row r="651" spans="1:10">
      <c r="A651" s="108" t="str">
        <f>COL_SIZES[[#This Row],[datatype]]&amp;"_"&amp;COL_SIZES[[#This Row],[column_prec]]&amp;"_"&amp;COL_SIZES[[#This Row],[col_len]]</f>
        <v>int_10_4</v>
      </c>
      <c r="B651" s="108">
        <f>IF(COL_SIZES[[#This Row],[datatype]] = "varchar",
  MIN(
    COL_SIZES[[#This Row],[column_length]],
    IFERROR(VALUE(VLOOKUP(
      COL_SIZES[[#This Row],[table_name]]&amp;"."&amp;COL_SIZES[[#This Row],[column_name]],
      AVG_COL_SIZES[#Data],2,FALSE)),
    COL_SIZES[[#This Row],[column_length]])
  ),
  COL_SIZES[[#This Row],[column_length]])</f>
        <v>4</v>
      </c>
      <c r="C651" s="109">
        <f>VLOOKUP(A651,DBMS_TYPE_SIZES[],2,FALSE)</f>
        <v>9</v>
      </c>
      <c r="D651" s="109">
        <f>VLOOKUP(A651,DBMS_TYPE_SIZES[],3,FALSE)</f>
        <v>4</v>
      </c>
      <c r="E651" s="110">
        <f>VLOOKUP(A651,DBMS_TYPE_SIZES[],4,FALSE)</f>
        <v>4</v>
      </c>
      <c r="F651" t="s">
        <v>134</v>
      </c>
      <c r="G651" t="s">
        <v>728</v>
      </c>
      <c r="H651" t="s">
        <v>18</v>
      </c>
      <c r="I651">
        <v>10</v>
      </c>
      <c r="J651">
        <v>4</v>
      </c>
    </row>
    <row r="652" spans="1:10">
      <c r="A652" s="108" t="str">
        <f>COL_SIZES[[#This Row],[datatype]]&amp;"_"&amp;COL_SIZES[[#This Row],[column_prec]]&amp;"_"&amp;COL_SIZES[[#This Row],[col_len]]</f>
        <v>numeric_19_9</v>
      </c>
      <c r="B652" s="108">
        <f>IF(COL_SIZES[[#This Row],[datatype]] = "varchar",
  MIN(
    COL_SIZES[[#This Row],[column_length]],
    IFERROR(VALUE(VLOOKUP(
      COL_SIZES[[#This Row],[table_name]]&amp;"."&amp;COL_SIZES[[#This Row],[column_name]],
      AVG_COL_SIZES[#Data],2,FALSE)),
    COL_SIZES[[#This Row],[column_length]])
  ),
  COL_SIZES[[#This Row],[column_length]])</f>
        <v>9</v>
      </c>
      <c r="C652" s="109">
        <f>VLOOKUP(A652,DBMS_TYPE_SIZES[],2,FALSE)</f>
        <v>9</v>
      </c>
      <c r="D652" s="109">
        <f>VLOOKUP(A652,DBMS_TYPE_SIZES[],3,FALSE)</f>
        <v>9</v>
      </c>
      <c r="E652" s="110">
        <f>VLOOKUP(A652,DBMS_TYPE_SIZES[],4,FALSE)</f>
        <v>9</v>
      </c>
      <c r="F652" t="s">
        <v>134</v>
      </c>
      <c r="G652" t="s">
        <v>143</v>
      </c>
      <c r="H652" t="s">
        <v>62</v>
      </c>
      <c r="I652">
        <v>19</v>
      </c>
      <c r="J652">
        <v>9</v>
      </c>
    </row>
    <row r="653" spans="1:10">
      <c r="A653" s="108" t="str">
        <f>COL_SIZES[[#This Row],[datatype]]&amp;"_"&amp;COL_SIZES[[#This Row],[column_prec]]&amp;"_"&amp;COL_SIZES[[#This Row],[col_len]]</f>
        <v>datetime_23_8</v>
      </c>
      <c r="B653" s="108">
        <f>IF(COL_SIZES[[#This Row],[datatype]] = "varchar",
  MIN(
    COL_SIZES[[#This Row],[column_length]],
    IFERROR(VALUE(VLOOKUP(
      COL_SIZES[[#This Row],[table_name]]&amp;"."&amp;COL_SIZES[[#This Row],[column_name]],
      AVG_COL_SIZES[#Data],2,FALSE)),
    COL_SIZES[[#This Row],[column_length]])
  ),
  COL_SIZES[[#This Row],[column_length]])</f>
        <v>8</v>
      </c>
      <c r="C653" s="109">
        <f>VLOOKUP(A653,DBMS_TYPE_SIZES[],2,FALSE)</f>
        <v>7</v>
      </c>
      <c r="D653" s="109">
        <f>VLOOKUP(A653,DBMS_TYPE_SIZES[],3,FALSE)</f>
        <v>8</v>
      </c>
      <c r="E653" s="110">
        <f>VLOOKUP(A653,DBMS_TYPE_SIZES[],4,FALSE)</f>
        <v>8</v>
      </c>
      <c r="F653" t="s">
        <v>134</v>
      </c>
      <c r="G653" t="s">
        <v>575</v>
      </c>
      <c r="H653" t="s">
        <v>20</v>
      </c>
      <c r="I653">
        <v>23</v>
      </c>
      <c r="J653">
        <v>8</v>
      </c>
    </row>
    <row r="654" spans="1:10">
      <c r="A654" s="108" t="str">
        <f>COL_SIZES[[#This Row],[datatype]]&amp;"_"&amp;COL_SIZES[[#This Row],[column_prec]]&amp;"_"&amp;COL_SIZES[[#This Row],[col_len]]</f>
        <v>int_10_4</v>
      </c>
      <c r="B654" s="108">
        <f>IF(COL_SIZES[[#This Row],[datatype]] = "varchar",
  MIN(
    COL_SIZES[[#This Row],[column_length]],
    IFERROR(VALUE(VLOOKUP(
      COL_SIZES[[#This Row],[table_name]]&amp;"."&amp;COL_SIZES[[#This Row],[column_name]],
      AVG_COL_SIZES[#Data],2,FALSE)),
    COL_SIZES[[#This Row],[column_length]])
  ),
  COL_SIZES[[#This Row],[column_length]])</f>
        <v>4</v>
      </c>
      <c r="C654" s="109">
        <f>VLOOKUP(A654,DBMS_TYPE_SIZES[],2,FALSE)</f>
        <v>9</v>
      </c>
      <c r="D654" s="109">
        <f>VLOOKUP(A654,DBMS_TYPE_SIZES[],3,FALSE)</f>
        <v>4</v>
      </c>
      <c r="E654" s="110">
        <f>VLOOKUP(A654,DBMS_TYPE_SIZES[],4,FALSE)</f>
        <v>4</v>
      </c>
      <c r="F654" t="s">
        <v>134</v>
      </c>
      <c r="G654" t="s">
        <v>141</v>
      </c>
      <c r="H654" t="s">
        <v>18</v>
      </c>
      <c r="I654">
        <v>10</v>
      </c>
      <c r="J654">
        <v>4</v>
      </c>
    </row>
    <row r="655" spans="1:10">
      <c r="A655" s="108" t="str">
        <f>COL_SIZES[[#This Row],[datatype]]&amp;"_"&amp;COL_SIZES[[#This Row],[column_prec]]&amp;"_"&amp;COL_SIZES[[#This Row],[col_len]]</f>
        <v>int_10_4</v>
      </c>
      <c r="B655" s="108">
        <f>IF(COL_SIZES[[#This Row],[datatype]] = "varchar",
  MIN(
    COL_SIZES[[#This Row],[column_length]],
    IFERROR(VALUE(VLOOKUP(
      COL_SIZES[[#This Row],[table_name]]&amp;"."&amp;COL_SIZES[[#This Row],[column_name]],
      AVG_COL_SIZES[#Data],2,FALSE)),
    COL_SIZES[[#This Row],[column_length]])
  ),
  COL_SIZES[[#This Row],[column_length]])</f>
        <v>4</v>
      </c>
      <c r="C655" s="109">
        <f>VLOOKUP(A655,DBMS_TYPE_SIZES[],2,FALSE)</f>
        <v>9</v>
      </c>
      <c r="D655" s="109">
        <f>VLOOKUP(A655,DBMS_TYPE_SIZES[],3,FALSE)</f>
        <v>4</v>
      </c>
      <c r="E655" s="110">
        <f>VLOOKUP(A655,DBMS_TYPE_SIZES[],4,FALSE)</f>
        <v>4</v>
      </c>
      <c r="F655" t="s">
        <v>134</v>
      </c>
      <c r="G655" t="s">
        <v>212</v>
      </c>
      <c r="H655" t="s">
        <v>18</v>
      </c>
      <c r="I655">
        <v>10</v>
      </c>
      <c r="J655">
        <v>4</v>
      </c>
    </row>
    <row r="656" spans="1:10">
      <c r="A656" s="108" t="str">
        <f>COL_SIZES[[#This Row],[datatype]]&amp;"_"&amp;COL_SIZES[[#This Row],[column_prec]]&amp;"_"&amp;COL_SIZES[[#This Row],[col_len]]</f>
        <v>int_10_4</v>
      </c>
      <c r="B656" s="108">
        <f>IF(COL_SIZES[[#This Row],[datatype]] = "varchar",
  MIN(
    COL_SIZES[[#This Row],[column_length]],
    IFERROR(VALUE(VLOOKUP(
      COL_SIZES[[#This Row],[table_name]]&amp;"."&amp;COL_SIZES[[#This Row],[column_name]],
      AVG_COL_SIZES[#Data],2,FALSE)),
    COL_SIZES[[#This Row],[column_length]])
  ),
  COL_SIZES[[#This Row],[column_length]])</f>
        <v>4</v>
      </c>
      <c r="C656" s="109">
        <f>VLOOKUP(A656,DBMS_TYPE_SIZES[],2,FALSE)</f>
        <v>9</v>
      </c>
      <c r="D656" s="109">
        <f>VLOOKUP(A656,DBMS_TYPE_SIZES[],3,FALSE)</f>
        <v>4</v>
      </c>
      <c r="E656" s="110">
        <f>VLOOKUP(A656,DBMS_TYPE_SIZES[],4,FALSE)</f>
        <v>4</v>
      </c>
      <c r="F656" t="s">
        <v>134</v>
      </c>
      <c r="G656" t="s">
        <v>729</v>
      </c>
      <c r="H656" t="s">
        <v>18</v>
      </c>
      <c r="I656">
        <v>10</v>
      </c>
      <c r="J656">
        <v>4</v>
      </c>
    </row>
    <row r="657" spans="1:10">
      <c r="A657" s="108" t="str">
        <f>COL_SIZES[[#This Row],[datatype]]&amp;"_"&amp;COL_SIZES[[#This Row],[column_prec]]&amp;"_"&amp;COL_SIZES[[#This Row],[col_len]]</f>
        <v>int_10_4</v>
      </c>
      <c r="B657" s="108">
        <f>IF(COL_SIZES[[#This Row],[datatype]] = "varchar",
  MIN(
    COL_SIZES[[#This Row],[column_length]],
    IFERROR(VALUE(VLOOKUP(
      COL_SIZES[[#This Row],[table_name]]&amp;"."&amp;COL_SIZES[[#This Row],[column_name]],
      AVG_COL_SIZES[#Data],2,FALSE)),
    COL_SIZES[[#This Row],[column_length]])
  ),
  COL_SIZES[[#This Row],[column_length]])</f>
        <v>4</v>
      </c>
      <c r="C657" s="109">
        <f>VLOOKUP(A657,DBMS_TYPE_SIZES[],2,FALSE)</f>
        <v>9</v>
      </c>
      <c r="D657" s="109">
        <f>VLOOKUP(A657,DBMS_TYPE_SIZES[],3,FALSE)</f>
        <v>4</v>
      </c>
      <c r="E657" s="110">
        <f>VLOOKUP(A657,DBMS_TYPE_SIZES[],4,FALSE)</f>
        <v>4</v>
      </c>
      <c r="F657" t="s">
        <v>134</v>
      </c>
      <c r="G657" t="s">
        <v>697</v>
      </c>
      <c r="H657" t="s">
        <v>18</v>
      </c>
      <c r="I657">
        <v>10</v>
      </c>
      <c r="J657">
        <v>4</v>
      </c>
    </row>
    <row r="658" spans="1:10">
      <c r="A658" s="108" t="str">
        <f>COL_SIZES[[#This Row],[datatype]]&amp;"_"&amp;COL_SIZES[[#This Row],[column_prec]]&amp;"_"&amp;COL_SIZES[[#This Row],[col_len]]</f>
        <v>int_10_4</v>
      </c>
      <c r="B658" s="108">
        <f>IF(COL_SIZES[[#This Row],[datatype]] = "varchar",
  MIN(
    COL_SIZES[[#This Row],[column_length]],
    IFERROR(VALUE(VLOOKUP(
      COL_SIZES[[#This Row],[table_name]]&amp;"."&amp;COL_SIZES[[#This Row],[column_name]],
      AVG_COL_SIZES[#Data],2,FALSE)),
    COL_SIZES[[#This Row],[column_length]])
  ),
  COL_SIZES[[#This Row],[column_length]])</f>
        <v>4</v>
      </c>
      <c r="C658" s="109">
        <f>VLOOKUP(A658,DBMS_TYPE_SIZES[],2,FALSE)</f>
        <v>9</v>
      </c>
      <c r="D658" s="109">
        <f>VLOOKUP(A658,DBMS_TYPE_SIZES[],3,FALSE)</f>
        <v>4</v>
      </c>
      <c r="E658" s="110">
        <f>VLOOKUP(A658,DBMS_TYPE_SIZES[],4,FALSE)</f>
        <v>4</v>
      </c>
      <c r="F658" t="s">
        <v>134</v>
      </c>
      <c r="G658" t="s">
        <v>698</v>
      </c>
      <c r="H658" t="s">
        <v>18</v>
      </c>
      <c r="I658">
        <v>10</v>
      </c>
      <c r="J658">
        <v>4</v>
      </c>
    </row>
    <row r="659" spans="1:10">
      <c r="A659" s="108" t="str">
        <f>COL_SIZES[[#This Row],[datatype]]&amp;"_"&amp;COL_SIZES[[#This Row],[column_prec]]&amp;"_"&amp;COL_SIZES[[#This Row],[col_len]]</f>
        <v>int_10_4</v>
      </c>
      <c r="B659" s="108">
        <f>IF(COL_SIZES[[#This Row],[datatype]] = "varchar",
  MIN(
    COL_SIZES[[#This Row],[column_length]],
    IFERROR(VALUE(VLOOKUP(
      COL_SIZES[[#This Row],[table_name]]&amp;"."&amp;COL_SIZES[[#This Row],[column_name]],
      AVG_COL_SIZES[#Data],2,FALSE)),
    COL_SIZES[[#This Row],[column_length]])
  ),
  COL_SIZES[[#This Row],[column_length]])</f>
        <v>4</v>
      </c>
      <c r="C659" s="109">
        <f>VLOOKUP(A659,DBMS_TYPE_SIZES[],2,FALSE)</f>
        <v>9</v>
      </c>
      <c r="D659" s="109">
        <f>VLOOKUP(A659,DBMS_TYPE_SIZES[],3,FALSE)</f>
        <v>4</v>
      </c>
      <c r="E659" s="110">
        <f>VLOOKUP(A659,DBMS_TYPE_SIZES[],4,FALSE)</f>
        <v>4</v>
      </c>
      <c r="F659" t="s">
        <v>134</v>
      </c>
      <c r="G659" t="s">
        <v>139</v>
      </c>
      <c r="H659" t="s">
        <v>18</v>
      </c>
      <c r="I659">
        <v>10</v>
      </c>
      <c r="J659">
        <v>4</v>
      </c>
    </row>
    <row r="660" spans="1:10">
      <c r="A660" s="108" t="str">
        <f>COL_SIZES[[#This Row],[datatype]]&amp;"_"&amp;COL_SIZES[[#This Row],[column_prec]]&amp;"_"&amp;COL_SIZES[[#This Row],[col_len]]</f>
        <v>varchar_0_255</v>
      </c>
      <c r="B660" s="108">
        <f>IF(COL_SIZES[[#This Row],[datatype]] = "varchar",
  MIN(
    COL_SIZES[[#This Row],[column_length]],
    IFERROR(VALUE(VLOOKUP(
      COL_SIZES[[#This Row],[table_name]]&amp;"."&amp;COL_SIZES[[#This Row],[column_name]],
      AVG_COL_SIZES[#Data],2,FALSE)),
    COL_SIZES[[#This Row],[column_length]])
  ),
  COL_SIZES[[#This Row],[column_length]])</f>
        <v>255</v>
      </c>
      <c r="C660" s="109">
        <f>VLOOKUP(A660,DBMS_TYPE_SIZES[],2,FALSE)</f>
        <v>255</v>
      </c>
      <c r="D660" s="109">
        <f>VLOOKUP(A660,DBMS_TYPE_SIZES[],3,FALSE)</f>
        <v>255</v>
      </c>
      <c r="E660" s="110">
        <f>VLOOKUP(A660,DBMS_TYPE_SIZES[],4,FALSE)</f>
        <v>256</v>
      </c>
      <c r="F660" t="s">
        <v>134</v>
      </c>
      <c r="G660" t="s">
        <v>699</v>
      </c>
      <c r="H660" t="s">
        <v>86</v>
      </c>
      <c r="I660">
        <v>0</v>
      </c>
      <c r="J660">
        <v>255</v>
      </c>
    </row>
    <row r="661" spans="1:10">
      <c r="A661" s="108" t="str">
        <f>COL_SIZES[[#This Row],[datatype]]&amp;"_"&amp;COL_SIZES[[#This Row],[column_prec]]&amp;"_"&amp;COL_SIZES[[#This Row],[col_len]]</f>
        <v>varchar_0_255</v>
      </c>
      <c r="B661" s="108">
        <f>IF(COL_SIZES[[#This Row],[datatype]] = "varchar",
  MIN(
    COL_SIZES[[#This Row],[column_length]],
    IFERROR(VALUE(VLOOKUP(
      COL_SIZES[[#This Row],[table_name]]&amp;"."&amp;COL_SIZES[[#This Row],[column_name]],
      AVG_COL_SIZES[#Data],2,FALSE)),
    COL_SIZES[[#This Row],[column_length]])
  ),
  COL_SIZES[[#This Row],[column_length]])</f>
        <v>255</v>
      </c>
      <c r="C661" s="109">
        <f>VLOOKUP(A661,DBMS_TYPE_SIZES[],2,FALSE)</f>
        <v>255</v>
      </c>
      <c r="D661" s="109">
        <f>VLOOKUP(A661,DBMS_TYPE_SIZES[],3,FALSE)</f>
        <v>255</v>
      </c>
      <c r="E661" s="110">
        <f>VLOOKUP(A661,DBMS_TYPE_SIZES[],4,FALSE)</f>
        <v>256</v>
      </c>
      <c r="F661" t="s">
        <v>134</v>
      </c>
      <c r="G661" t="s">
        <v>700</v>
      </c>
      <c r="H661" t="s">
        <v>86</v>
      </c>
      <c r="I661">
        <v>0</v>
      </c>
      <c r="J661">
        <v>255</v>
      </c>
    </row>
    <row r="662" spans="1:10">
      <c r="A662" s="108" t="str">
        <f>COL_SIZES[[#This Row],[datatype]]&amp;"_"&amp;COL_SIZES[[#This Row],[column_prec]]&amp;"_"&amp;COL_SIZES[[#This Row],[col_len]]</f>
        <v>int_10_4</v>
      </c>
      <c r="B662" s="108">
        <f>IF(COL_SIZES[[#This Row],[datatype]] = "varchar",
  MIN(
    COL_SIZES[[#This Row],[column_length]],
    IFERROR(VALUE(VLOOKUP(
      COL_SIZES[[#This Row],[table_name]]&amp;"."&amp;COL_SIZES[[#This Row],[column_name]],
      AVG_COL_SIZES[#Data],2,FALSE)),
    COL_SIZES[[#This Row],[column_length]])
  ),
  COL_SIZES[[#This Row],[column_length]])</f>
        <v>4</v>
      </c>
      <c r="C662" s="109">
        <f>VLOOKUP(A662,DBMS_TYPE_SIZES[],2,FALSE)</f>
        <v>9</v>
      </c>
      <c r="D662" s="109">
        <f>VLOOKUP(A662,DBMS_TYPE_SIZES[],3,FALSE)</f>
        <v>4</v>
      </c>
      <c r="E662" s="110">
        <f>VLOOKUP(A662,DBMS_TYPE_SIZES[],4,FALSE)</f>
        <v>4</v>
      </c>
      <c r="F662" t="s">
        <v>134</v>
      </c>
      <c r="G662" t="s">
        <v>116</v>
      </c>
      <c r="H662" t="s">
        <v>18</v>
      </c>
      <c r="I662">
        <v>10</v>
      </c>
      <c r="J662">
        <v>4</v>
      </c>
    </row>
    <row r="663" spans="1:10">
      <c r="A663" s="108" t="str">
        <f>COL_SIZES[[#This Row],[datatype]]&amp;"_"&amp;COL_SIZES[[#This Row],[column_prec]]&amp;"_"&amp;COL_SIZES[[#This Row],[col_len]]</f>
        <v>smallint_5_2</v>
      </c>
      <c r="B663" s="108">
        <f>IF(COL_SIZES[[#This Row],[datatype]] = "varchar",
  MIN(
    COL_SIZES[[#This Row],[column_length]],
    IFERROR(VALUE(VLOOKUP(
      COL_SIZES[[#This Row],[table_name]]&amp;"."&amp;COL_SIZES[[#This Row],[column_name]],
      AVG_COL_SIZES[#Data],2,FALSE)),
    COL_SIZES[[#This Row],[column_length]])
  ),
  COL_SIZES[[#This Row],[column_length]])</f>
        <v>2</v>
      </c>
      <c r="C663" s="109">
        <f>VLOOKUP(A663,DBMS_TYPE_SIZES[],2,FALSE)</f>
        <v>5</v>
      </c>
      <c r="D663" s="109">
        <f>VLOOKUP(A663,DBMS_TYPE_SIZES[],3,FALSE)</f>
        <v>2</v>
      </c>
      <c r="E663" s="110">
        <f>VLOOKUP(A663,DBMS_TYPE_SIZES[],4,FALSE)</f>
        <v>2</v>
      </c>
      <c r="F663" t="s">
        <v>134</v>
      </c>
      <c r="G663" t="s">
        <v>730</v>
      </c>
      <c r="H663" t="s">
        <v>19</v>
      </c>
      <c r="I663">
        <v>5</v>
      </c>
      <c r="J663">
        <v>2</v>
      </c>
    </row>
    <row r="664" spans="1:10">
      <c r="A664" s="108" t="str">
        <f>COL_SIZES[[#This Row],[datatype]]&amp;"_"&amp;COL_SIZES[[#This Row],[column_prec]]&amp;"_"&amp;COL_SIZES[[#This Row],[col_len]]</f>
        <v>numeric_16_9</v>
      </c>
      <c r="B664" s="108">
        <f>IF(COL_SIZES[[#This Row],[datatype]] = "varchar",
  MIN(
    COL_SIZES[[#This Row],[column_length]],
    IFERROR(VALUE(VLOOKUP(
      COL_SIZES[[#This Row],[table_name]]&amp;"."&amp;COL_SIZES[[#This Row],[column_name]],
      AVG_COL_SIZES[#Data],2,FALSE)),
    COL_SIZES[[#This Row],[column_length]])
  ),
  COL_SIZES[[#This Row],[column_length]])</f>
        <v>9</v>
      </c>
      <c r="C664" s="109">
        <f>VLOOKUP(A664,DBMS_TYPE_SIZES[],2,FALSE)</f>
        <v>9</v>
      </c>
      <c r="D664" s="109">
        <f>VLOOKUP(A664,DBMS_TYPE_SIZES[],3,FALSE)</f>
        <v>9</v>
      </c>
      <c r="E664" s="110">
        <f>VLOOKUP(A664,DBMS_TYPE_SIZES[],4,FALSE)</f>
        <v>9</v>
      </c>
      <c r="F664" t="s">
        <v>134</v>
      </c>
      <c r="G664" t="s">
        <v>96</v>
      </c>
      <c r="H664" t="s">
        <v>62</v>
      </c>
      <c r="I664">
        <v>16</v>
      </c>
      <c r="J664">
        <v>9</v>
      </c>
    </row>
    <row r="665" spans="1:10">
      <c r="A665" s="108" t="str">
        <f>COL_SIZES[[#This Row],[datatype]]&amp;"_"&amp;COL_SIZES[[#This Row],[column_prec]]&amp;"_"&amp;COL_SIZES[[#This Row],[col_len]]</f>
        <v>varchar_0_255</v>
      </c>
      <c r="B665" s="108">
        <f>IF(COL_SIZES[[#This Row],[datatype]] = "varchar",
  MIN(
    COL_SIZES[[#This Row],[column_length]],
    IFERROR(VALUE(VLOOKUP(
      COL_SIZES[[#This Row],[table_name]]&amp;"."&amp;COL_SIZES[[#This Row],[column_name]],
      AVG_COL_SIZES[#Data],2,FALSE)),
    COL_SIZES[[#This Row],[column_length]])
  ),
  COL_SIZES[[#This Row],[column_length]])</f>
        <v>255</v>
      </c>
      <c r="C665" s="109">
        <f>VLOOKUP(A665,DBMS_TYPE_SIZES[],2,FALSE)</f>
        <v>255</v>
      </c>
      <c r="D665" s="109">
        <f>VLOOKUP(A665,DBMS_TYPE_SIZES[],3,FALSE)</f>
        <v>255</v>
      </c>
      <c r="E665" s="110">
        <f>VLOOKUP(A665,DBMS_TYPE_SIZES[],4,FALSE)</f>
        <v>256</v>
      </c>
      <c r="F665" t="s">
        <v>134</v>
      </c>
      <c r="G665" t="s">
        <v>731</v>
      </c>
      <c r="H665" t="s">
        <v>86</v>
      </c>
      <c r="I665">
        <v>0</v>
      </c>
      <c r="J665">
        <v>255</v>
      </c>
    </row>
    <row r="666" spans="1:10">
      <c r="A666" s="108" t="str">
        <f>COL_SIZES[[#This Row],[datatype]]&amp;"_"&amp;COL_SIZES[[#This Row],[column_prec]]&amp;"_"&amp;COL_SIZES[[#This Row],[col_len]]</f>
        <v>int_10_4</v>
      </c>
      <c r="B666" s="108">
        <f>IF(COL_SIZES[[#This Row],[datatype]] = "varchar",
  MIN(
    COL_SIZES[[#This Row],[column_length]],
    IFERROR(VALUE(VLOOKUP(
      COL_SIZES[[#This Row],[table_name]]&amp;"."&amp;COL_SIZES[[#This Row],[column_name]],
      AVG_COL_SIZES[#Data],2,FALSE)),
    COL_SIZES[[#This Row],[column_length]])
  ),
  COL_SIZES[[#This Row],[column_length]])</f>
        <v>4</v>
      </c>
      <c r="C666" s="109">
        <f>VLOOKUP(A666,DBMS_TYPE_SIZES[],2,FALSE)</f>
        <v>9</v>
      </c>
      <c r="D666" s="109">
        <f>VLOOKUP(A666,DBMS_TYPE_SIZES[],3,FALSE)</f>
        <v>4</v>
      </c>
      <c r="E666" s="110">
        <f>VLOOKUP(A666,DBMS_TYPE_SIZES[],4,FALSE)</f>
        <v>4</v>
      </c>
      <c r="F666" t="s">
        <v>134</v>
      </c>
      <c r="G666" t="s">
        <v>717</v>
      </c>
      <c r="H666" t="s">
        <v>18</v>
      </c>
      <c r="I666">
        <v>10</v>
      </c>
      <c r="J666">
        <v>4</v>
      </c>
    </row>
    <row r="667" spans="1:10">
      <c r="A667" s="108" t="str">
        <f>COL_SIZES[[#This Row],[datatype]]&amp;"_"&amp;COL_SIZES[[#This Row],[column_prec]]&amp;"_"&amp;COL_SIZES[[#This Row],[col_len]]</f>
        <v>int_10_4</v>
      </c>
      <c r="B667" s="108">
        <f>IF(COL_SIZES[[#This Row],[datatype]] = "varchar",
  MIN(
    COL_SIZES[[#This Row],[column_length]],
    IFERROR(VALUE(VLOOKUP(
      COL_SIZES[[#This Row],[table_name]]&amp;"."&amp;COL_SIZES[[#This Row],[column_name]],
      AVG_COL_SIZES[#Data],2,FALSE)),
    COL_SIZES[[#This Row],[column_length]])
  ),
  COL_SIZES[[#This Row],[column_length]])</f>
        <v>4</v>
      </c>
      <c r="C667" s="109">
        <f>VLOOKUP(A667,DBMS_TYPE_SIZES[],2,FALSE)</f>
        <v>9</v>
      </c>
      <c r="D667" s="109">
        <f>VLOOKUP(A667,DBMS_TYPE_SIZES[],3,FALSE)</f>
        <v>4</v>
      </c>
      <c r="E667" s="110">
        <f>VLOOKUP(A667,DBMS_TYPE_SIZES[],4,FALSE)</f>
        <v>4</v>
      </c>
      <c r="F667" t="s">
        <v>134</v>
      </c>
      <c r="G667" t="s">
        <v>723</v>
      </c>
      <c r="H667" t="s">
        <v>18</v>
      </c>
      <c r="I667">
        <v>10</v>
      </c>
      <c r="J667">
        <v>4</v>
      </c>
    </row>
    <row r="668" spans="1:10">
      <c r="A668" s="108" t="str">
        <f>COL_SIZES[[#This Row],[datatype]]&amp;"_"&amp;COL_SIZES[[#This Row],[column_prec]]&amp;"_"&amp;COL_SIZES[[#This Row],[col_len]]</f>
        <v>int_10_4</v>
      </c>
      <c r="B668" s="108">
        <f>IF(COL_SIZES[[#This Row],[datatype]] = "varchar",
  MIN(
    COL_SIZES[[#This Row],[column_length]],
    IFERROR(VALUE(VLOOKUP(
      COL_SIZES[[#This Row],[table_name]]&amp;"."&amp;COL_SIZES[[#This Row],[column_name]],
      AVG_COL_SIZES[#Data],2,FALSE)),
    COL_SIZES[[#This Row],[column_length]])
  ),
  COL_SIZES[[#This Row],[column_length]])</f>
        <v>4</v>
      </c>
      <c r="C668" s="109">
        <f>VLOOKUP(A668,DBMS_TYPE_SIZES[],2,FALSE)</f>
        <v>9</v>
      </c>
      <c r="D668" s="109">
        <f>VLOOKUP(A668,DBMS_TYPE_SIZES[],3,FALSE)</f>
        <v>4</v>
      </c>
      <c r="E668" s="110">
        <f>VLOOKUP(A668,DBMS_TYPE_SIZES[],4,FALSE)</f>
        <v>4</v>
      </c>
      <c r="F668" t="s">
        <v>134</v>
      </c>
      <c r="G668" t="s">
        <v>725</v>
      </c>
      <c r="H668" t="s">
        <v>18</v>
      </c>
      <c r="I668">
        <v>10</v>
      </c>
      <c r="J668">
        <v>4</v>
      </c>
    </row>
    <row r="669" spans="1:10">
      <c r="A669" s="108" t="str">
        <f>COL_SIZES[[#This Row],[datatype]]&amp;"_"&amp;COL_SIZES[[#This Row],[column_prec]]&amp;"_"&amp;COL_SIZES[[#This Row],[col_len]]</f>
        <v>varchar_0_50</v>
      </c>
      <c r="B669" s="108">
        <f>IF(COL_SIZES[[#This Row],[datatype]] = "varchar",
  MIN(
    COL_SIZES[[#This Row],[column_length]],
    IFERROR(VALUE(VLOOKUP(
      COL_SIZES[[#This Row],[table_name]]&amp;"."&amp;COL_SIZES[[#This Row],[column_name]],
      AVG_COL_SIZES[#Data],2,FALSE)),
    COL_SIZES[[#This Row],[column_length]])
  ),
  COL_SIZES[[#This Row],[column_length]])</f>
        <v>50</v>
      </c>
      <c r="C669" s="109">
        <f>VLOOKUP(A669,DBMS_TYPE_SIZES[],2,FALSE)</f>
        <v>50</v>
      </c>
      <c r="D669" s="109">
        <f>VLOOKUP(A669,DBMS_TYPE_SIZES[],3,FALSE)</f>
        <v>50</v>
      </c>
      <c r="E669" s="110">
        <f>VLOOKUP(A669,DBMS_TYPE_SIZES[],4,FALSE)</f>
        <v>51</v>
      </c>
      <c r="F669" t="s">
        <v>134</v>
      </c>
      <c r="G669" t="s">
        <v>732</v>
      </c>
      <c r="H669" t="s">
        <v>86</v>
      </c>
      <c r="I669">
        <v>0</v>
      </c>
      <c r="J669">
        <v>50</v>
      </c>
    </row>
    <row r="670" spans="1:10">
      <c r="A670" s="108" t="str">
        <f>COL_SIZES[[#This Row],[datatype]]&amp;"_"&amp;COL_SIZES[[#This Row],[column_prec]]&amp;"_"&amp;COL_SIZES[[#This Row],[col_len]]</f>
        <v>datetime_23_8</v>
      </c>
      <c r="B670" s="108">
        <f>IF(COL_SIZES[[#This Row],[datatype]] = "varchar",
  MIN(
    COL_SIZES[[#This Row],[column_length]],
    IFERROR(VALUE(VLOOKUP(
      COL_SIZES[[#This Row],[table_name]]&amp;"."&amp;COL_SIZES[[#This Row],[column_name]],
      AVG_COL_SIZES[#Data],2,FALSE)),
    COL_SIZES[[#This Row],[column_length]])
  ),
  COL_SIZES[[#This Row],[column_length]])</f>
        <v>8</v>
      </c>
      <c r="C670" s="109">
        <f>VLOOKUP(A670,DBMS_TYPE_SIZES[],2,FALSE)</f>
        <v>7</v>
      </c>
      <c r="D670" s="109">
        <f>VLOOKUP(A670,DBMS_TYPE_SIZES[],3,FALSE)</f>
        <v>8</v>
      </c>
      <c r="E670" s="110">
        <f>VLOOKUP(A670,DBMS_TYPE_SIZES[],4,FALSE)</f>
        <v>8</v>
      </c>
      <c r="F670" t="s">
        <v>134</v>
      </c>
      <c r="G670" t="s">
        <v>708</v>
      </c>
      <c r="H670" t="s">
        <v>20</v>
      </c>
      <c r="I670">
        <v>23</v>
      </c>
      <c r="J670">
        <v>8</v>
      </c>
    </row>
    <row r="671" spans="1:10">
      <c r="A671" s="108" t="str">
        <f>COL_SIZES[[#This Row],[datatype]]&amp;"_"&amp;COL_SIZES[[#This Row],[column_prec]]&amp;"_"&amp;COL_SIZES[[#This Row],[col_len]]</f>
        <v>int_10_4</v>
      </c>
      <c r="B671" s="108">
        <f>IF(COL_SIZES[[#This Row],[datatype]] = "varchar",
  MIN(
    COL_SIZES[[#This Row],[column_length]],
    IFERROR(VALUE(VLOOKUP(
      COL_SIZES[[#This Row],[table_name]]&amp;"."&amp;COL_SIZES[[#This Row],[column_name]],
      AVG_COL_SIZES[#Data],2,FALSE)),
    COL_SIZES[[#This Row],[column_length]])
  ),
  COL_SIZES[[#This Row],[column_length]])</f>
        <v>4</v>
      </c>
      <c r="C671" s="109">
        <f>VLOOKUP(A671,DBMS_TYPE_SIZES[],2,FALSE)</f>
        <v>9</v>
      </c>
      <c r="D671" s="109">
        <f>VLOOKUP(A671,DBMS_TYPE_SIZES[],3,FALSE)</f>
        <v>4</v>
      </c>
      <c r="E671" s="110">
        <f>VLOOKUP(A671,DBMS_TYPE_SIZES[],4,FALSE)</f>
        <v>4</v>
      </c>
      <c r="F671" t="s">
        <v>134</v>
      </c>
      <c r="G671" t="s">
        <v>133</v>
      </c>
      <c r="H671" t="s">
        <v>18</v>
      </c>
      <c r="I671">
        <v>10</v>
      </c>
      <c r="J671">
        <v>4</v>
      </c>
    </row>
    <row r="672" spans="1:10">
      <c r="A672" s="108" t="str">
        <f>COL_SIZES[[#This Row],[datatype]]&amp;"_"&amp;COL_SIZES[[#This Row],[column_prec]]&amp;"_"&amp;COL_SIZES[[#This Row],[col_len]]</f>
        <v>varchar_0_255</v>
      </c>
      <c r="B672" s="108">
        <f>IF(COL_SIZES[[#This Row],[datatype]] = "varchar",
  MIN(
    COL_SIZES[[#This Row],[column_length]],
    IFERROR(VALUE(VLOOKUP(
      COL_SIZES[[#This Row],[table_name]]&amp;"."&amp;COL_SIZES[[#This Row],[column_name]],
      AVG_COL_SIZES[#Data],2,FALSE)),
    COL_SIZES[[#This Row],[column_length]])
  ),
  COL_SIZES[[#This Row],[column_length]])</f>
        <v>255</v>
      </c>
      <c r="C672" s="109">
        <f>VLOOKUP(A672,DBMS_TYPE_SIZES[],2,FALSE)</f>
        <v>255</v>
      </c>
      <c r="D672" s="109">
        <f>VLOOKUP(A672,DBMS_TYPE_SIZES[],3,FALSE)</f>
        <v>255</v>
      </c>
      <c r="E672" s="110">
        <f>VLOOKUP(A672,DBMS_TYPE_SIZES[],4,FALSE)</f>
        <v>256</v>
      </c>
      <c r="F672" t="s">
        <v>134</v>
      </c>
      <c r="G672" t="s">
        <v>733</v>
      </c>
      <c r="H672" t="s">
        <v>86</v>
      </c>
      <c r="I672">
        <v>0</v>
      </c>
      <c r="J672">
        <v>255</v>
      </c>
    </row>
    <row r="673" spans="1:10">
      <c r="A673" s="108" t="str">
        <f>COL_SIZES[[#This Row],[datatype]]&amp;"_"&amp;COL_SIZES[[#This Row],[column_prec]]&amp;"_"&amp;COL_SIZES[[#This Row],[col_len]]</f>
        <v>int_10_4</v>
      </c>
      <c r="B673" s="108">
        <f>IF(COL_SIZES[[#This Row],[datatype]] = "varchar",
  MIN(
    COL_SIZES[[#This Row],[column_length]],
    IFERROR(VALUE(VLOOKUP(
      COL_SIZES[[#This Row],[table_name]]&amp;"."&amp;COL_SIZES[[#This Row],[column_name]],
      AVG_COL_SIZES[#Data],2,FALSE)),
    COL_SIZES[[#This Row],[column_length]])
  ),
  COL_SIZES[[#This Row],[column_length]])</f>
        <v>4</v>
      </c>
      <c r="C673" s="109">
        <f>VLOOKUP(A673,DBMS_TYPE_SIZES[],2,FALSE)</f>
        <v>9</v>
      </c>
      <c r="D673" s="109">
        <f>VLOOKUP(A673,DBMS_TYPE_SIZES[],3,FALSE)</f>
        <v>4</v>
      </c>
      <c r="E673" s="110">
        <f>VLOOKUP(A673,DBMS_TYPE_SIZES[],4,FALSE)</f>
        <v>4</v>
      </c>
      <c r="F673" t="s">
        <v>134</v>
      </c>
      <c r="G673" t="s">
        <v>727</v>
      </c>
      <c r="H673" t="s">
        <v>18</v>
      </c>
      <c r="I673">
        <v>10</v>
      </c>
      <c r="J673">
        <v>4</v>
      </c>
    </row>
    <row r="674" spans="1:10">
      <c r="A674" s="108" t="str">
        <f>COL_SIZES[[#This Row],[datatype]]&amp;"_"&amp;COL_SIZES[[#This Row],[column_prec]]&amp;"_"&amp;COL_SIZES[[#This Row],[col_len]]</f>
        <v>datetime_23_8</v>
      </c>
      <c r="B674" s="108">
        <f>IF(COL_SIZES[[#This Row],[datatype]] = "varchar",
  MIN(
    COL_SIZES[[#This Row],[column_length]],
    IFERROR(VALUE(VLOOKUP(
      COL_SIZES[[#This Row],[table_name]]&amp;"."&amp;COL_SIZES[[#This Row],[column_name]],
      AVG_COL_SIZES[#Data],2,FALSE)),
    COL_SIZES[[#This Row],[column_length]])
  ),
  COL_SIZES[[#This Row],[column_length]])</f>
        <v>8</v>
      </c>
      <c r="C674" s="109">
        <f>VLOOKUP(A674,DBMS_TYPE_SIZES[],2,FALSE)</f>
        <v>7</v>
      </c>
      <c r="D674" s="109">
        <f>VLOOKUP(A674,DBMS_TYPE_SIZES[],3,FALSE)</f>
        <v>8</v>
      </c>
      <c r="E674" s="110">
        <f>VLOOKUP(A674,DBMS_TYPE_SIZES[],4,FALSE)</f>
        <v>8</v>
      </c>
      <c r="F674" t="s">
        <v>135</v>
      </c>
      <c r="G674" t="s">
        <v>715</v>
      </c>
      <c r="H674" t="s">
        <v>20</v>
      </c>
      <c r="I674">
        <v>23</v>
      </c>
      <c r="J674">
        <v>8</v>
      </c>
    </row>
    <row r="675" spans="1:10">
      <c r="A675" s="108" t="str">
        <f>COL_SIZES[[#This Row],[datatype]]&amp;"_"&amp;COL_SIZES[[#This Row],[column_prec]]&amp;"_"&amp;COL_SIZES[[#This Row],[col_len]]</f>
        <v>int_10_4</v>
      </c>
      <c r="B675" s="108">
        <f>IF(COL_SIZES[[#This Row],[datatype]] = "varchar",
  MIN(
    COL_SIZES[[#This Row],[column_length]],
    IFERROR(VALUE(VLOOKUP(
      COL_SIZES[[#This Row],[table_name]]&amp;"."&amp;COL_SIZES[[#This Row],[column_name]],
      AVG_COL_SIZES[#Data],2,FALSE)),
    COL_SIZES[[#This Row],[column_length]])
  ),
  COL_SIZES[[#This Row],[column_length]])</f>
        <v>4</v>
      </c>
      <c r="C675" s="109">
        <f>VLOOKUP(A675,DBMS_TYPE_SIZES[],2,FALSE)</f>
        <v>9</v>
      </c>
      <c r="D675" s="109">
        <f>VLOOKUP(A675,DBMS_TYPE_SIZES[],3,FALSE)</f>
        <v>4</v>
      </c>
      <c r="E675" s="110">
        <f>VLOOKUP(A675,DBMS_TYPE_SIZES[],4,FALSE)</f>
        <v>4</v>
      </c>
      <c r="F675" t="s">
        <v>135</v>
      </c>
      <c r="G675" t="s">
        <v>129</v>
      </c>
      <c r="H675" t="s">
        <v>18</v>
      </c>
      <c r="I675">
        <v>10</v>
      </c>
      <c r="J675">
        <v>4</v>
      </c>
    </row>
    <row r="676" spans="1:10">
      <c r="A676" s="108" t="str">
        <f>COL_SIZES[[#This Row],[datatype]]&amp;"_"&amp;COL_SIZES[[#This Row],[column_prec]]&amp;"_"&amp;COL_SIZES[[#This Row],[col_len]]</f>
        <v>varchar_0_50</v>
      </c>
      <c r="B676" s="108">
        <f>IF(COL_SIZES[[#This Row],[datatype]] = "varchar",
  MIN(
    COL_SIZES[[#This Row],[column_length]],
    IFERROR(VALUE(VLOOKUP(
      COL_SIZES[[#This Row],[table_name]]&amp;"."&amp;COL_SIZES[[#This Row],[column_name]],
      AVG_COL_SIZES[#Data],2,FALSE)),
    COL_SIZES[[#This Row],[column_length]])
  ),
  COL_SIZES[[#This Row],[column_length]])</f>
        <v>50</v>
      </c>
      <c r="C676" s="109">
        <f>VLOOKUP(A676,DBMS_TYPE_SIZES[],2,FALSE)</f>
        <v>50</v>
      </c>
      <c r="D676" s="109">
        <f>VLOOKUP(A676,DBMS_TYPE_SIZES[],3,FALSE)</f>
        <v>50</v>
      </c>
      <c r="E676" s="110">
        <f>VLOOKUP(A676,DBMS_TYPE_SIZES[],4,FALSE)</f>
        <v>51</v>
      </c>
      <c r="F676" t="s">
        <v>135</v>
      </c>
      <c r="G676" t="s">
        <v>115</v>
      </c>
      <c r="H676" t="s">
        <v>86</v>
      </c>
      <c r="I676">
        <v>0</v>
      </c>
      <c r="J676">
        <v>50</v>
      </c>
    </row>
    <row r="677" spans="1:10">
      <c r="A677" s="108" t="str">
        <f>COL_SIZES[[#This Row],[datatype]]&amp;"_"&amp;COL_SIZES[[#This Row],[column_prec]]&amp;"_"&amp;COL_SIZES[[#This Row],[col_len]]</f>
        <v>int_10_4</v>
      </c>
      <c r="B677" s="108">
        <f>IF(COL_SIZES[[#This Row],[datatype]] = "varchar",
  MIN(
    COL_SIZES[[#This Row],[column_length]],
    IFERROR(VALUE(VLOOKUP(
      COL_SIZES[[#This Row],[table_name]]&amp;"."&amp;COL_SIZES[[#This Row],[column_name]],
      AVG_COL_SIZES[#Data],2,FALSE)),
    COL_SIZES[[#This Row],[column_length]])
  ),
  COL_SIZES[[#This Row],[column_length]])</f>
        <v>4</v>
      </c>
      <c r="C677" s="109">
        <f>VLOOKUP(A677,DBMS_TYPE_SIZES[],2,FALSE)</f>
        <v>9</v>
      </c>
      <c r="D677" s="109">
        <f>VLOOKUP(A677,DBMS_TYPE_SIZES[],3,FALSE)</f>
        <v>4</v>
      </c>
      <c r="E677" s="110">
        <f>VLOOKUP(A677,DBMS_TYPE_SIZES[],4,FALSE)</f>
        <v>4</v>
      </c>
      <c r="F677" t="s">
        <v>135</v>
      </c>
      <c r="G677" t="s">
        <v>734</v>
      </c>
      <c r="H677" t="s">
        <v>18</v>
      </c>
      <c r="I677">
        <v>10</v>
      </c>
      <c r="J677">
        <v>4</v>
      </c>
    </row>
    <row r="678" spans="1:10">
      <c r="A678" s="108" t="str">
        <f>COL_SIZES[[#This Row],[datatype]]&amp;"_"&amp;COL_SIZES[[#This Row],[column_prec]]&amp;"_"&amp;COL_SIZES[[#This Row],[col_len]]</f>
        <v>numeric_16_9</v>
      </c>
      <c r="B678" s="108">
        <f>IF(COL_SIZES[[#This Row],[datatype]] = "varchar",
  MIN(
    COL_SIZES[[#This Row],[column_length]],
    IFERROR(VALUE(VLOOKUP(
      COL_SIZES[[#This Row],[table_name]]&amp;"."&amp;COL_SIZES[[#This Row],[column_name]],
      AVG_COL_SIZES[#Data],2,FALSE)),
    COL_SIZES[[#This Row],[column_length]])
  ),
  COL_SIZES[[#This Row],[column_length]])</f>
        <v>9</v>
      </c>
      <c r="C678" s="109">
        <f>VLOOKUP(A678,DBMS_TYPE_SIZES[],2,FALSE)</f>
        <v>9</v>
      </c>
      <c r="D678" s="109">
        <f>VLOOKUP(A678,DBMS_TYPE_SIZES[],3,FALSE)</f>
        <v>9</v>
      </c>
      <c r="E678" s="110">
        <f>VLOOKUP(A678,DBMS_TYPE_SIZES[],4,FALSE)</f>
        <v>9</v>
      </c>
      <c r="F678" t="s">
        <v>135</v>
      </c>
      <c r="G678" t="s">
        <v>735</v>
      </c>
      <c r="H678" t="s">
        <v>62</v>
      </c>
      <c r="I678">
        <v>16</v>
      </c>
      <c r="J678">
        <v>9</v>
      </c>
    </row>
    <row r="679" spans="1:10">
      <c r="A679" s="108" t="str">
        <f>COL_SIZES[[#This Row],[datatype]]&amp;"_"&amp;COL_SIZES[[#This Row],[column_prec]]&amp;"_"&amp;COL_SIZES[[#This Row],[col_len]]</f>
        <v>numeric_19_9</v>
      </c>
      <c r="B679" s="108">
        <f>IF(COL_SIZES[[#This Row],[datatype]] = "varchar",
  MIN(
    COL_SIZES[[#This Row],[column_length]],
    IFERROR(VALUE(VLOOKUP(
      COL_SIZES[[#This Row],[table_name]]&amp;"."&amp;COL_SIZES[[#This Row],[column_name]],
      AVG_COL_SIZES[#Data],2,FALSE)),
    COL_SIZES[[#This Row],[column_length]])
  ),
  COL_SIZES[[#This Row],[column_length]])</f>
        <v>9</v>
      </c>
      <c r="C679" s="109">
        <f>VLOOKUP(A679,DBMS_TYPE_SIZES[],2,FALSE)</f>
        <v>9</v>
      </c>
      <c r="D679" s="109">
        <f>VLOOKUP(A679,DBMS_TYPE_SIZES[],3,FALSE)</f>
        <v>9</v>
      </c>
      <c r="E679" s="110">
        <f>VLOOKUP(A679,DBMS_TYPE_SIZES[],4,FALSE)</f>
        <v>9</v>
      </c>
      <c r="F679" t="s">
        <v>135</v>
      </c>
      <c r="G679" t="s">
        <v>143</v>
      </c>
      <c r="H679" t="s">
        <v>62</v>
      </c>
      <c r="I679">
        <v>19</v>
      </c>
      <c r="J679">
        <v>9</v>
      </c>
    </row>
    <row r="680" spans="1:10">
      <c r="A680" s="108" t="str">
        <f>COL_SIZES[[#This Row],[datatype]]&amp;"_"&amp;COL_SIZES[[#This Row],[column_prec]]&amp;"_"&amp;COL_SIZES[[#This Row],[col_len]]</f>
        <v>int_10_4</v>
      </c>
      <c r="B680" s="108">
        <f>IF(COL_SIZES[[#This Row],[datatype]] = "varchar",
  MIN(
    COL_SIZES[[#This Row],[column_length]],
    IFERROR(VALUE(VLOOKUP(
      COL_SIZES[[#This Row],[table_name]]&amp;"."&amp;COL_SIZES[[#This Row],[column_name]],
      AVG_COL_SIZES[#Data],2,FALSE)),
    COL_SIZES[[#This Row],[column_length]])
  ),
  COL_SIZES[[#This Row],[column_length]])</f>
        <v>4</v>
      </c>
      <c r="C680" s="109">
        <f>VLOOKUP(A680,DBMS_TYPE_SIZES[],2,FALSE)</f>
        <v>9</v>
      </c>
      <c r="D680" s="109">
        <f>VLOOKUP(A680,DBMS_TYPE_SIZES[],3,FALSE)</f>
        <v>4</v>
      </c>
      <c r="E680" s="110">
        <f>VLOOKUP(A680,DBMS_TYPE_SIZES[],4,FALSE)</f>
        <v>4</v>
      </c>
      <c r="F680" t="s">
        <v>135</v>
      </c>
      <c r="G680" t="s">
        <v>736</v>
      </c>
      <c r="H680" t="s">
        <v>18</v>
      </c>
      <c r="I680">
        <v>10</v>
      </c>
      <c r="J680">
        <v>4</v>
      </c>
    </row>
    <row r="681" spans="1:10">
      <c r="A681" s="108" t="str">
        <f>COL_SIZES[[#This Row],[datatype]]&amp;"_"&amp;COL_SIZES[[#This Row],[column_prec]]&amp;"_"&amp;COL_SIZES[[#This Row],[col_len]]</f>
        <v>int_10_4</v>
      </c>
      <c r="B681" s="108">
        <f>IF(COL_SIZES[[#This Row],[datatype]] = "varchar",
  MIN(
    COL_SIZES[[#This Row],[column_length]],
    IFERROR(VALUE(VLOOKUP(
      COL_SIZES[[#This Row],[table_name]]&amp;"."&amp;COL_SIZES[[#This Row],[column_name]],
      AVG_COL_SIZES[#Data],2,FALSE)),
    COL_SIZES[[#This Row],[column_length]])
  ),
  COL_SIZES[[#This Row],[column_length]])</f>
        <v>4</v>
      </c>
      <c r="C681" s="109">
        <f>VLOOKUP(A681,DBMS_TYPE_SIZES[],2,FALSE)</f>
        <v>9</v>
      </c>
      <c r="D681" s="109">
        <f>VLOOKUP(A681,DBMS_TYPE_SIZES[],3,FALSE)</f>
        <v>4</v>
      </c>
      <c r="E681" s="110">
        <f>VLOOKUP(A681,DBMS_TYPE_SIZES[],4,FALSE)</f>
        <v>4</v>
      </c>
      <c r="F681" t="s">
        <v>135</v>
      </c>
      <c r="G681" t="s">
        <v>697</v>
      </c>
      <c r="H681" t="s">
        <v>18</v>
      </c>
      <c r="I681">
        <v>10</v>
      </c>
      <c r="J681">
        <v>4</v>
      </c>
    </row>
    <row r="682" spans="1:10">
      <c r="A682" s="108" t="str">
        <f>COL_SIZES[[#This Row],[datatype]]&amp;"_"&amp;COL_SIZES[[#This Row],[column_prec]]&amp;"_"&amp;COL_SIZES[[#This Row],[col_len]]</f>
        <v>int_10_4</v>
      </c>
      <c r="B682" s="108">
        <f>IF(COL_SIZES[[#This Row],[datatype]] = "varchar",
  MIN(
    COL_SIZES[[#This Row],[column_length]],
    IFERROR(VALUE(VLOOKUP(
      COL_SIZES[[#This Row],[table_name]]&amp;"."&amp;COL_SIZES[[#This Row],[column_name]],
      AVG_COL_SIZES[#Data],2,FALSE)),
    COL_SIZES[[#This Row],[column_length]])
  ),
  COL_SIZES[[#This Row],[column_length]])</f>
        <v>4</v>
      </c>
      <c r="C682" s="109">
        <f>VLOOKUP(A682,DBMS_TYPE_SIZES[],2,FALSE)</f>
        <v>9</v>
      </c>
      <c r="D682" s="109">
        <f>VLOOKUP(A682,DBMS_TYPE_SIZES[],3,FALSE)</f>
        <v>4</v>
      </c>
      <c r="E682" s="110">
        <f>VLOOKUP(A682,DBMS_TYPE_SIZES[],4,FALSE)</f>
        <v>4</v>
      </c>
      <c r="F682" t="s">
        <v>135</v>
      </c>
      <c r="G682" t="s">
        <v>698</v>
      </c>
      <c r="H682" t="s">
        <v>18</v>
      </c>
      <c r="I682">
        <v>10</v>
      </c>
      <c r="J682">
        <v>4</v>
      </c>
    </row>
    <row r="683" spans="1:10">
      <c r="A683" s="108" t="str">
        <f>COL_SIZES[[#This Row],[datatype]]&amp;"_"&amp;COL_SIZES[[#This Row],[column_prec]]&amp;"_"&amp;COL_SIZES[[#This Row],[col_len]]</f>
        <v>int_10_4</v>
      </c>
      <c r="B683" s="108">
        <f>IF(COL_SIZES[[#This Row],[datatype]] = "varchar",
  MIN(
    COL_SIZES[[#This Row],[column_length]],
    IFERROR(VALUE(VLOOKUP(
      COL_SIZES[[#This Row],[table_name]]&amp;"."&amp;COL_SIZES[[#This Row],[column_name]],
      AVG_COL_SIZES[#Data],2,FALSE)),
    COL_SIZES[[#This Row],[column_length]])
  ),
  COL_SIZES[[#This Row],[column_length]])</f>
        <v>4</v>
      </c>
      <c r="C683" s="109">
        <f>VLOOKUP(A683,DBMS_TYPE_SIZES[],2,FALSE)</f>
        <v>9</v>
      </c>
      <c r="D683" s="109">
        <f>VLOOKUP(A683,DBMS_TYPE_SIZES[],3,FALSE)</f>
        <v>4</v>
      </c>
      <c r="E683" s="110">
        <f>VLOOKUP(A683,DBMS_TYPE_SIZES[],4,FALSE)</f>
        <v>4</v>
      </c>
      <c r="F683" t="s">
        <v>135</v>
      </c>
      <c r="G683" t="s">
        <v>139</v>
      </c>
      <c r="H683" t="s">
        <v>18</v>
      </c>
      <c r="I683">
        <v>10</v>
      </c>
      <c r="J683">
        <v>4</v>
      </c>
    </row>
    <row r="684" spans="1:10">
      <c r="A684" s="108" t="str">
        <f>COL_SIZES[[#This Row],[datatype]]&amp;"_"&amp;COL_SIZES[[#This Row],[column_prec]]&amp;"_"&amp;COL_SIZES[[#This Row],[col_len]]</f>
        <v>varchar_0_255</v>
      </c>
      <c r="B684" s="108">
        <f>IF(COL_SIZES[[#This Row],[datatype]] = "varchar",
  MIN(
    COL_SIZES[[#This Row],[column_length]],
    IFERROR(VALUE(VLOOKUP(
      COL_SIZES[[#This Row],[table_name]]&amp;"."&amp;COL_SIZES[[#This Row],[column_name]],
      AVG_COL_SIZES[#Data],2,FALSE)),
    COL_SIZES[[#This Row],[column_length]])
  ),
  COL_SIZES[[#This Row],[column_length]])</f>
        <v>255</v>
      </c>
      <c r="C684" s="109">
        <f>VLOOKUP(A684,DBMS_TYPE_SIZES[],2,FALSE)</f>
        <v>255</v>
      </c>
      <c r="D684" s="109">
        <f>VLOOKUP(A684,DBMS_TYPE_SIZES[],3,FALSE)</f>
        <v>255</v>
      </c>
      <c r="E684" s="110">
        <f>VLOOKUP(A684,DBMS_TYPE_SIZES[],4,FALSE)</f>
        <v>256</v>
      </c>
      <c r="F684" t="s">
        <v>135</v>
      </c>
      <c r="G684" t="s">
        <v>699</v>
      </c>
      <c r="H684" t="s">
        <v>86</v>
      </c>
      <c r="I684">
        <v>0</v>
      </c>
      <c r="J684">
        <v>255</v>
      </c>
    </row>
    <row r="685" spans="1:10">
      <c r="A685" s="108" t="str">
        <f>COL_SIZES[[#This Row],[datatype]]&amp;"_"&amp;COL_SIZES[[#This Row],[column_prec]]&amp;"_"&amp;COL_SIZES[[#This Row],[col_len]]</f>
        <v>varchar_0_255</v>
      </c>
      <c r="B685" s="108">
        <f>IF(COL_SIZES[[#This Row],[datatype]] = "varchar",
  MIN(
    COL_SIZES[[#This Row],[column_length]],
    IFERROR(VALUE(VLOOKUP(
      COL_SIZES[[#This Row],[table_name]]&amp;"."&amp;COL_SIZES[[#This Row],[column_name]],
      AVG_COL_SIZES[#Data],2,FALSE)),
    COL_SIZES[[#This Row],[column_length]])
  ),
  COL_SIZES[[#This Row],[column_length]])</f>
        <v>255</v>
      </c>
      <c r="C685" s="109">
        <f>VLOOKUP(A685,DBMS_TYPE_SIZES[],2,FALSE)</f>
        <v>255</v>
      </c>
      <c r="D685" s="109">
        <f>VLOOKUP(A685,DBMS_TYPE_SIZES[],3,FALSE)</f>
        <v>255</v>
      </c>
      <c r="E685" s="110">
        <f>VLOOKUP(A685,DBMS_TYPE_SIZES[],4,FALSE)</f>
        <v>256</v>
      </c>
      <c r="F685" t="s">
        <v>135</v>
      </c>
      <c r="G685" t="s">
        <v>700</v>
      </c>
      <c r="H685" t="s">
        <v>86</v>
      </c>
      <c r="I685">
        <v>0</v>
      </c>
      <c r="J685">
        <v>255</v>
      </c>
    </row>
    <row r="686" spans="1:10">
      <c r="A686" s="108" t="str">
        <f>COL_SIZES[[#This Row],[datatype]]&amp;"_"&amp;COL_SIZES[[#This Row],[column_prec]]&amp;"_"&amp;COL_SIZES[[#This Row],[col_len]]</f>
        <v>int_10_4</v>
      </c>
      <c r="B686" s="108">
        <f>IF(COL_SIZES[[#This Row],[datatype]] = "varchar",
  MIN(
    COL_SIZES[[#This Row],[column_length]],
    IFERROR(VALUE(VLOOKUP(
      COL_SIZES[[#This Row],[table_name]]&amp;"."&amp;COL_SIZES[[#This Row],[column_name]],
      AVG_COL_SIZES[#Data],2,FALSE)),
    COL_SIZES[[#This Row],[column_length]])
  ),
  COL_SIZES[[#This Row],[column_length]])</f>
        <v>4</v>
      </c>
      <c r="C686" s="109">
        <f>VLOOKUP(A686,DBMS_TYPE_SIZES[],2,FALSE)</f>
        <v>9</v>
      </c>
      <c r="D686" s="109">
        <f>VLOOKUP(A686,DBMS_TYPE_SIZES[],3,FALSE)</f>
        <v>4</v>
      </c>
      <c r="E686" s="110">
        <f>VLOOKUP(A686,DBMS_TYPE_SIZES[],4,FALSE)</f>
        <v>4</v>
      </c>
      <c r="F686" t="s">
        <v>135</v>
      </c>
      <c r="G686" t="s">
        <v>116</v>
      </c>
      <c r="H686" t="s">
        <v>18</v>
      </c>
      <c r="I686">
        <v>10</v>
      </c>
      <c r="J686">
        <v>4</v>
      </c>
    </row>
    <row r="687" spans="1:10">
      <c r="A687" s="108" t="str">
        <f>COL_SIZES[[#This Row],[datatype]]&amp;"_"&amp;COL_SIZES[[#This Row],[column_prec]]&amp;"_"&amp;COL_SIZES[[#This Row],[col_len]]</f>
        <v>varchar_0_50</v>
      </c>
      <c r="B687" s="108">
        <f>IF(COL_SIZES[[#This Row],[datatype]] = "varchar",
  MIN(
    COL_SIZES[[#This Row],[column_length]],
    IFERROR(VALUE(VLOOKUP(
      COL_SIZES[[#This Row],[table_name]]&amp;"."&amp;COL_SIZES[[#This Row],[column_name]],
      AVG_COL_SIZES[#Data],2,FALSE)),
    COL_SIZES[[#This Row],[column_length]])
  ),
  COL_SIZES[[#This Row],[column_length]])</f>
        <v>50</v>
      </c>
      <c r="C687" s="109">
        <f>VLOOKUP(A687,DBMS_TYPE_SIZES[],2,FALSE)</f>
        <v>50</v>
      </c>
      <c r="D687" s="109">
        <f>VLOOKUP(A687,DBMS_TYPE_SIZES[],3,FALSE)</f>
        <v>50</v>
      </c>
      <c r="E687" s="110">
        <f>VLOOKUP(A687,DBMS_TYPE_SIZES[],4,FALSE)</f>
        <v>51</v>
      </c>
      <c r="F687" t="s">
        <v>135</v>
      </c>
      <c r="G687" t="s">
        <v>737</v>
      </c>
      <c r="H687" t="s">
        <v>86</v>
      </c>
      <c r="I687">
        <v>0</v>
      </c>
      <c r="J687">
        <v>50</v>
      </c>
    </row>
    <row r="688" spans="1:10">
      <c r="A688" s="108" t="str">
        <f>COL_SIZES[[#This Row],[datatype]]&amp;"_"&amp;COL_SIZES[[#This Row],[column_prec]]&amp;"_"&amp;COL_SIZES[[#This Row],[col_len]]</f>
        <v>datetime_23_8</v>
      </c>
      <c r="B688" s="108">
        <f>IF(COL_SIZES[[#This Row],[datatype]] = "varchar",
  MIN(
    COL_SIZES[[#This Row],[column_length]],
    IFERROR(VALUE(VLOOKUP(
      COL_SIZES[[#This Row],[table_name]]&amp;"."&amp;COL_SIZES[[#This Row],[column_name]],
      AVG_COL_SIZES[#Data],2,FALSE)),
    COL_SIZES[[#This Row],[column_length]])
  ),
  COL_SIZES[[#This Row],[column_length]])</f>
        <v>8</v>
      </c>
      <c r="C688" s="109">
        <f>VLOOKUP(A688,DBMS_TYPE_SIZES[],2,FALSE)</f>
        <v>7</v>
      </c>
      <c r="D688" s="109">
        <f>VLOOKUP(A688,DBMS_TYPE_SIZES[],3,FALSE)</f>
        <v>8</v>
      </c>
      <c r="E688" s="110">
        <f>VLOOKUP(A688,DBMS_TYPE_SIZES[],4,FALSE)</f>
        <v>8</v>
      </c>
      <c r="F688" t="s">
        <v>136</v>
      </c>
      <c r="G688" t="s">
        <v>715</v>
      </c>
      <c r="H688" t="s">
        <v>20</v>
      </c>
      <c r="I688">
        <v>23</v>
      </c>
      <c r="J688">
        <v>8</v>
      </c>
    </row>
    <row r="689" spans="1:10">
      <c r="A689" s="108" t="str">
        <f>COL_SIZES[[#This Row],[datatype]]&amp;"_"&amp;COL_SIZES[[#This Row],[column_prec]]&amp;"_"&amp;COL_SIZES[[#This Row],[col_len]]</f>
        <v>int_10_4</v>
      </c>
      <c r="B689" s="108">
        <f>IF(COL_SIZES[[#This Row],[datatype]] = "varchar",
  MIN(
    COL_SIZES[[#This Row],[column_length]],
    IFERROR(VALUE(VLOOKUP(
      COL_SIZES[[#This Row],[table_name]]&amp;"."&amp;COL_SIZES[[#This Row],[column_name]],
      AVG_COL_SIZES[#Data],2,FALSE)),
    COL_SIZES[[#This Row],[column_length]])
  ),
  COL_SIZES[[#This Row],[column_length]])</f>
        <v>4</v>
      </c>
      <c r="C689" s="109">
        <f>VLOOKUP(A689,DBMS_TYPE_SIZES[],2,FALSE)</f>
        <v>9</v>
      </c>
      <c r="D689" s="109">
        <f>VLOOKUP(A689,DBMS_TYPE_SIZES[],3,FALSE)</f>
        <v>4</v>
      </c>
      <c r="E689" s="110">
        <f>VLOOKUP(A689,DBMS_TYPE_SIZES[],4,FALSE)</f>
        <v>4</v>
      </c>
      <c r="F689" t="s">
        <v>136</v>
      </c>
      <c r="G689" t="s">
        <v>129</v>
      </c>
      <c r="H689" t="s">
        <v>18</v>
      </c>
      <c r="I689">
        <v>10</v>
      </c>
      <c r="J689">
        <v>4</v>
      </c>
    </row>
    <row r="690" spans="1:10">
      <c r="A690" s="108" t="str">
        <f>COL_SIZES[[#This Row],[datatype]]&amp;"_"&amp;COL_SIZES[[#This Row],[column_prec]]&amp;"_"&amp;COL_SIZES[[#This Row],[col_len]]</f>
        <v>varchar_0_50</v>
      </c>
      <c r="B690" s="108">
        <f>IF(COL_SIZES[[#This Row],[datatype]] = "varchar",
  MIN(
    COL_SIZES[[#This Row],[column_length]],
    IFERROR(VALUE(VLOOKUP(
      COL_SIZES[[#This Row],[table_name]]&amp;"."&amp;COL_SIZES[[#This Row],[column_name]],
      AVG_COL_SIZES[#Data],2,FALSE)),
    COL_SIZES[[#This Row],[column_length]])
  ),
  COL_SIZES[[#This Row],[column_length]])</f>
        <v>50</v>
      </c>
      <c r="C690" s="109">
        <f>VLOOKUP(A690,DBMS_TYPE_SIZES[],2,FALSE)</f>
        <v>50</v>
      </c>
      <c r="D690" s="109">
        <f>VLOOKUP(A690,DBMS_TYPE_SIZES[],3,FALSE)</f>
        <v>50</v>
      </c>
      <c r="E690" s="110">
        <f>VLOOKUP(A690,DBMS_TYPE_SIZES[],4,FALSE)</f>
        <v>51</v>
      </c>
      <c r="F690" t="s">
        <v>136</v>
      </c>
      <c r="G690" t="s">
        <v>115</v>
      </c>
      <c r="H690" t="s">
        <v>86</v>
      </c>
      <c r="I690">
        <v>0</v>
      </c>
      <c r="J690">
        <v>50</v>
      </c>
    </row>
    <row r="691" spans="1:10">
      <c r="A691" s="108" t="str">
        <f>COL_SIZES[[#This Row],[datatype]]&amp;"_"&amp;COL_SIZES[[#This Row],[column_prec]]&amp;"_"&amp;COL_SIZES[[#This Row],[col_len]]</f>
        <v>int_10_4</v>
      </c>
      <c r="B691" s="108">
        <f>IF(COL_SIZES[[#This Row],[datatype]] = "varchar",
  MIN(
    COL_SIZES[[#This Row],[column_length]],
    IFERROR(VALUE(VLOOKUP(
      COL_SIZES[[#This Row],[table_name]]&amp;"."&amp;COL_SIZES[[#This Row],[column_name]],
      AVG_COL_SIZES[#Data],2,FALSE)),
    COL_SIZES[[#This Row],[column_length]])
  ),
  COL_SIZES[[#This Row],[column_length]])</f>
        <v>4</v>
      </c>
      <c r="C691" s="109">
        <f>VLOOKUP(A691,DBMS_TYPE_SIZES[],2,FALSE)</f>
        <v>9</v>
      </c>
      <c r="D691" s="109">
        <f>VLOOKUP(A691,DBMS_TYPE_SIZES[],3,FALSE)</f>
        <v>4</v>
      </c>
      <c r="E691" s="110">
        <f>VLOOKUP(A691,DBMS_TYPE_SIZES[],4,FALSE)</f>
        <v>4</v>
      </c>
      <c r="F691" t="s">
        <v>136</v>
      </c>
      <c r="G691" t="s">
        <v>734</v>
      </c>
      <c r="H691" t="s">
        <v>18</v>
      </c>
      <c r="I691">
        <v>10</v>
      </c>
      <c r="J691">
        <v>4</v>
      </c>
    </row>
    <row r="692" spans="1:10">
      <c r="A692" s="108" t="str">
        <f>COL_SIZES[[#This Row],[datatype]]&amp;"_"&amp;COL_SIZES[[#This Row],[column_prec]]&amp;"_"&amp;COL_SIZES[[#This Row],[col_len]]</f>
        <v>numeric_16_9</v>
      </c>
      <c r="B692" s="108">
        <f>IF(COL_SIZES[[#This Row],[datatype]] = "varchar",
  MIN(
    COL_SIZES[[#This Row],[column_length]],
    IFERROR(VALUE(VLOOKUP(
      COL_SIZES[[#This Row],[table_name]]&amp;"."&amp;COL_SIZES[[#This Row],[column_name]],
      AVG_COL_SIZES[#Data],2,FALSE)),
    COL_SIZES[[#This Row],[column_length]])
  ),
  COL_SIZES[[#This Row],[column_length]])</f>
        <v>9</v>
      </c>
      <c r="C692" s="109">
        <f>VLOOKUP(A692,DBMS_TYPE_SIZES[],2,FALSE)</f>
        <v>9</v>
      </c>
      <c r="D692" s="109">
        <f>VLOOKUP(A692,DBMS_TYPE_SIZES[],3,FALSE)</f>
        <v>9</v>
      </c>
      <c r="E692" s="110">
        <f>VLOOKUP(A692,DBMS_TYPE_SIZES[],4,FALSE)</f>
        <v>9</v>
      </c>
      <c r="F692" t="s">
        <v>136</v>
      </c>
      <c r="G692" t="s">
        <v>735</v>
      </c>
      <c r="H692" t="s">
        <v>62</v>
      </c>
      <c r="I692">
        <v>16</v>
      </c>
      <c r="J692">
        <v>9</v>
      </c>
    </row>
    <row r="693" spans="1:10">
      <c r="A693" s="108" t="str">
        <f>COL_SIZES[[#This Row],[datatype]]&amp;"_"&amp;COL_SIZES[[#This Row],[column_prec]]&amp;"_"&amp;COL_SIZES[[#This Row],[col_len]]</f>
        <v>numeric_19_9</v>
      </c>
      <c r="B693" s="108">
        <f>IF(COL_SIZES[[#This Row],[datatype]] = "varchar",
  MIN(
    COL_SIZES[[#This Row],[column_length]],
    IFERROR(VALUE(VLOOKUP(
      COL_SIZES[[#This Row],[table_name]]&amp;"."&amp;COL_SIZES[[#This Row],[column_name]],
      AVG_COL_SIZES[#Data],2,FALSE)),
    COL_SIZES[[#This Row],[column_length]])
  ),
  COL_SIZES[[#This Row],[column_length]])</f>
        <v>9</v>
      </c>
      <c r="C693" s="109">
        <f>VLOOKUP(A693,DBMS_TYPE_SIZES[],2,FALSE)</f>
        <v>9</v>
      </c>
      <c r="D693" s="109">
        <f>VLOOKUP(A693,DBMS_TYPE_SIZES[],3,FALSE)</f>
        <v>9</v>
      </c>
      <c r="E693" s="110">
        <f>VLOOKUP(A693,DBMS_TYPE_SIZES[],4,FALSE)</f>
        <v>9</v>
      </c>
      <c r="F693" t="s">
        <v>136</v>
      </c>
      <c r="G693" t="s">
        <v>143</v>
      </c>
      <c r="H693" t="s">
        <v>62</v>
      </c>
      <c r="I693">
        <v>19</v>
      </c>
      <c r="J693">
        <v>9</v>
      </c>
    </row>
    <row r="694" spans="1:10">
      <c r="A694" s="108" t="str">
        <f>COL_SIZES[[#This Row],[datatype]]&amp;"_"&amp;COL_SIZES[[#This Row],[column_prec]]&amp;"_"&amp;COL_SIZES[[#This Row],[col_len]]</f>
        <v>int_10_4</v>
      </c>
      <c r="B694" s="108">
        <f>IF(COL_SIZES[[#This Row],[datatype]] = "varchar",
  MIN(
    COL_SIZES[[#This Row],[column_length]],
    IFERROR(VALUE(VLOOKUP(
      COL_SIZES[[#This Row],[table_name]]&amp;"."&amp;COL_SIZES[[#This Row],[column_name]],
      AVG_COL_SIZES[#Data],2,FALSE)),
    COL_SIZES[[#This Row],[column_length]])
  ),
  COL_SIZES[[#This Row],[column_length]])</f>
        <v>4</v>
      </c>
      <c r="C694" s="109">
        <f>VLOOKUP(A694,DBMS_TYPE_SIZES[],2,FALSE)</f>
        <v>9</v>
      </c>
      <c r="D694" s="109">
        <f>VLOOKUP(A694,DBMS_TYPE_SIZES[],3,FALSE)</f>
        <v>4</v>
      </c>
      <c r="E694" s="110">
        <f>VLOOKUP(A694,DBMS_TYPE_SIZES[],4,FALSE)</f>
        <v>4</v>
      </c>
      <c r="F694" t="s">
        <v>136</v>
      </c>
      <c r="G694" t="s">
        <v>736</v>
      </c>
      <c r="H694" t="s">
        <v>18</v>
      </c>
      <c r="I694">
        <v>10</v>
      </c>
      <c r="J694">
        <v>4</v>
      </c>
    </row>
    <row r="695" spans="1:10">
      <c r="A695" s="108" t="str">
        <f>COL_SIZES[[#This Row],[datatype]]&amp;"_"&amp;COL_SIZES[[#This Row],[column_prec]]&amp;"_"&amp;COL_SIZES[[#This Row],[col_len]]</f>
        <v>int_10_4</v>
      </c>
      <c r="B695" s="108">
        <f>IF(COL_SIZES[[#This Row],[datatype]] = "varchar",
  MIN(
    COL_SIZES[[#This Row],[column_length]],
    IFERROR(VALUE(VLOOKUP(
      COL_SIZES[[#This Row],[table_name]]&amp;"."&amp;COL_SIZES[[#This Row],[column_name]],
      AVG_COL_SIZES[#Data],2,FALSE)),
    COL_SIZES[[#This Row],[column_length]])
  ),
  COL_SIZES[[#This Row],[column_length]])</f>
        <v>4</v>
      </c>
      <c r="C695" s="109">
        <f>VLOOKUP(A695,DBMS_TYPE_SIZES[],2,FALSE)</f>
        <v>9</v>
      </c>
      <c r="D695" s="109">
        <f>VLOOKUP(A695,DBMS_TYPE_SIZES[],3,FALSE)</f>
        <v>4</v>
      </c>
      <c r="E695" s="110">
        <f>VLOOKUP(A695,DBMS_TYPE_SIZES[],4,FALSE)</f>
        <v>4</v>
      </c>
      <c r="F695" t="s">
        <v>136</v>
      </c>
      <c r="G695" t="s">
        <v>697</v>
      </c>
      <c r="H695" t="s">
        <v>18</v>
      </c>
      <c r="I695">
        <v>10</v>
      </c>
      <c r="J695">
        <v>4</v>
      </c>
    </row>
    <row r="696" spans="1:10">
      <c r="A696" s="108" t="str">
        <f>COL_SIZES[[#This Row],[datatype]]&amp;"_"&amp;COL_SIZES[[#This Row],[column_prec]]&amp;"_"&amp;COL_SIZES[[#This Row],[col_len]]</f>
        <v>int_10_4</v>
      </c>
      <c r="B696" s="108">
        <f>IF(COL_SIZES[[#This Row],[datatype]] = "varchar",
  MIN(
    COL_SIZES[[#This Row],[column_length]],
    IFERROR(VALUE(VLOOKUP(
      COL_SIZES[[#This Row],[table_name]]&amp;"."&amp;COL_SIZES[[#This Row],[column_name]],
      AVG_COL_SIZES[#Data],2,FALSE)),
    COL_SIZES[[#This Row],[column_length]])
  ),
  COL_SIZES[[#This Row],[column_length]])</f>
        <v>4</v>
      </c>
      <c r="C696" s="109">
        <f>VLOOKUP(A696,DBMS_TYPE_SIZES[],2,FALSE)</f>
        <v>9</v>
      </c>
      <c r="D696" s="109">
        <f>VLOOKUP(A696,DBMS_TYPE_SIZES[],3,FALSE)</f>
        <v>4</v>
      </c>
      <c r="E696" s="110">
        <f>VLOOKUP(A696,DBMS_TYPE_SIZES[],4,FALSE)</f>
        <v>4</v>
      </c>
      <c r="F696" t="s">
        <v>136</v>
      </c>
      <c r="G696" t="s">
        <v>698</v>
      </c>
      <c r="H696" t="s">
        <v>18</v>
      </c>
      <c r="I696">
        <v>10</v>
      </c>
      <c r="J696">
        <v>4</v>
      </c>
    </row>
    <row r="697" spans="1:10">
      <c r="A697" s="108" t="str">
        <f>COL_SIZES[[#This Row],[datatype]]&amp;"_"&amp;COL_SIZES[[#This Row],[column_prec]]&amp;"_"&amp;COL_SIZES[[#This Row],[col_len]]</f>
        <v>int_10_4</v>
      </c>
      <c r="B697" s="108">
        <f>IF(COL_SIZES[[#This Row],[datatype]] = "varchar",
  MIN(
    COL_SIZES[[#This Row],[column_length]],
    IFERROR(VALUE(VLOOKUP(
      COL_SIZES[[#This Row],[table_name]]&amp;"."&amp;COL_SIZES[[#This Row],[column_name]],
      AVG_COL_SIZES[#Data],2,FALSE)),
    COL_SIZES[[#This Row],[column_length]])
  ),
  COL_SIZES[[#This Row],[column_length]])</f>
        <v>4</v>
      </c>
      <c r="C697" s="109">
        <f>VLOOKUP(A697,DBMS_TYPE_SIZES[],2,FALSE)</f>
        <v>9</v>
      </c>
      <c r="D697" s="109">
        <f>VLOOKUP(A697,DBMS_TYPE_SIZES[],3,FALSE)</f>
        <v>4</v>
      </c>
      <c r="E697" s="110">
        <f>VLOOKUP(A697,DBMS_TYPE_SIZES[],4,FALSE)</f>
        <v>4</v>
      </c>
      <c r="F697" t="s">
        <v>136</v>
      </c>
      <c r="G697" t="s">
        <v>139</v>
      </c>
      <c r="H697" t="s">
        <v>18</v>
      </c>
      <c r="I697">
        <v>10</v>
      </c>
      <c r="J697">
        <v>4</v>
      </c>
    </row>
    <row r="698" spans="1:10">
      <c r="A698" s="108" t="str">
        <f>COL_SIZES[[#This Row],[datatype]]&amp;"_"&amp;COL_SIZES[[#This Row],[column_prec]]&amp;"_"&amp;COL_SIZES[[#This Row],[col_len]]</f>
        <v>varchar_0_255</v>
      </c>
      <c r="B698" s="108">
        <f>IF(COL_SIZES[[#This Row],[datatype]] = "varchar",
  MIN(
    COL_SIZES[[#This Row],[column_length]],
    IFERROR(VALUE(VLOOKUP(
      COL_SIZES[[#This Row],[table_name]]&amp;"."&amp;COL_SIZES[[#This Row],[column_name]],
      AVG_COL_SIZES[#Data],2,FALSE)),
    COL_SIZES[[#This Row],[column_length]])
  ),
  COL_SIZES[[#This Row],[column_length]])</f>
        <v>255</v>
      </c>
      <c r="C698" s="109">
        <f>VLOOKUP(A698,DBMS_TYPE_SIZES[],2,FALSE)</f>
        <v>255</v>
      </c>
      <c r="D698" s="109">
        <f>VLOOKUP(A698,DBMS_TYPE_SIZES[],3,FALSE)</f>
        <v>255</v>
      </c>
      <c r="E698" s="110">
        <f>VLOOKUP(A698,DBMS_TYPE_SIZES[],4,FALSE)</f>
        <v>256</v>
      </c>
      <c r="F698" t="s">
        <v>136</v>
      </c>
      <c r="G698" t="s">
        <v>699</v>
      </c>
      <c r="H698" t="s">
        <v>86</v>
      </c>
      <c r="I698">
        <v>0</v>
      </c>
      <c r="J698">
        <v>255</v>
      </c>
    </row>
    <row r="699" spans="1:10">
      <c r="A699" s="108" t="str">
        <f>COL_SIZES[[#This Row],[datatype]]&amp;"_"&amp;COL_SIZES[[#This Row],[column_prec]]&amp;"_"&amp;COL_SIZES[[#This Row],[col_len]]</f>
        <v>varchar_0_255</v>
      </c>
      <c r="B699" s="108">
        <f>IF(COL_SIZES[[#This Row],[datatype]] = "varchar",
  MIN(
    COL_SIZES[[#This Row],[column_length]],
    IFERROR(VALUE(VLOOKUP(
      COL_SIZES[[#This Row],[table_name]]&amp;"."&amp;COL_SIZES[[#This Row],[column_name]],
      AVG_COL_SIZES[#Data],2,FALSE)),
    COL_SIZES[[#This Row],[column_length]])
  ),
  COL_SIZES[[#This Row],[column_length]])</f>
        <v>255</v>
      </c>
      <c r="C699" s="109">
        <f>VLOOKUP(A699,DBMS_TYPE_SIZES[],2,FALSE)</f>
        <v>255</v>
      </c>
      <c r="D699" s="109">
        <f>VLOOKUP(A699,DBMS_TYPE_SIZES[],3,FALSE)</f>
        <v>255</v>
      </c>
      <c r="E699" s="110">
        <f>VLOOKUP(A699,DBMS_TYPE_SIZES[],4,FALSE)</f>
        <v>256</v>
      </c>
      <c r="F699" t="s">
        <v>136</v>
      </c>
      <c r="G699" t="s">
        <v>700</v>
      </c>
      <c r="H699" t="s">
        <v>86</v>
      </c>
      <c r="I699">
        <v>0</v>
      </c>
      <c r="J699">
        <v>255</v>
      </c>
    </row>
    <row r="700" spans="1:10">
      <c r="A700" s="108" t="str">
        <f>COL_SIZES[[#This Row],[datatype]]&amp;"_"&amp;COL_SIZES[[#This Row],[column_prec]]&amp;"_"&amp;COL_SIZES[[#This Row],[col_len]]</f>
        <v>int_10_4</v>
      </c>
      <c r="B700" s="108">
        <f>IF(COL_SIZES[[#This Row],[datatype]] = "varchar",
  MIN(
    COL_SIZES[[#This Row],[column_length]],
    IFERROR(VALUE(VLOOKUP(
      COL_SIZES[[#This Row],[table_name]]&amp;"."&amp;COL_SIZES[[#This Row],[column_name]],
      AVG_COL_SIZES[#Data],2,FALSE)),
    COL_SIZES[[#This Row],[column_length]])
  ),
  COL_SIZES[[#This Row],[column_length]])</f>
        <v>4</v>
      </c>
      <c r="C700" s="109">
        <f>VLOOKUP(A700,DBMS_TYPE_SIZES[],2,FALSE)</f>
        <v>9</v>
      </c>
      <c r="D700" s="109">
        <f>VLOOKUP(A700,DBMS_TYPE_SIZES[],3,FALSE)</f>
        <v>4</v>
      </c>
      <c r="E700" s="110">
        <f>VLOOKUP(A700,DBMS_TYPE_SIZES[],4,FALSE)</f>
        <v>4</v>
      </c>
      <c r="F700" t="s">
        <v>136</v>
      </c>
      <c r="G700" t="s">
        <v>116</v>
      </c>
      <c r="H700" t="s">
        <v>18</v>
      </c>
      <c r="I700">
        <v>10</v>
      </c>
      <c r="J700">
        <v>4</v>
      </c>
    </row>
    <row r="701" spans="1:10">
      <c r="A701" s="108" t="str">
        <f>COL_SIZES[[#This Row],[datatype]]&amp;"_"&amp;COL_SIZES[[#This Row],[column_prec]]&amp;"_"&amp;COL_SIZES[[#This Row],[col_len]]</f>
        <v>varchar_0_50</v>
      </c>
      <c r="B701" s="108">
        <f>IF(COL_SIZES[[#This Row],[datatype]] = "varchar",
  MIN(
    COL_SIZES[[#This Row],[column_length]],
    IFERROR(VALUE(VLOOKUP(
      COL_SIZES[[#This Row],[table_name]]&amp;"."&amp;COL_SIZES[[#This Row],[column_name]],
      AVG_COL_SIZES[#Data],2,FALSE)),
    COL_SIZES[[#This Row],[column_length]])
  ),
  COL_SIZES[[#This Row],[column_length]])</f>
        <v>50</v>
      </c>
      <c r="C701" s="109">
        <f>VLOOKUP(A701,DBMS_TYPE_SIZES[],2,FALSE)</f>
        <v>50</v>
      </c>
      <c r="D701" s="109">
        <f>VLOOKUP(A701,DBMS_TYPE_SIZES[],3,FALSE)</f>
        <v>50</v>
      </c>
      <c r="E701" s="110">
        <f>VLOOKUP(A701,DBMS_TYPE_SIZES[],4,FALSE)</f>
        <v>51</v>
      </c>
      <c r="F701" t="s">
        <v>136</v>
      </c>
      <c r="G701" t="s">
        <v>737</v>
      </c>
      <c r="H701" t="s">
        <v>86</v>
      </c>
      <c r="I701">
        <v>0</v>
      </c>
      <c r="J701">
        <v>50</v>
      </c>
    </row>
    <row r="702" spans="1:10">
      <c r="A702" s="108" t="str">
        <f>COL_SIZES[[#This Row],[datatype]]&amp;"_"&amp;COL_SIZES[[#This Row],[column_prec]]&amp;"_"&amp;COL_SIZES[[#This Row],[col_len]]</f>
        <v>int_10_4</v>
      </c>
      <c r="B702" s="108">
        <f>IF(COL_SIZES[[#This Row],[datatype]] = "varchar",
  MIN(
    COL_SIZES[[#This Row],[column_length]],
    IFERROR(VALUE(VLOOKUP(
      COL_SIZES[[#This Row],[table_name]]&amp;"."&amp;COL_SIZES[[#This Row],[column_name]],
      AVG_COL_SIZES[#Data],2,FALSE)),
    COL_SIZES[[#This Row],[column_length]])
  ),
  COL_SIZES[[#This Row],[column_length]])</f>
        <v>4</v>
      </c>
      <c r="C702" s="109">
        <f>VLOOKUP(A702,DBMS_TYPE_SIZES[],2,FALSE)</f>
        <v>9</v>
      </c>
      <c r="D702" s="109">
        <f>VLOOKUP(A702,DBMS_TYPE_SIZES[],3,FALSE)</f>
        <v>4</v>
      </c>
      <c r="E702" s="110">
        <f>VLOOKUP(A702,DBMS_TYPE_SIZES[],4,FALSE)</f>
        <v>4</v>
      </c>
      <c r="F702" t="s">
        <v>137</v>
      </c>
      <c r="G702" t="s">
        <v>129</v>
      </c>
      <c r="H702" t="s">
        <v>18</v>
      </c>
      <c r="I702">
        <v>10</v>
      </c>
      <c r="J702">
        <v>4</v>
      </c>
    </row>
    <row r="703" spans="1:10">
      <c r="A703" s="108" t="str">
        <f>COL_SIZES[[#This Row],[datatype]]&amp;"_"&amp;COL_SIZES[[#This Row],[column_prec]]&amp;"_"&amp;COL_SIZES[[#This Row],[col_len]]</f>
        <v>varchar_0_50</v>
      </c>
      <c r="B703" s="108">
        <f>IF(COL_SIZES[[#This Row],[datatype]] = "varchar",
  MIN(
    COL_SIZES[[#This Row],[column_length]],
    IFERROR(VALUE(VLOOKUP(
      COL_SIZES[[#This Row],[table_name]]&amp;"."&amp;COL_SIZES[[#This Row],[column_name]],
      AVG_COL_SIZES[#Data],2,FALSE)),
    COL_SIZES[[#This Row],[column_length]])
  ),
  COL_SIZES[[#This Row],[column_length]])</f>
        <v>50</v>
      </c>
      <c r="C703" s="109">
        <f>VLOOKUP(A703,DBMS_TYPE_SIZES[],2,FALSE)</f>
        <v>50</v>
      </c>
      <c r="D703" s="109">
        <f>VLOOKUP(A703,DBMS_TYPE_SIZES[],3,FALSE)</f>
        <v>50</v>
      </c>
      <c r="E703" s="110">
        <f>VLOOKUP(A703,DBMS_TYPE_SIZES[],4,FALSE)</f>
        <v>51</v>
      </c>
      <c r="F703" t="s">
        <v>137</v>
      </c>
      <c r="G703" t="s">
        <v>692</v>
      </c>
      <c r="H703" t="s">
        <v>86</v>
      </c>
      <c r="I703">
        <v>0</v>
      </c>
      <c r="J703">
        <v>50</v>
      </c>
    </row>
    <row r="704" spans="1:10">
      <c r="A704" s="108" t="str">
        <f>COL_SIZES[[#This Row],[datatype]]&amp;"_"&amp;COL_SIZES[[#This Row],[column_prec]]&amp;"_"&amp;COL_SIZES[[#This Row],[col_len]]</f>
        <v>varchar_0_50</v>
      </c>
      <c r="B704" s="108">
        <f>IF(COL_SIZES[[#This Row],[datatype]] = "varchar",
  MIN(
    COL_SIZES[[#This Row],[column_length]],
    IFERROR(VALUE(VLOOKUP(
      COL_SIZES[[#This Row],[table_name]]&amp;"."&amp;COL_SIZES[[#This Row],[column_name]],
      AVG_COL_SIZES[#Data],2,FALSE)),
    COL_SIZES[[#This Row],[column_length]])
  ),
  COL_SIZES[[#This Row],[column_length]])</f>
        <v>50</v>
      </c>
      <c r="C704" s="109">
        <f>VLOOKUP(A704,DBMS_TYPE_SIZES[],2,FALSE)</f>
        <v>50</v>
      </c>
      <c r="D704" s="109">
        <f>VLOOKUP(A704,DBMS_TYPE_SIZES[],3,FALSE)</f>
        <v>50</v>
      </c>
      <c r="E704" s="110">
        <f>VLOOKUP(A704,DBMS_TYPE_SIZES[],4,FALSE)</f>
        <v>51</v>
      </c>
      <c r="F704" t="s">
        <v>137</v>
      </c>
      <c r="G704" t="s">
        <v>693</v>
      </c>
      <c r="H704" t="s">
        <v>86</v>
      </c>
      <c r="I704">
        <v>0</v>
      </c>
      <c r="J704">
        <v>50</v>
      </c>
    </row>
    <row r="705" spans="1:10">
      <c r="A705" s="108" t="str">
        <f>COL_SIZES[[#This Row],[datatype]]&amp;"_"&amp;COL_SIZES[[#This Row],[column_prec]]&amp;"_"&amp;COL_SIZES[[#This Row],[col_len]]</f>
        <v>varchar_0_50</v>
      </c>
      <c r="B705" s="108">
        <f>IF(COL_SIZES[[#This Row],[datatype]] = "varchar",
  MIN(
    COL_SIZES[[#This Row],[column_length]],
    IFERROR(VALUE(VLOOKUP(
      COL_SIZES[[#This Row],[table_name]]&amp;"."&amp;COL_SIZES[[#This Row],[column_name]],
      AVG_COL_SIZES[#Data],2,FALSE)),
    COL_SIZES[[#This Row],[column_length]])
  ),
  COL_SIZES[[#This Row],[column_length]])</f>
        <v>50</v>
      </c>
      <c r="C705" s="109">
        <f>VLOOKUP(A705,DBMS_TYPE_SIZES[],2,FALSE)</f>
        <v>50</v>
      </c>
      <c r="D705" s="109">
        <f>VLOOKUP(A705,DBMS_TYPE_SIZES[],3,FALSE)</f>
        <v>50</v>
      </c>
      <c r="E705" s="110">
        <f>VLOOKUP(A705,DBMS_TYPE_SIZES[],4,FALSE)</f>
        <v>51</v>
      </c>
      <c r="F705" t="s">
        <v>137</v>
      </c>
      <c r="G705" t="s">
        <v>115</v>
      </c>
      <c r="H705" t="s">
        <v>86</v>
      </c>
      <c r="I705">
        <v>0</v>
      </c>
      <c r="J705">
        <v>50</v>
      </c>
    </row>
    <row r="706" spans="1:10">
      <c r="A706" s="108" t="str">
        <f>COL_SIZES[[#This Row],[datatype]]&amp;"_"&amp;COL_SIZES[[#This Row],[column_prec]]&amp;"_"&amp;COL_SIZES[[#This Row],[col_len]]</f>
        <v>int_10_4</v>
      </c>
      <c r="B706" s="108">
        <f>IF(COL_SIZES[[#This Row],[datatype]] = "varchar",
  MIN(
    COL_SIZES[[#This Row],[column_length]],
    IFERROR(VALUE(VLOOKUP(
      COL_SIZES[[#This Row],[table_name]]&amp;"."&amp;COL_SIZES[[#This Row],[column_name]],
      AVG_COL_SIZES[#Data],2,FALSE)),
    COL_SIZES[[#This Row],[column_length]])
  ),
  COL_SIZES[[#This Row],[column_length]])</f>
        <v>4</v>
      </c>
      <c r="C706" s="109">
        <f>VLOOKUP(A706,DBMS_TYPE_SIZES[],2,FALSE)</f>
        <v>9</v>
      </c>
      <c r="D706" s="109">
        <f>VLOOKUP(A706,DBMS_TYPE_SIZES[],3,FALSE)</f>
        <v>4</v>
      </c>
      <c r="E706" s="110">
        <f>VLOOKUP(A706,DBMS_TYPE_SIZES[],4,FALSE)</f>
        <v>4</v>
      </c>
      <c r="F706" t="s">
        <v>137</v>
      </c>
      <c r="G706" t="s">
        <v>694</v>
      </c>
      <c r="H706" t="s">
        <v>18</v>
      </c>
      <c r="I706">
        <v>10</v>
      </c>
      <c r="J706">
        <v>4</v>
      </c>
    </row>
    <row r="707" spans="1:10">
      <c r="A707" s="108" t="str">
        <f>COL_SIZES[[#This Row],[datatype]]&amp;"_"&amp;COL_SIZES[[#This Row],[column_prec]]&amp;"_"&amp;COL_SIZES[[#This Row],[col_len]]</f>
        <v>varchar_0_50</v>
      </c>
      <c r="B707" s="108">
        <f>IF(COL_SIZES[[#This Row],[datatype]] = "varchar",
  MIN(
    COL_SIZES[[#This Row],[column_length]],
    IFERROR(VALUE(VLOOKUP(
      COL_SIZES[[#This Row],[table_name]]&amp;"."&amp;COL_SIZES[[#This Row],[column_name]],
      AVG_COL_SIZES[#Data],2,FALSE)),
    COL_SIZES[[#This Row],[column_length]])
  ),
  COL_SIZES[[#This Row],[column_length]])</f>
        <v>50</v>
      </c>
      <c r="C707" s="109">
        <f>VLOOKUP(A707,DBMS_TYPE_SIZES[],2,FALSE)</f>
        <v>50</v>
      </c>
      <c r="D707" s="109">
        <f>VLOOKUP(A707,DBMS_TYPE_SIZES[],3,FALSE)</f>
        <v>50</v>
      </c>
      <c r="E707" s="110">
        <f>VLOOKUP(A707,DBMS_TYPE_SIZES[],4,FALSE)</f>
        <v>51</v>
      </c>
      <c r="F707" t="s">
        <v>137</v>
      </c>
      <c r="G707" t="s">
        <v>695</v>
      </c>
      <c r="H707" t="s">
        <v>86</v>
      </c>
      <c r="I707">
        <v>0</v>
      </c>
      <c r="J707">
        <v>50</v>
      </c>
    </row>
    <row r="708" spans="1:10">
      <c r="A708" s="108" t="str">
        <f>COL_SIZES[[#This Row],[datatype]]&amp;"_"&amp;COL_SIZES[[#This Row],[column_prec]]&amp;"_"&amp;COL_SIZES[[#This Row],[col_len]]</f>
        <v>numeric_20_13</v>
      </c>
      <c r="B708" s="108">
        <f>IF(COL_SIZES[[#This Row],[datatype]] = "varchar",
  MIN(
    COL_SIZES[[#This Row],[column_length]],
    IFERROR(VALUE(VLOOKUP(
      COL_SIZES[[#This Row],[table_name]]&amp;"."&amp;COL_SIZES[[#This Row],[column_name]],
      AVG_COL_SIZES[#Data],2,FALSE)),
    COL_SIZES[[#This Row],[column_length]])
  ),
  COL_SIZES[[#This Row],[column_length]])</f>
        <v>13</v>
      </c>
      <c r="C708" s="109">
        <f>VLOOKUP(A708,DBMS_TYPE_SIZES[],2,FALSE)</f>
        <v>15</v>
      </c>
      <c r="D708" s="109">
        <f>VLOOKUP(A708,DBMS_TYPE_SIZES[],3,FALSE)</f>
        <v>13</v>
      </c>
      <c r="E708" s="110">
        <f>VLOOKUP(A708,DBMS_TYPE_SIZES[],4,FALSE)</f>
        <v>15</v>
      </c>
      <c r="F708" t="s">
        <v>137</v>
      </c>
      <c r="G708" t="s">
        <v>696</v>
      </c>
      <c r="H708" t="s">
        <v>62</v>
      </c>
      <c r="I708">
        <v>20</v>
      </c>
      <c r="J708">
        <v>13</v>
      </c>
    </row>
    <row r="709" spans="1:10">
      <c r="A709" s="108" t="str">
        <f>COL_SIZES[[#This Row],[datatype]]&amp;"_"&amp;COL_SIZES[[#This Row],[column_prec]]&amp;"_"&amp;COL_SIZES[[#This Row],[col_len]]</f>
        <v>numeric_19_9</v>
      </c>
      <c r="B709" s="108">
        <f>IF(COL_SIZES[[#This Row],[datatype]] = "varchar",
  MIN(
    COL_SIZES[[#This Row],[column_length]],
    IFERROR(VALUE(VLOOKUP(
      COL_SIZES[[#This Row],[table_name]]&amp;"."&amp;COL_SIZES[[#This Row],[column_name]],
      AVG_COL_SIZES[#Data],2,FALSE)),
    COL_SIZES[[#This Row],[column_length]])
  ),
  COL_SIZES[[#This Row],[column_length]])</f>
        <v>9</v>
      </c>
      <c r="C709" s="109">
        <f>VLOOKUP(A709,DBMS_TYPE_SIZES[],2,FALSE)</f>
        <v>9</v>
      </c>
      <c r="D709" s="109">
        <f>VLOOKUP(A709,DBMS_TYPE_SIZES[],3,FALSE)</f>
        <v>9</v>
      </c>
      <c r="E709" s="110">
        <f>VLOOKUP(A709,DBMS_TYPE_SIZES[],4,FALSE)</f>
        <v>9</v>
      </c>
      <c r="F709" t="s">
        <v>137</v>
      </c>
      <c r="G709" t="s">
        <v>143</v>
      </c>
      <c r="H709" t="s">
        <v>62</v>
      </c>
      <c r="I709">
        <v>19</v>
      </c>
      <c r="J709">
        <v>9</v>
      </c>
    </row>
    <row r="710" spans="1:10">
      <c r="A710" s="108" t="str">
        <f>COL_SIZES[[#This Row],[datatype]]&amp;"_"&amp;COL_SIZES[[#This Row],[column_prec]]&amp;"_"&amp;COL_SIZES[[#This Row],[col_len]]</f>
        <v>datetime_23_8</v>
      </c>
      <c r="B710" s="108">
        <f>IF(COL_SIZES[[#This Row],[datatype]] = "varchar",
  MIN(
    COL_SIZES[[#This Row],[column_length]],
    IFERROR(VALUE(VLOOKUP(
      COL_SIZES[[#This Row],[table_name]]&amp;"."&amp;COL_SIZES[[#This Row],[column_name]],
      AVG_COL_SIZES[#Data],2,FALSE)),
    COL_SIZES[[#This Row],[column_length]])
  ),
  COL_SIZES[[#This Row],[column_length]])</f>
        <v>8</v>
      </c>
      <c r="C710" s="109">
        <f>VLOOKUP(A710,DBMS_TYPE_SIZES[],2,FALSE)</f>
        <v>7</v>
      </c>
      <c r="D710" s="109">
        <f>VLOOKUP(A710,DBMS_TYPE_SIZES[],3,FALSE)</f>
        <v>8</v>
      </c>
      <c r="E710" s="110">
        <f>VLOOKUP(A710,DBMS_TYPE_SIZES[],4,FALSE)</f>
        <v>8</v>
      </c>
      <c r="F710" t="s">
        <v>137</v>
      </c>
      <c r="G710" t="s">
        <v>575</v>
      </c>
      <c r="H710" t="s">
        <v>20</v>
      </c>
      <c r="I710">
        <v>23</v>
      </c>
      <c r="J710">
        <v>8</v>
      </c>
    </row>
    <row r="711" spans="1:10">
      <c r="A711" s="108" t="str">
        <f>COL_SIZES[[#This Row],[datatype]]&amp;"_"&amp;COL_SIZES[[#This Row],[column_prec]]&amp;"_"&amp;COL_SIZES[[#This Row],[col_len]]</f>
        <v>int_10_4</v>
      </c>
      <c r="B711" s="108">
        <f>IF(COL_SIZES[[#This Row],[datatype]] = "varchar",
  MIN(
    COL_SIZES[[#This Row],[column_length]],
    IFERROR(VALUE(VLOOKUP(
      COL_SIZES[[#This Row],[table_name]]&amp;"."&amp;COL_SIZES[[#This Row],[column_name]],
      AVG_COL_SIZES[#Data],2,FALSE)),
    COL_SIZES[[#This Row],[column_length]])
  ),
  COL_SIZES[[#This Row],[column_length]])</f>
        <v>4</v>
      </c>
      <c r="C711" s="109">
        <f>VLOOKUP(A711,DBMS_TYPE_SIZES[],2,FALSE)</f>
        <v>9</v>
      </c>
      <c r="D711" s="109">
        <f>VLOOKUP(A711,DBMS_TYPE_SIZES[],3,FALSE)</f>
        <v>4</v>
      </c>
      <c r="E711" s="110">
        <f>VLOOKUP(A711,DBMS_TYPE_SIZES[],4,FALSE)</f>
        <v>4</v>
      </c>
      <c r="F711" t="s">
        <v>137</v>
      </c>
      <c r="G711" t="s">
        <v>141</v>
      </c>
      <c r="H711" t="s">
        <v>18</v>
      </c>
      <c r="I711">
        <v>10</v>
      </c>
      <c r="J711">
        <v>4</v>
      </c>
    </row>
    <row r="712" spans="1:10">
      <c r="A712" s="108" t="str">
        <f>COL_SIZES[[#This Row],[datatype]]&amp;"_"&amp;COL_SIZES[[#This Row],[column_prec]]&amp;"_"&amp;COL_SIZES[[#This Row],[col_len]]</f>
        <v>int_10_4</v>
      </c>
      <c r="B712" s="108">
        <f>IF(COL_SIZES[[#This Row],[datatype]] = "varchar",
  MIN(
    COL_SIZES[[#This Row],[column_length]],
    IFERROR(VALUE(VLOOKUP(
      COL_SIZES[[#This Row],[table_name]]&amp;"."&amp;COL_SIZES[[#This Row],[column_name]],
      AVG_COL_SIZES[#Data],2,FALSE)),
    COL_SIZES[[#This Row],[column_length]])
  ),
  COL_SIZES[[#This Row],[column_length]])</f>
        <v>4</v>
      </c>
      <c r="C712" s="109">
        <f>VLOOKUP(A712,DBMS_TYPE_SIZES[],2,FALSE)</f>
        <v>9</v>
      </c>
      <c r="D712" s="109">
        <f>VLOOKUP(A712,DBMS_TYPE_SIZES[],3,FALSE)</f>
        <v>4</v>
      </c>
      <c r="E712" s="110">
        <f>VLOOKUP(A712,DBMS_TYPE_SIZES[],4,FALSE)</f>
        <v>4</v>
      </c>
      <c r="F712" t="s">
        <v>137</v>
      </c>
      <c r="G712" t="s">
        <v>697</v>
      </c>
      <c r="H712" t="s">
        <v>18</v>
      </c>
      <c r="I712">
        <v>10</v>
      </c>
      <c r="J712">
        <v>4</v>
      </c>
    </row>
    <row r="713" spans="1:10">
      <c r="A713" s="108" t="str">
        <f>COL_SIZES[[#This Row],[datatype]]&amp;"_"&amp;COL_SIZES[[#This Row],[column_prec]]&amp;"_"&amp;COL_SIZES[[#This Row],[col_len]]</f>
        <v>int_10_4</v>
      </c>
      <c r="B713" s="108">
        <f>IF(COL_SIZES[[#This Row],[datatype]] = "varchar",
  MIN(
    COL_SIZES[[#This Row],[column_length]],
    IFERROR(VALUE(VLOOKUP(
      COL_SIZES[[#This Row],[table_name]]&amp;"."&amp;COL_SIZES[[#This Row],[column_name]],
      AVG_COL_SIZES[#Data],2,FALSE)),
    COL_SIZES[[#This Row],[column_length]])
  ),
  COL_SIZES[[#This Row],[column_length]])</f>
        <v>4</v>
      </c>
      <c r="C713" s="109">
        <f>VLOOKUP(A713,DBMS_TYPE_SIZES[],2,FALSE)</f>
        <v>9</v>
      </c>
      <c r="D713" s="109">
        <f>VLOOKUP(A713,DBMS_TYPE_SIZES[],3,FALSE)</f>
        <v>4</v>
      </c>
      <c r="E713" s="110">
        <f>VLOOKUP(A713,DBMS_TYPE_SIZES[],4,FALSE)</f>
        <v>4</v>
      </c>
      <c r="F713" t="s">
        <v>137</v>
      </c>
      <c r="G713" t="s">
        <v>698</v>
      </c>
      <c r="H713" t="s">
        <v>18</v>
      </c>
      <c r="I713">
        <v>10</v>
      </c>
      <c r="J713">
        <v>4</v>
      </c>
    </row>
    <row r="714" spans="1:10">
      <c r="A714" s="108" t="str">
        <f>COL_SIZES[[#This Row],[datatype]]&amp;"_"&amp;COL_SIZES[[#This Row],[column_prec]]&amp;"_"&amp;COL_SIZES[[#This Row],[col_len]]</f>
        <v>int_10_4</v>
      </c>
      <c r="B714" s="108">
        <f>IF(COL_SIZES[[#This Row],[datatype]] = "varchar",
  MIN(
    COL_SIZES[[#This Row],[column_length]],
    IFERROR(VALUE(VLOOKUP(
      COL_SIZES[[#This Row],[table_name]]&amp;"."&amp;COL_SIZES[[#This Row],[column_name]],
      AVG_COL_SIZES[#Data],2,FALSE)),
    COL_SIZES[[#This Row],[column_length]])
  ),
  COL_SIZES[[#This Row],[column_length]])</f>
        <v>4</v>
      </c>
      <c r="C714" s="109">
        <f>VLOOKUP(A714,DBMS_TYPE_SIZES[],2,FALSE)</f>
        <v>9</v>
      </c>
      <c r="D714" s="109">
        <f>VLOOKUP(A714,DBMS_TYPE_SIZES[],3,FALSE)</f>
        <v>4</v>
      </c>
      <c r="E714" s="110">
        <f>VLOOKUP(A714,DBMS_TYPE_SIZES[],4,FALSE)</f>
        <v>4</v>
      </c>
      <c r="F714" t="s">
        <v>137</v>
      </c>
      <c r="G714" t="s">
        <v>139</v>
      </c>
      <c r="H714" t="s">
        <v>18</v>
      </c>
      <c r="I714">
        <v>10</v>
      </c>
      <c r="J714">
        <v>4</v>
      </c>
    </row>
    <row r="715" spans="1:10">
      <c r="A715" s="108" t="str">
        <f>COL_SIZES[[#This Row],[datatype]]&amp;"_"&amp;COL_SIZES[[#This Row],[column_prec]]&amp;"_"&amp;COL_SIZES[[#This Row],[col_len]]</f>
        <v>varchar_0_255</v>
      </c>
      <c r="B715" s="108">
        <f>IF(COL_SIZES[[#This Row],[datatype]] = "varchar",
  MIN(
    COL_SIZES[[#This Row],[column_length]],
    IFERROR(VALUE(VLOOKUP(
      COL_SIZES[[#This Row],[table_name]]&amp;"."&amp;COL_SIZES[[#This Row],[column_name]],
      AVG_COL_SIZES[#Data],2,FALSE)),
    COL_SIZES[[#This Row],[column_length]])
  ),
  COL_SIZES[[#This Row],[column_length]])</f>
        <v>255</v>
      </c>
      <c r="C715" s="109">
        <f>VLOOKUP(A715,DBMS_TYPE_SIZES[],2,FALSE)</f>
        <v>255</v>
      </c>
      <c r="D715" s="109">
        <f>VLOOKUP(A715,DBMS_TYPE_SIZES[],3,FALSE)</f>
        <v>255</v>
      </c>
      <c r="E715" s="110">
        <f>VLOOKUP(A715,DBMS_TYPE_SIZES[],4,FALSE)</f>
        <v>256</v>
      </c>
      <c r="F715" t="s">
        <v>137</v>
      </c>
      <c r="G715" t="s">
        <v>699</v>
      </c>
      <c r="H715" t="s">
        <v>86</v>
      </c>
      <c r="I715">
        <v>0</v>
      </c>
      <c r="J715">
        <v>255</v>
      </c>
    </row>
    <row r="716" spans="1:10">
      <c r="A716" s="108" t="str">
        <f>COL_SIZES[[#This Row],[datatype]]&amp;"_"&amp;COL_SIZES[[#This Row],[column_prec]]&amp;"_"&amp;COL_SIZES[[#This Row],[col_len]]</f>
        <v>varchar_0_255</v>
      </c>
      <c r="B716" s="108">
        <f>IF(COL_SIZES[[#This Row],[datatype]] = "varchar",
  MIN(
    COL_SIZES[[#This Row],[column_length]],
    IFERROR(VALUE(VLOOKUP(
      COL_SIZES[[#This Row],[table_name]]&amp;"."&amp;COL_SIZES[[#This Row],[column_name]],
      AVG_COL_SIZES[#Data],2,FALSE)),
    COL_SIZES[[#This Row],[column_length]])
  ),
  COL_SIZES[[#This Row],[column_length]])</f>
        <v>255</v>
      </c>
      <c r="C716" s="109">
        <f>VLOOKUP(A716,DBMS_TYPE_SIZES[],2,FALSE)</f>
        <v>255</v>
      </c>
      <c r="D716" s="109">
        <f>VLOOKUP(A716,DBMS_TYPE_SIZES[],3,FALSE)</f>
        <v>255</v>
      </c>
      <c r="E716" s="110">
        <f>VLOOKUP(A716,DBMS_TYPE_SIZES[],4,FALSE)</f>
        <v>256</v>
      </c>
      <c r="F716" t="s">
        <v>137</v>
      </c>
      <c r="G716" t="s">
        <v>700</v>
      </c>
      <c r="H716" t="s">
        <v>86</v>
      </c>
      <c r="I716">
        <v>0</v>
      </c>
      <c r="J716">
        <v>255</v>
      </c>
    </row>
    <row r="717" spans="1:10">
      <c r="A717" s="108" t="str">
        <f>COL_SIZES[[#This Row],[datatype]]&amp;"_"&amp;COL_SIZES[[#This Row],[column_prec]]&amp;"_"&amp;COL_SIZES[[#This Row],[col_len]]</f>
        <v>int_10_4</v>
      </c>
      <c r="B717" s="108">
        <f>IF(COL_SIZES[[#This Row],[datatype]] = "varchar",
  MIN(
    COL_SIZES[[#This Row],[column_length]],
    IFERROR(VALUE(VLOOKUP(
      COL_SIZES[[#This Row],[table_name]]&amp;"."&amp;COL_SIZES[[#This Row],[column_name]],
      AVG_COL_SIZES[#Data],2,FALSE)),
    COL_SIZES[[#This Row],[column_length]])
  ),
  COL_SIZES[[#This Row],[column_length]])</f>
        <v>4</v>
      </c>
      <c r="C717" s="109">
        <f>VLOOKUP(A717,DBMS_TYPE_SIZES[],2,FALSE)</f>
        <v>9</v>
      </c>
      <c r="D717" s="109">
        <f>VLOOKUP(A717,DBMS_TYPE_SIZES[],3,FALSE)</f>
        <v>4</v>
      </c>
      <c r="E717" s="110">
        <f>VLOOKUP(A717,DBMS_TYPE_SIZES[],4,FALSE)</f>
        <v>4</v>
      </c>
      <c r="F717" t="s">
        <v>137</v>
      </c>
      <c r="G717" t="s">
        <v>116</v>
      </c>
      <c r="H717" t="s">
        <v>18</v>
      </c>
      <c r="I717">
        <v>10</v>
      </c>
      <c r="J717">
        <v>4</v>
      </c>
    </row>
    <row r="718" spans="1:10">
      <c r="A718" s="108" t="str">
        <f>COL_SIZES[[#This Row],[datatype]]&amp;"_"&amp;COL_SIZES[[#This Row],[column_prec]]&amp;"_"&amp;COL_SIZES[[#This Row],[col_len]]</f>
        <v>numeric_16_9</v>
      </c>
      <c r="B718" s="108">
        <f>IF(COL_SIZES[[#This Row],[datatype]] = "varchar",
  MIN(
    COL_SIZES[[#This Row],[column_length]],
    IFERROR(VALUE(VLOOKUP(
      COL_SIZES[[#This Row],[table_name]]&amp;"."&amp;COL_SIZES[[#This Row],[column_name]],
      AVG_COL_SIZES[#Data],2,FALSE)),
    COL_SIZES[[#This Row],[column_length]])
  ),
  COL_SIZES[[#This Row],[column_length]])</f>
        <v>9</v>
      </c>
      <c r="C718" s="109">
        <f>VLOOKUP(A718,DBMS_TYPE_SIZES[],2,FALSE)</f>
        <v>9</v>
      </c>
      <c r="D718" s="109">
        <f>VLOOKUP(A718,DBMS_TYPE_SIZES[],3,FALSE)</f>
        <v>9</v>
      </c>
      <c r="E718" s="110">
        <f>VLOOKUP(A718,DBMS_TYPE_SIZES[],4,FALSE)</f>
        <v>9</v>
      </c>
      <c r="F718" t="s">
        <v>137</v>
      </c>
      <c r="G718" t="s">
        <v>96</v>
      </c>
      <c r="H718" t="s">
        <v>62</v>
      </c>
      <c r="I718">
        <v>16</v>
      </c>
      <c r="J718">
        <v>9</v>
      </c>
    </row>
    <row r="719" spans="1:10">
      <c r="A719" s="108" t="str">
        <f>COL_SIZES[[#This Row],[datatype]]&amp;"_"&amp;COL_SIZES[[#This Row],[column_prec]]&amp;"_"&amp;COL_SIZES[[#This Row],[col_len]]</f>
        <v>varchar_0_50</v>
      </c>
      <c r="B719" s="108">
        <f>IF(COL_SIZES[[#This Row],[datatype]] = "varchar",
  MIN(
    COL_SIZES[[#This Row],[column_length]],
    IFERROR(VALUE(VLOOKUP(
      COL_SIZES[[#This Row],[table_name]]&amp;"."&amp;COL_SIZES[[#This Row],[column_name]],
      AVG_COL_SIZES[#Data],2,FALSE)),
    COL_SIZES[[#This Row],[column_length]])
  ),
  COL_SIZES[[#This Row],[column_length]])</f>
        <v>50</v>
      </c>
      <c r="C719" s="109">
        <f>VLOOKUP(A719,DBMS_TYPE_SIZES[],2,FALSE)</f>
        <v>50</v>
      </c>
      <c r="D719" s="109">
        <f>VLOOKUP(A719,DBMS_TYPE_SIZES[],3,FALSE)</f>
        <v>50</v>
      </c>
      <c r="E719" s="110">
        <f>VLOOKUP(A719,DBMS_TYPE_SIZES[],4,FALSE)</f>
        <v>51</v>
      </c>
      <c r="F719" t="s">
        <v>137</v>
      </c>
      <c r="G719" t="s">
        <v>121</v>
      </c>
      <c r="H719" t="s">
        <v>86</v>
      </c>
      <c r="I719">
        <v>0</v>
      </c>
      <c r="J719">
        <v>50</v>
      </c>
    </row>
    <row r="720" spans="1:10">
      <c r="A720" s="108" t="str">
        <f>COL_SIZES[[#This Row],[datatype]]&amp;"_"&amp;COL_SIZES[[#This Row],[column_prec]]&amp;"_"&amp;COL_SIZES[[#This Row],[col_len]]</f>
        <v>int_10_4</v>
      </c>
      <c r="B720" s="108">
        <f>IF(COL_SIZES[[#This Row],[datatype]] = "varchar",
  MIN(
    COL_SIZES[[#This Row],[column_length]],
    IFERROR(VALUE(VLOOKUP(
      COL_SIZES[[#This Row],[table_name]]&amp;"."&amp;COL_SIZES[[#This Row],[column_name]],
      AVG_COL_SIZES[#Data],2,FALSE)),
    COL_SIZES[[#This Row],[column_length]])
  ),
  COL_SIZES[[#This Row],[column_length]])</f>
        <v>4</v>
      </c>
      <c r="C720" s="109">
        <f>VLOOKUP(A720,DBMS_TYPE_SIZES[],2,FALSE)</f>
        <v>9</v>
      </c>
      <c r="D720" s="109">
        <f>VLOOKUP(A720,DBMS_TYPE_SIZES[],3,FALSE)</f>
        <v>4</v>
      </c>
      <c r="E720" s="110">
        <f>VLOOKUP(A720,DBMS_TYPE_SIZES[],4,FALSE)</f>
        <v>4</v>
      </c>
      <c r="F720" t="s">
        <v>137</v>
      </c>
      <c r="G720" t="s">
        <v>702</v>
      </c>
      <c r="H720" t="s">
        <v>18</v>
      </c>
      <c r="I720">
        <v>10</v>
      </c>
      <c r="J720">
        <v>4</v>
      </c>
    </row>
    <row r="721" spans="1:10">
      <c r="A721" s="108" t="str">
        <f>COL_SIZES[[#This Row],[datatype]]&amp;"_"&amp;COL_SIZES[[#This Row],[column_prec]]&amp;"_"&amp;COL_SIZES[[#This Row],[col_len]]</f>
        <v>varchar_0_50</v>
      </c>
      <c r="B721" s="108">
        <f>IF(COL_SIZES[[#This Row],[datatype]] = "varchar",
  MIN(
    COL_SIZES[[#This Row],[column_length]],
    IFERROR(VALUE(VLOOKUP(
      COL_SIZES[[#This Row],[table_name]]&amp;"."&amp;COL_SIZES[[#This Row],[column_name]],
      AVG_COL_SIZES[#Data],2,FALSE)),
    COL_SIZES[[#This Row],[column_length]])
  ),
  COL_SIZES[[#This Row],[column_length]])</f>
        <v>50</v>
      </c>
      <c r="C721" s="109">
        <f>VLOOKUP(A721,DBMS_TYPE_SIZES[],2,FALSE)</f>
        <v>50</v>
      </c>
      <c r="D721" s="109">
        <f>VLOOKUP(A721,DBMS_TYPE_SIZES[],3,FALSE)</f>
        <v>50</v>
      </c>
      <c r="E721" s="110">
        <f>VLOOKUP(A721,DBMS_TYPE_SIZES[],4,FALSE)</f>
        <v>51</v>
      </c>
      <c r="F721" t="s">
        <v>137</v>
      </c>
      <c r="G721" t="s">
        <v>117</v>
      </c>
      <c r="H721" t="s">
        <v>86</v>
      </c>
      <c r="I721">
        <v>0</v>
      </c>
      <c r="J721">
        <v>50</v>
      </c>
    </row>
    <row r="722" spans="1:10">
      <c r="A722" s="108" t="str">
        <f>COL_SIZES[[#This Row],[datatype]]&amp;"_"&amp;COL_SIZES[[#This Row],[column_prec]]&amp;"_"&amp;COL_SIZES[[#This Row],[col_len]]</f>
        <v>int_10_4</v>
      </c>
      <c r="B722" s="108">
        <f>IF(COL_SIZES[[#This Row],[datatype]] = "varchar",
  MIN(
    COL_SIZES[[#This Row],[column_length]],
    IFERROR(VALUE(VLOOKUP(
      COL_SIZES[[#This Row],[table_name]]&amp;"."&amp;COL_SIZES[[#This Row],[column_name]],
      AVG_COL_SIZES[#Data],2,FALSE)),
    COL_SIZES[[#This Row],[column_length]])
  ),
  COL_SIZES[[#This Row],[column_length]])</f>
        <v>4</v>
      </c>
      <c r="C722" s="109">
        <f>VLOOKUP(A722,DBMS_TYPE_SIZES[],2,FALSE)</f>
        <v>9</v>
      </c>
      <c r="D722" s="109">
        <f>VLOOKUP(A722,DBMS_TYPE_SIZES[],3,FALSE)</f>
        <v>4</v>
      </c>
      <c r="E722" s="110">
        <f>VLOOKUP(A722,DBMS_TYPE_SIZES[],4,FALSE)</f>
        <v>4</v>
      </c>
      <c r="F722" t="s">
        <v>137</v>
      </c>
      <c r="G722" t="s">
        <v>703</v>
      </c>
      <c r="H722" t="s">
        <v>18</v>
      </c>
      <c r="I722">
        <v>10</v>
      </c>
      <c r="J722">
        <v>4</v>
      </c>
    </row>
    <row r="723" spans="1:10">
      <c r="A723" s="108" t="str">
        <f>COL_SIZES[[#This Row],[datatype]]&amp;"_"&amp;COL_SIZES[[#This Row],[column_prec]]&amp;"_"&amp;COL_SIZES[[#This Row],[col_len]]</f>
        <v>varchar_0_50</v>
      </c>
      <c r="B723" s="108">
        <f>IF(COL_SIZES[[#This Row],[datatype]] = "varchar",
  MIN(
    COL_SIZES[[#This Row],[column_length]],
    IFERROR(VALUE(VLOOKUP(
      COL_SIZES[[#This Row],[table_name]]&amp;"."&amp;COL_SIZES[[#This Row],[column_name]],
      AVG_COL_SIZES[#Data],2,FALSE)),
    COL_SIZES[[#This Row],[column_length]])
  ),
  COL_SIZES[[#This Row],[column_length]])</f>
        <v>50</v>
      </c>
      <c r="C723" s="109">
        <f>VLOOKUP(A723,DBMS_TYPE_SIZES[],2,FALSE)</f>
        <v>50</v>
      </c>
      <c r="D723" s="109">
        <f>VLOOKUP(A723,DBMS_TYPE_SIZES[],3,FALSE)</f>
        <v>50</v>
      </c>
      <c r="E723" s="110">
        <f>VLOOKUP(A723,DBMS_TYPE_SIZES[],4,FALSE)</f>
        <v>51</v>
      </c>
      <c r="F723" t="s">
        <v>137</v>
      </c>
      <c r="G723" t="s">
        <v>118</v>
      </c>
      <c r="H723" t="s">
        <v>86</v>
      </c>
      <c r="I723">
        <v>0</v>
      </c>
      <c r="J723">
        <v>50</v>
      </c>
    </row>
    <row r="724" spans="1:10">
      <c r="A724" s="108" t="str">
        <f>COL_SIZES[[#This Row],[datatype]]&amp;"_"&amp;COL_SIZES[[#This Row],[column_prec]]&amp;"_"&amp;COL_SIZES[[#This Row],[col_len]]</f>
        <v>varchar_0_50</v>
      </c>
      <c r="B724" s="108">
        <f>IF(COL_SIZES[[#This Row],[datatype]] = "varchar",
  MIN(
    COL_SIZES[[#This Row],[column_length]],
    IFERROR(VALUE(VLOOKUP(
      COL_SIZES[[#This Row],[table_name]]&amp;"."&amp;COL_SIZES[[#This Row],[column_name]],
      AVG_COL_SIZES[#Data],2,FALSE)),
    COL_SIZES[[#This Row],[column_length]])
  ),
  COL_SIZES[[#This Row],[column_length]])</f>
        <v>50</v>
      </c>
      <c r="C724" s="109">
        <f>VLOOKUP(A724,DBMS_TYPE_SIZES[],2,FALSE)</f>
        <v>50</v>
      </c>
      <c r="D724" s="109">
        <f>VLOOKUP(A724,DBMS_TYPE_SIZES[],3,FALSE)</f>
        <v>50</v>
      </c>
      <c r="E724" s="110">
        <f>VLOOKUP(A724,DBMS_TYPE_SIZES[],4,FALSE)</f>
        <v>51</v>
      </c>
      <c r="F724" t="s">
        <v>137</v>
      </c>
      <c r="G724" t="s">
        <v>119</v>
      </c>
      <c r="H724" t="s">
        <v>86</v>
      </c>
      <c r="I724">
        <v>0</v>
      </c>
      <c r="J724">
        <v>50</v>
      </c>
    </row>
    <row r="725" spans="1:10">
      <c r="A725" s="108" t="str">
        <f>COL_SIZES[[#This Row],[datatype]]&amp;"_"&amp;COL_SIZES[[#This Row],[column_prec]]&amp;"_"&amp;COL_SIZES[[#This Row],[col_len]]</f>
        <v>int_10_4</v>
      </c>
      <c r="B725" s="108">
        <f>IF(COL_SIZES[[#This Row],[datatype]] = "varchar",
  MIN(
    COL_SIZES[[#This Row],[column_length]],
    IFERROR(VALUE(VLOOKUP(
      COL_SIZES[[#This Row],[table_name]]&amp;"."&amp;COL_SIZES[[#This Row],[column_name]],
      AVG_COL_SIZES[#Data],2,FALSE)),
    COL_SIZES[[#This Row],[column_length]])
  ),
  COL_SIZES[[#This Row],[column_length]])</f>
        <v>4</v>
      </c>
      <c r="C725" s="109">
        <f>VLOOKUP(A725,DBMS_TYPE_SIZES[],2,FALSE)</f>
        <v>9</v>
      </c>
      <c r="D725" s="109">
        <f>VLOOKUP(A725,DBMS_TYPE_SIZES[],3,FALSE)</f>
        <v>4</v>
      </c>
      <c r="E725" s="110">
        <f>VLOOKUP(A725,DBMS_TYPE_SIZES[],4,FALSE)</f>
        <v>4</v>
      </c>
      <c r="F725" t="s">
        <v>137</v>
      </c>
      <c r="G725" t="s">
        <v>704</v>
      </c>
      <c r="H725" t="s">
        <v>18</v>
      </c>
      <c r="I725">
        <v>10</v>
      </c>
      <c r="J725">
        <v>4</v>
      </c>
    </row>
    <row r="726" spans="1:10">
      <c r="A726" s="108" t="str">
        <f>COL_SIZES[[#This Row],[datatype]]&amp;"_"&amp;COL_SIZES[[#This Row],[column_prec]]&amp;"_"&amp;COL_SIZES[[#This Row],[col_len]]</f>
        <v>int_10_4</v>
      </c>
      <c r="B726" s="108">
        <f>IF(COL_SIZES[[#This Row],[datatype]] = "varchar",
  MIN(
    COL_SIZES[[#This Row],[column_length]],
    IFERROR(VALUE(VLOOKUP(
      COL_SIZES[[#This Row],[table_name]]&amp;"."&amp;COL_SIZES[[#This Row],[column_name]],
      AVG_COL_SIZES[#Data],2,FALSE)),
    COL_SIZES[[#This Row],[column_length]])
  ),
  COL_SIZES[[#This Row],[column_length]])</f>
        <v>4</v>
      </c>
      <c r="C726" s="109">
        <f>VLOOKUP(A726,DBMS_TYPE_SIZES[],2,FALSE)</f>
        <v>9</v>
      </c>
      <c r="D726" s="109">
        <f>VLOOKUP(A726,DBMS_TYPE_SIZES[],3,FALSE)</f>
        <v>4</v>
      </c>
      <c r="E726" s="110">
        <f>VLOOKUP(A726,DBMS_TYPE_SIZES[],4,FALSE)</f>
        <v>4</v>
      </c>
      <c r="F726" t="s">
        <v>137</v>
      </c>
      <c r="G726" t="s">
        <v>705</v>
      </c>
      <c r="H726" t="s">
        <v>18</v>
      </c>
      <c r="I726">
        <v>10</v>
      </c>
      <c r="J726">
        <v>4</v>
      </c>
    </row>
    <row r="727" spans="1:10">
      <c r="A727" s="108" t="str">
        <f>COL_SIZES[[#This Row],[datatype]]&amp;"_"&amp;COL_SIZES[[#This Row],[column_prec]]&amp;"_"&amp;COL_SIZES[[#This Row],[col_len]]</f>
        <v>int_10_4</v>
      </c>
      <c r="B727" s="108">
        <f>IF(COL_SIZES[[#This Row],[datatype]] = "varchar",
  MIN(
    COL_SIZES[[#This Row],[column_length]],
    IFERROR(VALUE(VLOOKUP(
      COL_SIZES[[#This Row],[table_name]]&amp;"."&amp;COL_SIZES[[#This Row],[column_name]],
      AVG_COL_SIZES[#Data],2,FALSE)),
    COL_SIZES[[#This Row],[column_length]])
  ),
  COL_SIZES[[#This Row],[column_length]])</f>
        <v>4</v>
      </c>
      <c r="C727" s="109">
        <f>VLOOKUP(A727,DBMS_TYPE_SIZES[],2,FALSE)</f>
        <v>9</v>
      </c>
      <c r="D727" s="109">
        <f>VLOOKUP(A727,DBMS_TYPE_SIZES[],3,FALSE)</f>
        <v>4</v>
      </c>
      <c r="E727" s="110">
        <f>VLOOKUP(A727,DBMS_TYPE_SIZES[],4,FALSE)</f>
        <v>4</v>
      </c>
      <c r="F727" t="s">
        <v>137</v>
      </c>
      <c r="G727" t="s">
        <v>706</v>
      </c>
      <c r="H727" t="s">
        <v>18</v>
      </c>
      <c r="I727">
        <v>10</v>
      </c>
      <c r="J727">
        <v>4</v>
      </c>
    </row>
    <row r="728" spans="1:10">
      <c r="A728" s="108" t="str">
        <f>COL_SIZES[[#This Row],[datatype]]&amp;"_"&amp;COL_SIZES[[#This Row],[column_prec]]&amp;"_"&amp;COL_SIZES[[#This Row],[col_len]]</f>
        <v>int_10_4</v>
      </c>
      <c r="B728" s="108">
        <f>IF(COL_SIZES[[#This Row],[datatype]] = "varchar",
  MIN(
    COL_SIZES[[#This Row],[column_length]],
    IFERROR(VALUE(VLOOKUP(
      COL_SIZES[[#This Row],[table_name]]&amp;"."&amp;COL_SIZES[[#This Row],[column_name]],
      AVG_COL_SIZES[#Data],2,FALSE)),
    COL_SIZES[[#This Row],[column_length]])
  ),
  COL_SIZES[[#This Row],[column_length]])</f>
        <v>4</v>
      </c>
      <c r="C728" s="109">
        <f>VLOOKUP(A728,DBMS_TYPE_SIZES[],2,FALSE)</f>
        <v>9</v>
      </c>
      <c r="D728" s="109">
        <f>VLOOKUP(A728,DBMS_TYPE_SIZES[],3,FALSE)</f>
        <v>4</v>
      </c>
      <c r="E728" s="110">
        <f>VLOOKUP(A728,DBMS_TYPE_SIZES[],4,FALSE)</f>
        <v>4</v>
      </c>
      <c r="F728" t="s">
        <v>137</v>
      </c>
      <c r="G728" t="s">
        <v>707</v>
      </c>
      <c r="H728" t="s">
        <v>18</v>
      </c>
      <c r="I728">
        <v>10</v>
      </c>
      <c r="J728">
        <v>4</v>
      </c>
    </row>
    <row r="729" spans="1:10">
      <c r="A729" s="108" t="str">
        <f>COL_SIZES[[#This Row],[datatype]]&amp;"_"&amp;COL_SIZES[[#This Row],[column_prec]]&amp;"_"&amp;COL_SIZES[[#This Row],[col_len]]</f>
        <v>datetime_23_8</v>
      </c>
      <c r="B729" s="108">
        <f>IF(COL_SIZES[[#This Row],[datatype]] = "varchar",
  MIN(
    COL_SIZES[[#This Row],[column_length]],
    IFERROR(VALUE(VLOOKUP(
      COL_SIZES[[#This Row],[table_name]]&amp;"."&amp;COL_SIZES[[#This Row],[column_name]],
      AVG_COL_SIZES[#Data],2,FALSE)),
    COL_SIZES[[#This Row],[column_length]])
  ),
  COL_SIZES[[#This Row],[column_length]])</f>
        <v>8</v>
      </c>
      <c r="C729" s="109">
        <f>VLOOKUP(A729,DBMS_TYPE_SIZES[],2,FALSE)</f>
        <v>7</v>
      </c>
      <c r="D729" s="109">
        <f>VLOOKUP(A729,DBMS_TYPE_SIZES[],3,FALSE)</f>
        <v>8</v>
      </c>
      <c r="E729" s="110">
        <f>VLOOKUP(A729,DBMS_TYPE_SIZES[],4,FALSE)</f>
        <v>8</v>
      </c>
      <c r="F729" t="s">
        <v>137</v>
      </c>
      <c r="G729" t="s">
        <v>708</v>
      </c>
      <c r="H729" t="s">
        <v>20</v>
      </c>
      <c r="I729">
        <v>23</v>
      </c>
      <c r="J729">
        <v>8</v>
      </c>
    </row>
    <row r="730" spans="1:10">
      <c r="A730" s="108" t="str">
        <f>COL_SIZES[[#This Row],[datatype]]&amp;"_"&amp;COL_SIZES[[#This Row],[column_prec]]&amp;"_"&amp;COL_SIZES[[#This Row],[col_len]]</f>
        <v>int_10_4</v>
      </c>
      <c r="B730" s="108">
        <f>IF(COL_SIZES[[#This Row],[datatype]] = "varchar",
  MIN(
    COL_SIZES[[#This Row],[column_length]],
    IFERROR(VALUE(VLOOKUP(
      COL_SIZES[[#This Row],[table_name]]&amp;"."&amp;COL_SIZES[[#This Row],[column_name]],
      AVG_COL_SIZES[#Data],2,FALSE)),
    COL_SIZES[[#This Row],[column_length]])
  ),
  COL_SIZES[[#This Row],[column_length]])</f>
        <v>4</v>
      </c>
      <c r="C730" s="109">
        <f>VLOOKUP(A730,DBMS_TYPE_SIZES[],2,FALSE)</f>
        <v>9</v>
      </c>
      <c r="D730" s="109">
        <f>VLOOKUP(A730,DBMS_TYPE_SIZES[],3,FALSE)</f>
        <v>4</v>
      </c>
      <c r="E730" s="110">
        <f>VLOOKUP(A730,DBMS_TYPE_SIZES[],4,FALSE)</f>
        <v>4</v>
      </c>
      <c r="F730" t="s">
        <v>137</v>
      </c>
      <c r="G730" t="s">
        <v>133</v>
      </c>
      <c r="H730" t="s">
        <v>18</v>
      </c>
      <c r="I730">
        <v>10</v>
      </c>
      <c r="J730">
        <v>4</v>
      </c>
    </row>
    <row r="731" spans="1:10">
      <c r="A731" s="108" t="str">
        <f>COL_SIZES[[#This Row],[datatype]]&amp;"_"&amp;COL_SIZES[[#This Row],[column_prec]]&amp;"_"&amp;COL_SIZES[[#This Row],[col_len]]</f>
        <v>varchar_0_50</v>
      </c>
      <c r="B731" s="108">
        <f>IF(COL_SIZES[[#This Row],[datatype]] = "varchar",
  MIN(
    COL_SIZES[[#This Row],[column_length]],
    IFERROR(VALUE(VLOOKUP(
      COL_SIZES[[#This Row],[table_name]]&amp;"."&amp;COL_SIZES[[#This Row],[column_name]],
      AVG_COL_SIZES[#Data],2,FALSE)),
    COL_SIZES[[#This Row],[column_length]])
  ),
  COL_SIZES[[#This Row],[column_length]])</f>
        <v>50</v>
      </c>
      <c r="C731" s="109">
        <f>VLOOKUP(A731,DBMS_TYPE_SIZES[],2,FALSE)</f>
        <v>50</v>
      </c>
      <c r="D731" s="109">
        <f>VLOOKUP(A731,DBMS_TYPE_SIZES[],3,FALSE)</f>
        <v>50</v>
      </c>
      <c r="E731" s="110">
        <f>VLOOKUP(A731,DBMS_TYPE_SIZES[],4,FALSE)</f>
        <v>51</v>
      </c>
      <c r="F731" t="s">
        <v>138</v>
      </c>
      <c r="G731" t="s">
        <v>115</v>
      </c>
      <c r="H731" t="s">
        <v>86</v>
      </c>
      <c r="I731">
        <v>0</v>
      </c>
      <c r="J731">
        <v>50</v>
      </c>
    </row>
    <row r="732" spans="1:10">
      <c r="A732" s="108" t="str">
        <f>COL_SIZES[[#This Row],[datatype]]&amp;"_"&amp;COL_SIZES[[#This Row],[column_prec]]&amp;"_"&amp;COL_SIZES[[#This Row],[col_len]]</f>
        <v>int_10_4</v>
      </c>
      <c r="B732" s="108">
        <f>IF(COL_SIZES[[#This Row],[datatype]] = "varchar",
  MIN(
    COL_SIZES[[#This Row],[column_length]],
    IFERROR(VALUE(VLOOKUP(
      COL_SIZES[[#This Row],[table_name]]&amp;"."&amp;COL_SIZES[[#This Row],[column_name]],
      AVG_COL_SIZES[#Data],2,FALSE)),
    COL_SIZES[[#This Row],[column_length]])
  ),
  COL_SIZES[[#This Row],[column_length]])</f>
        <v>4</v>
      </c>
      <c r="C732" s="109">
        <f>VLOOKUP(A732,DBMS_TYPE_SIZES[],2,FALSE)</f>
        <v>9</v>
      </c>
      <c r="D732" s="109">
        <f>VLOOKUP(A732,DBMS_TYPE_SIZES[],3,FALSE)</f>
        <v>4</v>
      </c>
      <c r="E732" s="110">
        <f>VLOOKUP(A732,DBMS_TYPE_SIZES[],4,FALSE)</f>
        <v>4</v>
      </c>
      <c r="F732" t="s">
        <v>138</v>
      </c>
      <c r="G732" t="s">
        <v>738</v>
      </c>
      <c r="H732" t="s">
        <v>18</v>
      </c>
      <c r="I732">
        <v>10</v>
      </c>
      <c r="J732">
        <v>4</v>
      </c>
    </row>
    <row r="733" spans="1:10">
      <c r="A733" s="108" t="str">
        <f>COL_SIZES[[#This Row],[datatype]]&amp;"_"&amp;COL_SIZES[[#This Row],[column_prec]]&amp;"_"&amp;COL_SIZES[[#This Row],[col_len]]</f>
        <v>int_10_4</v>
      </c>
      <c r="B733" s="108">
        <f>IF(COL_SIZES[[#This Row],[datatype]] = "varchar",
  MIN(
    COL_SIZES[[#This Row],[column_length]],
    IFERROR(VALUE(VLOOKUP(
      COL_SIZES[[#This Row],[table_name]]&amp;"."&amp;COL_SIZES[[#This Row],[column_name]],
      AVG_COL_SIZES[#Data],2,FALSE)),
    COL_SIZES[[#This Row],[column_length]])
  ),
  COL_SIZES[[#This Row],[column_length]])</f>
        <v>4</v>
      </c>
      <c r="C733" s="109">
        <f>VLOOKUP(A733,DBMS_TYPE_SIZES[],2,FALSE)</f>
        <v>9</v>
      </c>
      <c r="D733" s="109">
        <f>VLOOKUP(A733,DBMS_TYPE_SIZES[],3,FALSE)</f>
        <v>4</v>
      </c>
      <c r="E733" s="110">
        <f>VLOOKUP(A733,DBMS_TYPE_SIZES[],4,FALSE)</f>
        <v>4</v>
      </c>
      <c r="F733" t="s">
        <v>138</v>
      </c>
      <c r="G733" t="s">
        <v>739</v>
      </c>
      <c r="H733" t="s">
        <v>18</v>
      </c>
      <c r="I733">
        <v>10</v>
      </c>
      <c r="J733">
        <v>4</v>
      </c>
    </row>
    <row r="734" spans="1:10">
      <c r="A734" s="108" t="str">
        <f>COL_SIZES[[#This Row],[datatype]]&amp;"_"&amp;COL_SIZES[[#This Row],[column_prec]]&amp;"_"&amp;COL_SIZES[[#This Row],[col_len]]</f>
        <v>int_10_4</v>
      </c>
      <c r="B734" s="108">
        <f>IF(COL_SIZES[[#This Row],[datatype]] = "varchar",
  MIN(
    COL_SIZES[[#This Row],[column_length]],
    IFERROR(VALUE(VLOOKUP(
      COL_SIZES[[#This Row],[table_name]]&amp;"."&amp;COL_SIZES[[#This Row],[column_name]],
      AVG_COL_SIZES[#Data],2,FALSE)),
    COL_SIZES[[#This Row],[column_length]])
  ),
  COL_SIZES[[#This Row],[column_length]])</f>
        <v>4</v>
      </c>
      <c r="C734" s="109">
        <f>VLOOKUP(A734,DBMS_TYPE_SIZES[],2,FALSE)</f>
        <v>9</v>
      </c>
      <c r="D734" s="109">
        <f>VLOOKUP(A734,DBMS_TYPE_SIZES[],3,FALSE)</f>
        <v>4</v>
      </c>
      <c r="E734" s="110">
        <f>VLOOKUP(A734,DBMS_TYPE_SIZES[],4,FALSE)</f>
        <v>4</v>
      </c>
      <c r="F734" t="s">
        <v>138</v>
      </c>
      <c r="G734" t="s">
        <v>740</v>
      </c>
      <c r="H734" t="s">
        <v>18</v>
      </c>
      <c r="I734">
        <v>10</v>
      </c>
      <c r="J734">
        <v>4</v>
      </c>
    </row>
    <row r="735" spans="1:10">
      <c r="A735" s="108" t="str">
        <f>COL_SIZES[[#This Row],[datatype]]&amp;"_"&amp;COL_SIZES[[#This Row],[column_prec]]&amp;"_"&amp;COL_SIZES[[#This Row],[col_len]]</f>
        <v>int_10_4</v>
      </c>
      <c r="B735" s="108">
        <f>IF(COL_SIZES[[#This Row],[datatype]] = "varchar",
  MIN(
    COL_SIZES[[#This Row],[column_length]],
    IFERROR(VALUE(VLOOKUP(
      COL_SIZES[[#This Row],[table_name]]&amp;"."&amp;COL_SIZES[[#This Row],[column_name]],
      AVG_COL_SIZES[#Data],2,FALSE)),
    COL_SIZES[[#This Row],[column_length]])
  ),
  COL_SIZES[[#This Row],[column_length]])</f>
        <v>4</v>
      </c>
      <c r="C735" s="109">
        <f>VLOOKUP(A735,DBMS_TYPE_SIZES[],2,FALSE)</f>
        <v>9</v>
      </c>
      <c r="D735" s="109">
        <f>VLOOKUP(A735,DBMS_TYPE_SIZES[],3,FALSE)</f>
        <v>4</v>
      </c>
      <c r="E735" s="110">
        <f>VLOOKUP(A735,DBMS_TYPE_SIZES[],4,FALSE)</f>
        <v>4</v>
      </c>
      <c r="F735" t="s">
        <v>138</v>
      </c>
      <c r="G735" t="s">
        <v>741</v>
      </c>
      <c r="H735" t="s">
        <v>18</v>
      </c>
      <c r="I735">
        <v>10</v>
      </c>
      <c r="J735">
        <v>4</v>
      </c>
    </row>
    <row r="736" spans="1:10">
      <c r="A736" s="108" t="str">
        <f>COL_SIZES[[#This Row],[datatype]]&amp;"_"&amp;COL_SIZES[[#This Row],[column_prec]]&amp;"_"&amp;COL_SIZES[[#This Row],[col_len]]</f>
        <v>int_10_4</v>
      </c>
      <c r="B736" s="108">
        <f>IF(COL_SIZES[[#This Row],[datatype]] = "varchar",
  MIN(
    COL_SIZES[[#This Row],[column_length]],
    IFERROR(VALUE(VLOOKUP(
      COL_SIZES[[#This Row],[table_name]]&amp;"."&amp;COL_SIZES[[#This Row],[column_name]],
      AVG_COL_SIZES[#Data],2,FALSE)),
    COL_SIZES[[#This Row],[column_length]])
  ),
  COL_SIZES[[#This Row],[column_length]])</f>
        <v>4</v>
      </c>
      <c r="C736" s="109">
        <f>VLOOKUP(A736,DBMS_TYPE_SIZES[],2,FALSE)</f>
        <v>9</v>
      </c>
      <c r="D736" s="109">
        <f>VLOOKUP(A736,DBMS_TYPE_SIZES[],3,FALSE)</f>
        <v>4</v>
      </c>
      <c r="E736" s="110">
        <f>VLOOKUP(A736,DBMS_TYPE_SIZES[],4,FALSE)</f>
        <v>4</v>
      </c>
      <c r="F736" t="s">
        <v>138</v>
      </c>
      <c r="G736" t="s">
        <v>742</v>
      </c>
      <c r="H736" t="s">
        <v>18</v>
      </c>
      <c r="I736">
        <v>10</v>
      </c>
      <c r="J736">
        <v>4</v>
      </c>
    </row>
    <row r="737" spans="1:10">
      <c r="A737" s="108" t="str">
        <f>COL_SIZES[[#This Row],[datatype]]&amp;"_"&amp;COL_SIZES[[#This Row],[column_prec]]&amp;"_"&amp;COL_SIZES[[#This Row],[col_len]]</f>
        <v>int_10_4</v>
      </c>
      <c r="B737" s="108">
        <f>IF(COL_SIZES[[#This Row],[datatype]] = "varchar",
  MIN(
    COL_SIZES[[#This Row],[column_length]],
    IFERROR(VALUE(VLOOKUP(
      COL_SIZES[[#This Row],[table_name]]&amp;"."&amp;COL_SIZES[[#This Row],[column_name]],
      AVG_COL_SIZES[#Data],2,FALSE)),
    COL_SIZES[[#This Row],[column_length]])
  ),
  COL_SIZES[[#This Row],[column_length]])</f>
        <v>4</v>
      </c>
      <c r="C737" s="109">
        <f>VLOOKUP(A737,DBMS_TYPE_SIZES[],2,FALSE)</f>
        <v>9</v>
      </c>
      <c r="D737" s="109">
        <f>VLOOKUP(A737,DBMS_TYPE_SIZES[],3,FALSE)</f>
        <v>4</v>
      </c>
      <c r="E737" s="110">
        <f>VLOOKUP(A737,DBMS_TYPE_SIZES[],4,FALSE)</f>
        <v>4</v>
      </c>
      <c r="F737" t="s">
        <v>138</v>
      </c>
      <c r="G737" t="s">
        <v>743</v>
      </c>
      <c r="H737" t="s">
        <v>18</v>
      </c>
      <c r="I737">
        <v>10</v>
      </c>
      <c r="J737">
        <v>4</v>
      </c>
    </row>
    <row r="738" spans="1:10">
      <c r="A738" s="108" t="str">
        <f>COL_SIZES[[#This Row],[datatype]]&amp;"_"&amp;COL_SIZES[[#This Row],[column_prec]]&amp;"_"&amp;COL_SIZES[[#This Row],[col_len]]</f>
        <v>int_10_4</v>
      </c>
      <c r="B738" s="108">
        <f>IF(COL_SIZES[[#This Row],[datatype]] = "varchar",
  MIN(
    COL_SIZES[[#This Row],[column_length]],
    IFERROR(VALUE(VLOOKUP(
      COL_SIZES[[#This Row],[table_name]]&amp;"."&amp;COL_SIZES[[#This Row],[column_name]],
      AVG_COL_SIZES[#Data],2,FALSE)),
    COL_SIZES[[#This Row],[column_length]])
  ),
  COL_SIZES[[#This Row],[column_length]])</f>
        <v>4</v>
      </c>
      <c r="C738" s="109">
        <f>VLOOKUP(A738,DBMS_TYPE_SIZES[],2,FALSE)</f>
        <v>9</v>
      </c>
      <c r="D738" s="109">
        <f>VLOOKUP(A738,DBMS_TYPE_SIZES[],3,FALSE)</f>
        <v>4</v>
      </c>
      <c r="E738" s="110">
        <f>VLOOKUP(A738,DBMS_TYPE_SIZES[],4,FALSE)</f>
        <v>4</v>
      </c>
      <c r="F738" t="s">
        <v>138</v>
      </c>
      <c r="G738" t="s">
        <v>744</v>
      </c>
      <c r="H738" t="s">
        <v>18</v>
      </c>
      <c r="I738">
        <v>10</v>
      </c>
      <c r="J738">
        <v>4</v>
      </c>
    </row>
    <row r="739" spans="1:10">
      <c r="A739" s="108" t="str">
        <f>COL_SIZES[[#This Row],[datatype]]&amp;"_"&amp;COL_SIZES[[#This Row],[column_prec]]&amp;"_"&amp;COL_SIZES[[#This Row],[col_len]]</f>
        <v>int_10_4</v>
      </c>
      <c r="B739" s="108">
        <f>IF(COL_SIZES[[#This Row],[datatype]] = "varchar",
  MIN(
    COL_SIZES[[#This Row],[column_length]],
    IFERROR(VALUE(VLOOKUP(
      COL_SIZES[[#This Row],[table_name]]&amp;"."&amp;COL_SIZES[[#This Row],[column_name]],
      AVG_COL_SIZES[#Data],2,FALSE)),
    COL_SIZES[[#This Row],[column_length]])
  ),
  COL_SIZES[[#This Row],[column_length]])</f>
        <v>4</v>
      </c>
      <c r="C739" s="109">
        <f>VLOOKUP(A739,DBMS_TYPE_SIZES[],2,FALSE)</f>
        <v>9</v>
      </c>
      <c r="D739" s="109">
        <f>VLOOKUP(A739,DBMS_TYPE_SIZES[],3,FALSE)</f>
        <v>4</v>
      </c>
      <c r="E739" s="110">
        <f>VLOOKUP(A739,DBMS_TYPE_SIZES[],4,FALSE)</f>
        <v>4</v>
      </c>
      <c r="F739" t="s">
        <v>138</v>
      </c>
      <c r="G739" t="s">
        <v>745</v>
      </c>
      <c r="H739" t="s">
        <v>18</v>
      </c>
      <c r="I739">
        <v>10</v>
      </c>
      <c r="J739">
        <v>4</v>
      </c>
    </row>
    <row r="740" spans="1:10">
      <c r="A740" s="108" t="str">
        <f>COL_SIZES[[#This Row],[datatype]]&amp;"_"&amp;COL_SIZES[[#This Row],[column_prec]]&amp;"_"&amp;COL_SIZES[[#This Row],[col_len]]</f>
        <v>int_10_4</v>
      </c>
      <c r="B740" s="108">
        <f>IF(COL_SIZES[[#This Row],[datatype]] = "varchar",
  MIN(
    COL_SIZES[[#This Row],[column_length]],
    IFERROR(VALUE(VLOOKUP(
      COL_SIZES[[#This Row],[table_name]]&amp;"."&amp;COL_SIZES[[#This Row],[column_name]],
      AVG_COL_SIZES[#Data],2,FALSE)),
    COL_SIZES[[#This Row],[column_length]])
  ),
  COL_SIZES[[#This Row],[column_length]])</f>
        <v>4</v>
      </c>
      <c r="C740" s="109">
        <f>VLOOKUP(A740,DBMS_TYPE_SIZES[],2,FALSE)</f>
        <v>9</v>
      </c>
      <c r="D740" s="109">
        <f>VLOOKUP(A740,DBMS_TYPE_SIZES[],3,FALSE)</f>
        <v>4</v>
      </c>
      <c r="E740" s="110">
        <f>VLOOKUP(A740,DBMS_TYPE_SIZES[],4,FALSE)</f>
        <v>4</v>
      </c>
      <c r="F740" t="s">
        <v>138</v>
      </c>
      <c r="G740" t="s">
        <v>746</v>
      </c>
      <c r="H740" t="s">
        <v>18</v>
      </c>
      <c r="I740">
        <v>10</v>
      </c>
      <c r="J740">
        <v>4</v>
      </c>
    </row>
    <row r="741" spans="1:10">
      <c r="A741" s="108" t="str">
        <f>COL_SIZES[[#This Row],[datatype]]&amp;"_"&amp;COL_SIZES[[#This Row],[column_prec]]&amp;"_"&amp;COL_SIZES[[#This Row],[col_len]]</f>
        <v>int_10_4</v>
      </c>
      <c r="B741" s="108">
        <f>IF(COL_SIZES[[#This Row],[datatype]] = "varchar",
  MIN(
    COL_SIZES[[#This Row],[column_length]],
    IFERROR(VALUE(VLOOKUP(
      COL_SIZES[[#This Row],[table_name]]&amp;"."&amp;COL_SIZES[[#This Row],[column_name]],
      AVG_COL_SIZES[#Data],2,FALSE)),
    COL_SIZES[[#This Row],[column_length]])
  ),
  COL_SIZES[[#This Row],[column_length]])</f>
        <v>4</v>
      </c>
      <c r="C741" s="109">
        <f>VLOOKUP(A741,DBMS_TYPE_SIZES[],2,FALSE)</f>
        <v>9</v>
      </c>
      <c r="D741" s="109">
        <f>VLOOKUP(A741,DBMS_TYPE_SIZES[],3,FALSE)</f>
        <v>4</v>
      </c>
      <c r="E741" s="110">
        <f>VLOOKUP(A741,DBMS_TYPE_SIZES[],4,FALSE)</f>
        <v>4</v>
      </c>
      <c r="F741" t="s">
        <v>138</v>
      </c>
      <c r="G741" t="s">
        <v>747</v>
      </c>
      <c r="H741" t="s">
        <v>18</v>
      </c>
      <c r="I741">
        <v>10</v>
      </c>
      <c r="J741">
        <v>4</v>
      </c>
    </row>
    <row r="742" spans="1:10">
      <c r="A742" s="108" t="str">
        <f>COL_SIZES[[#This Row],[datatype]]&amp;"_"&amp;COL_SIZES[[#This Row],[column_prec]]&amp;"_"&amp;COL_SIZES[[#This Row],[col_len]]</f>
        <v>smallint_5_2</v>
      </c>
      <c r="B742" s="108">
        <f>IF(COL_SIZES[[#This Row],[datatype]] = "varchar",
  MIN(
    COL_SIZES[[#This Row],[column_length]],
    IFERROR(VALUE(VLOOKUP(
      COL_SIZES[[#This Row],[table_name]]&amp;"."&amp;COL_SIZES[[#This Row],[column_name]],
      AVG_COL_SIZES[#Data],2,FALSE)),
    COL_SIZES[[#This Row],[column_length]])
  ),
  COL_SIZES[[#This Row],[column_length]])</f>
        <v>2</v>
      </c>
      <c r="C742" s="109">
        <f>VLOOKUP(A742,DBMS_TYPE_SIZES[],2,FALSE)</f>
        <v>5</v>
      </c>
      <c r="D742" s="109">
        <f>VLOOKUP(A742,DBMS_TYPE_SIZES[],3,FALSE)</f>
        <v>2</v>
      </c>
      <c r="E742" s="110">
        <f>VLOOKUP(A742,DBMS_TYPE_SIZES[],4,FALSE)</f>
        <v>2</v>
      </c>
      <c r="F742" t="s">
        <v>138</v>
      </c>
      <c r="G742" t="s">
        <v>748</v>
      </c>
      <c r="H742" t="s">
        <v>19</v>
      </c>
      <c r="I742">
        <v>5</v>
      </c>
      <c r="J742">
        <v>2</v>
      </c>
    </row>
    <row r="743" spans="1:10">
      <c r="A743" s="108" t="str">
        <f>COL_SIZES[[#This Row],[datatype]]&amp;"_"&amp;COL_SIZES[[#This Row],[column_prec]]&amp;"_"&amp;COL_SIZES[[#This Row],[col_len]]</f>
        <v>smallint_5_2</v>
      </c>
      <c r="B743" s="108">
        <f>IF(COL_SIZES[[#This Row],[datatype]] = "varchar",
  MIN(
    COL_SIZES[[#This Row],[column_length]],
    IFERROR(VALUE(VLOOKUP(
      COL_SIZES[[#This Row],[table_name]]&amp;"."&amp;COL_SIZES[[#This Row],[column_name]],
      AVG_COL_SIZES[#Data],2,FALSE)),
    COL_SIZES[[#This Row],[column_length]])
  ),
  COL_SIZES[[#This Row],[column_length]])</f>
        <v>2</v>
      </c>
      <c r="C743" s="109">
        <f>VLOOKUP(A743,DBMS_TYPE_SIZES[],2,FALSE)</f>
        <v>5</v>
      </c>
      <c r="D743" s="109">
        <f>VLOOKUP(A743,DBMS_TYPE_SIZES[],3,FALSE)</f>
        <v>2</v>
      </c>
      <c r="E743" s="110">
        <f>VLOOKUP(A743,DBMS_TYPE_SIZES[],4,FALSE)</f>
        <v>2</v>
      </c>
      <c r="F743" t="s">
        <v>138</v>
      </c>
      <c r="G743" t="s">
        <v>749</v>
      </c>
      <c r="H743" t="s">
        <v>19</v>
      </c>
      <c r="I743">
        <v>5</v>
      </c>
      <c r="J743">
        <v>2</v>
      </c>
    </row>
    <row r="744" spans="1:10">
      <c r="A744" s="108" t="str">
        <f>COL_SIZES[[#This Row],[datatype]]&amp;"_"&amp;COL_SIZES[[#This Row],[column_prec]]&amp;"_"&amp;COL_SIZES[[#This Row],[col_len]]</f>
        <v>smallint_5_2</v>
      </c>
      <c r="B744" s="108">
        <f>IF(COL_SIZES[[#This Row],[datatype]] = "varchar",
  MIN(
    COL_SIZES[[#This Row],[column_length]],
    IFERROR(VALUE(VLOOKUP(
      COL_SIZES[[#This Row],[table_name]]&amp;"."&amp;COL_SIZES[[#This Row],[column_name]],
      AVG_COL_SIZES[#Data],2,FALSE)),
    COL_SIZES[[#This Row],[column_length]])
  ),
  COL_SIZES[[#This Row],[column_length]])</f>
        <v>2</v>
      </c>
      <c r="C744" s="109">
        <f>VLOOKUP(A744,DBMS_TYPE_SIZES[],2,FALSE)</f>
        <v>5</v>
      </c>
      <c r="D744" s="109">
        <f>VLOOKUP(A744,DBMS_TYPE_SIZES[],3,FALSE)</f>
        <v>2</v>
      </c>
      <c r="E744" s="110">
        <f>VLOOKUP(A744,DBMS_TYPE_SIZES[],4,FALSE)</f>
        <v>2</v>
      </c>
      <c r="F744" t="s">
        <v>138</v>
      </c>
      <c r="G744" t="s">
        <v>750</v>
      </c>
      <c r="H744" t="s">
        <v>19</v>
      </c>
      <c r="I744">
        <v>5</v>
      </c>
      <c r="J744">
        <v>2</v>
      </c>
    </row>
    <row r="745" spans="1:10">
      <c r="A745" s="108" t="str">
        <f>COL_SIZES[[#This Row],[datatype]]&amp;"_"&amp;COL_SIZES[[#This Row],[column_prec]]&amp;"_"&amp;COL_SIZES[[#This Row],[col_len]]</f>
        <v>smallint_5_2</v>
      </c>
      <c r="B745" s="108">
        <f>IF(COL_SIZES[[#This Row],[datatype]] = "varchar",
  MIN(
    COL_SIZES[[#This Row],[column_length]],
    IFERROR(VALUE(VLOOKUP(
      COL_SIZES[[#This Row],[table_name]]&amp;"."&amp;COL_SIZES[[#This Row],[column_name]],
      AVG_COL_SIZES[#Data],2,FALSE)),
    COL_SIZES[[#This Row],[column_length]])
  ),
  COL_SIZES[[#This Row],[column_length]])</f>
        <v>2</v>
      </c>
      <c r="C745" s="109">
        <f>VLOOKUP(A745,DBMS_TYPE_SIZES[],2,FALSE)</f>
        <v>5</v>
      </c>
      <c r="D745" s="109">
        <f>VLOOKUP(A745,DBMS_TYPE_SIZES[],3,FALSE)</f>
        <v>2</v>
      </c>
      <c r="E745" s="110">
        <f>VLOOKUP(A745,DBMS_TYPE_SIZES[],4,FALSE)</f>
        <v>2</v>
      </c>
      <c r="F745" t="s">
        <v>138</v>
      </c>
      <c r="G745" t="s">
        <v>751</v>
      </c>
      <c r="H745" t="s">
        <v>19</v>
      </c>
      <c r="I745">
        <v>5</v>
      </c>
      <c r="J745">
        <v>2</v>
      </c>
    </row>
    <row r="746" spans="1:10">
      <c r="A746" s="108" t="str">
        <f>COL_SIZES[[#This Row],[datatype]]&amp;"_"&amp;COL_SIZES[[#This Row],[column_prec]]&amp;"_"&amp;COL_SIZES[[#This Row],[col_len]]</f>
        <v>smallint_5_2</v>
      </c>
      <c r="B746" s="108">
        <f>IF(COL_SIZES[[#This Row],[datatype]] = "varchar",
  MIN(
    COL_SIZES[[#This Row],[column_length]],
    IFERROR(VALUE(VLOOKUP(
      COL_SIZES[[#This Row],[table_name]]&amp;"."&amp;COL_SIZES[[#This Row],[column_name]],
      AVG_COL_SIZES[#Data],2,FALSE)),
    COL_SIZES[[#This Row],[column_length]])
  ),
  COL_SIZES[[#This Row],[column_length]])</f>
        <v>2</v>
      </c>
      <c r="C746" s="109">
        <f>VLOOKUP(A746,DBMS_TYPE_SIZES[],2,FALSE)</f>
        <v>5</v>
      </c>
      <c r="D746" s="109">
        <f>VLOOKUP(A746,DBMS_TYPE_SIZES[],3,FALSE)</f>
        <v>2</v>
      </c>
      <c r="E746" s="110">
        <f>VLOOKUP(A746,DBMS_TYPE_SIZES[],4,FALSE)</f>
        <v>2</v>
      </c>
      <c r="F746" t="s">
        <v>138</v>
      </c>
      <c r="G746" t="s">
        <v>752</v>
      </c>
      <c r="H746" t="s">
        <v>19</v>
      </c>
      <c r="I746">
        <v>5</v>
      </c>
      <c r="J746">
        <v>2</v>
      </c>
    </row>
    <row r="747" spans="1:10">
      <c r="A747" s="108" t="str">
        <f>COL_SIZES[[#This Row],[datatype]]&amp;"_"&amp;COL_SIZES[[#This Row],[column_prec]]&amp;"_"&amp;COL_SIZES[[#This Row],[col_len]]</f>
        <v>numeric_19_9</v>
      </c>
      <c r="B747" s="108">
        <f>IF(COL_SIZES[[#This Row],[datatype]] = "varchar",
  MIN(
    COL_SIZES[[#This Row],[column_length]],
    IFERROR(VALUE(VLOOKUP(
      COL_SIZES[[#This Row],[table_name]]&amp;"."&amp;COL_SIZES[[#This Row],[column_name]],
      AVG_COL_SIZES[#Data],2,FALSE)),
    COL_SIZES[[#This Row],[column_length]])
  ),
  COL_SIZES[[#This Row],[column_length]])</f>
        <v>9</v>
      </c>
      <c r="C747" s="109">
        <f>VLOOKUP(A747,DBMS_TYPE_SIZES[],2,FALSE)</f>
        <v>9</v>
      </c>
      <c r="D747" s="109">
        <f>VLOOKUP(A747,DBMS_TYPE_SIZES[],3,FALSE)</f>
        <v>9</v>
      </c>
      <c r="E747" s="110">
        <f>VLOOKUP(A747,DBMS_TYPE_SIZES[],4,FALSE)</f>
        <v>9</v>
      </c>
      <c r="F747" t="s">
        <v>138</v>
      </c>
      <c r="G747" t="s">
        <v>143</v>
      </c>
      <c r="H747" t="s">
        <v>62</v>
      </c>
      <c r="I747">
        <v>19</v>
      </c>
      <c r="J747">
        <v>9</v>
      </c>
    </row>
    <row r="748" spans="1:10">
      <c r="A748" s="108" t="str">
        <f>COL_SIZES[[#This Row],[datatype]]&amp;"_"&amp;COL_SIZES[[#This Row],[column_prec]]&amp;"_"&amp;COL_SIZES[[#This Row],[col_len]]</f>
        <v>smallint_5_2</v>
      </c>
      <c r="B748" s="108">
        <f>IF(COL_SIZES[[#This Row],[datatype]] = "varchar",
  MIN(
    COL_SIZES[[#This Row],[column_length]],
    IFERROR(VALUE(VLOOKUP(
      COL_SIZES[[#This Row],[table_name]]&amp;"."&amp;COL_SIZES[[#This Row],[column_name]],
      AVG_COL_SIZES[#Data],2,FALSE)),
    COL_SIZES[[#This Row],[column_length]])
  ),
  COL_SIZES[[#This Row],[column_length]])</f>
        <v>2</v>
      </c>
      <c r="C748" s="109">
        <f>VLOOKUP(A748,DBMS_TYPE_SIZES[],2,FALSE)</f>
        <v>5</v>
      </c>
      <c r="D748" s="109">
        <f>VLOOKUP(A748,DBMS_TYPE_SIZES[],3,FALSE)</f>
        <v>2</v>
      </c>
      <c r="E748" s="110">
        <f>VLOOKUP(A748,DBMS_TYPE_SIZES[],4,FALSE)</f>
        <v>2</v>
      </c>
      <c r="F748" t="s">
        <v>138</v>
      </c>
      <c r="G748" t="s">
        <v>753</v>
      </c>
      <c r="H748" t="s">
        <v>19</v>
      </c>
      <c r="I748">
        <v>5</v>
      </c>
      <c r="J748">
        <v>2</v>
      </c>
    </row>
    <row r="749" spans="1:10">
      <c r="A749" s="108" t="str">
        <f>COL_SIZES[[#This Row],[datatype]]&amp;"_"&amp;COL_SIZES[[#This Row],[column_prec]]&amp;"_"&amp;COL_SIZES[[#This Row],[col_len]]</f>
        <v>smallint_5_2</v>
      </c>
      <c r="B749" s="108">
        <f>IF(COL_SIZES[[#This Row],[datatype]] = "varchar",
  MIN(
    COL_SIZES[[#This Row],[column_length]],
    IFERROR(VALUE(VLOOKUP(
      COL_SIZES[[#This Row],[table_name]]&amp;"."&amp;COL_SIZES[[#This Row],[column_name]],
      AVG_COL_SIZES[#Data],2,FALSE)),
    COL_SIZES[[#This Row],[column_length]])
  ),
  COL_SIZES[[#This Row],[column_length]])</f>
        <v>2</v>
      </c>
      <c r="C749" s="109">
        <f>VLOOKUP(A749,DBMS_TYPE_SIZES[],2,FALSE)</f>
        <v>5</v>
      </c>
      <c r="D749" s="109">
        <f>VLOOKUP(A749,DBMS_TYPE_SIZES[],3,FALSE)</f>
        <v>2</v>
      </c>
      <c r="E749" s="110">
        <f>VLOOKUP(A749,DBMS_TYPE_SIZES[],4,FALSE)</f>
        <v>2</v>
      </c>
      <c r="F749" t="s">
        <v>138</v>
      </c>
      <c r="G749" t="s">
        <v>754</v>
      </c>
      <c r="H749" t="s">
        <v>19</v>
      </c>
      <c r="I749">
        <v>5</v>
      </c>
      <c r="J749">
        <v>2</v>
      </c>
    </row>
    <row r="750" spans="1:10">
      <c r="A750" s="108" t="str">
        <f>COL_SIZES[[#This Row],[datatype]]&amp;"_"&amp;COL_SIZES[[#This Row],[column_prec]]&amp;"_"&amp;COL_SIZES[[#This Row],[col_len]]</f>
        <v>smallint_5_2</v>
      </c>
      <c r="B750" s="108">
        <f>IF(COL_SIZES[[#This Row],[datatype]] = "varchar",
  MIN(
    COL_SIZES[[#This Row],[column_length]],
    IFERROR(VALUE(VLOOKUP(
      COL_SIZES[[#This Row],[table_name]]&amp;"."&amp;COL_SIZES[[#This Row],[column_name]],
      AVG_COL_SIZES[#Data],2,FALSE)),
    COL_SIZES[[#This Row],[column_length]])
  ),
  COL_SIZES[[#This Row],[column_length]])</f>
        <v>2</v>
      </c>
      <c r="C750" s="109">
        <f>VLOOKUP(A750,DBMS_TYPE_SIZES[],2,FALSE)</f>
        <v>5</v>
      </c>
      <c r="D750" s="109">
        <f>VLOOKUP(A750,DBMS_TYPE_SIZES[],3,FALSE)</f>
        <v>2</v>
      </c>
      <c r="E750" s="110">
        <f>VLOOKUP(A750,DBMS_TYPE_SIZES[],4,FALSE)</f>
        <v>2</v>
      </c>
      <c r="F750" t="s">
        <v>138</v>
      </c>
      <c r="G750" t="s">
        <v>755</v>
      </c>
      <c r="H750" t="s">
        <v>19</v>
      </c>
      <c r="I750">
        <v>5</v>
      </c>
      <c r="J750">
        <v>2</v>
      </c>
    </row>
    <row r="751" spans="1:10">
      <c r="A751" s="108" t="str">
        <f>COL_SIZES[[#This Row],[datatype]]&amp;"_"&amp;COL_SIZES[[#This Row],[column_prec]]&amp;"_"&amp;COL_SIZES[[#This Row],[col_len]]</f>
        <v>int_10_4</v>
      </c>
      <c r="B751" s="108">
        <f>IF(COL_SIZES[[#This Row],[datatype]] = "varchar",
  MIN(
    COL_SIZES[[#This Row],[column_length]],
    IFERROR(VALUE(VLOOKUP(
      COL_SIZES[[#This Row],[table_name]]&amp;"."&amp;COL_SIZES[[#This Row],[column_name]],
      AVG_COL_SIZES[#Data],2,FALSE)),
    COL_SIZES[[#This Row],[column_length]])
  ),
  COL_SIZES[[#This Row],[column_length]])</f>
        <v>4</v>
      </c>
      <c r="C751" s="109">
        <f>VLOOKUP(A751,DBMS_TYPE_SIZES[],2,FALSE)</f>
        <v>9</v>
      </c>
      <c r="D751" s="109">
        <f>VLOOKUP(A751,DBMS_TYPE_SIZES[],3,FALSE)</f>
        <v>4</v>
      </c>
      <c r="E751" s="110">
        <f>VLOOKUP(A751,DBMS_TYPE_SIZES[],4,FALSE)</f>
        <v>4</v>
      </c>
      <c r="F751" t="s">
        <v>138</v>
      </c>
      <c r="G751" t="s">
        <v>697</v>
      </c>
      <c r="H751" t="s">
        <v>18</v>
      </c>
      <c r="I751">
        <v>10</v>
      </c>
      <c r="J751">
        <v>4</v>
      </c>
    </row>
    <row r="752" spans="1:10">
      <c r="A752" s="108" t="str">
        <f>COL_SIZES[[#This Row],[datatype]]&amp;"_"&amp;COL_SIZES[[#This Row],[column_prec]]&amp;"_"&amp;COL_SIZES[[#This Row],[col_len]]</f>
        <v>int_10_4</v>
      </c>
      <c r="B752" s="108">
        <f>IF(COL_SIZES[[#This Row],[datatype]] = "varchar",
  MIN(
    COL_SIZES[[#This Row],[column_length]],
    IFERROR(VALUE(VLOOKUP(
      COL_SIZES[[#This Row],[table_name]]&amp;"."&amp;COL_SIZES[[#This Row],[column_name]],
      AVG_COL_SIZES[#Data],2,FALSE)),
    COL_SIZES[[#This Row],[column_length]])
  ),
  COL_SIZES[[#This Row],[column_length]])</f>
        <v>4</v>
      </c>
      <c r="C752" s="109">
        <f>VLOOKUP(A752,DBMS_TYPE_SIZES[],2,FALSE)</f>
        <v>9</v>
      </c>
      <c r="D752" s="109">
        <f>VLOOKUP(A752,DBMS_TYPE_SIZES[],3,FALSE)</f>
        <v>4</v>
      </c>
      <c r="E752" s="110">
        <f>VLOOKUP(A752,DBMS_TYPE_SIZES[],4,FALSE)</f>
        <v>4</v>
      </c>
      <c r="F752" t="s">
        <v>138</v>
      </c>
      <c r="G752" t="s">
        <v>698</v>
      </c>
      <c r="H752" t="s">
        <v>18</v>
      </c>
      <c r="I752">
        <v>10</v>
      </c>
      <c r="J752">
        <v>4</v>
      </c>
    </row>
    <row r="753" spans="1:10">
      <c r="A753" s="108" t="str">
        <f>COL_SIZES[[#This Row],[datatype]]&amp;"_"&amp;COL_SIZES[[#This Row],[column_prec]]&amp;"_"&amp;COL_SIZES[[#This Row],[col_len]]</f>
        <v>int_10_4</v>
      </c>
      <c r="B753" s="108">
        <f>IF(COL_SIZES[[#This Row],[datatype]] = "varchar",
  MIN(
    COL_SIZES[[#This Row],[column_length]],
    IFERROR(VALUE(VLOOKUP(
      COL_SIZES[[#This Row],[table_name]]&amp;"."&amp;COL_SIZES[[#This Row],[column_name]],
      AVG_COL_SIZES[#Data],2,FALSE)),
    COL_SIZES[[#This Row],[column_length]])
  ),
  COL_SIZES[[#This Row],[column_length]])</f>
        <v>4</v>
      </c>
      <c r="C753" s="109">
        <f>VLOOKUP(A753,DBMS_TYPE_SIZES[],2,FALSE)</f>
        <v>9</v>
      </c>
      <c r="D753" s="109">
        <f>VLOOKUP(A753,DBMS_TYPE_SIZES[],3,FALSE)</f>
        <v>4</v>
      </c>
      <c r="E753" s="110">
        <f>VLOOKUP(A753,DBMS_TYPE_SIZES[],4,FALSE)</f>
        <v>4</v>
      </c>
      <c r="F753" t="s">
        <v>138</v>
      </c>
      <c r="G753" t="s">
        <v>139</v>
      </c>
      <c r="H753" t="s">
        <v>18</v>
      </c>
      <c r="I753">
        <v>10</v>
      </c>
      <c r="J753">
        <v>4</v>
      </c>
    </row>
    <row r="754" spans="1:10">
      <c r="A754" s="108" t="str">
        <f>COL_SIZES[[#This Row],[datatype]]&amp;"_"&amp;COL_SIZES[[#This Row],[column_prec]]&amp;"_"&amp;COL_SIZES[[#This Row],[col_len]]</f>
        <v>varchar_0_255</v>
      </c>
      <c r="B754" s="108">
        <f>IF(COL_SIZES[[#This Row],[datatype]] = "varchar",
  MIN(
    COL_SIZES[[#This Row],[column_length]],
    IFERROR(VALUE(VLOOKUP(
      COL_SIZES[[#This Row],[table_name]]&amp;"."&amp;COL_SIZES[[#This Row],[column_name]],
      AVG_COL_SIZES[#Data],2,FALSE)),
    COL_SIZES[[#This Row],[column_length]])
  ),
  COL_SIZES[[#This Row],[column_length]])</f>
        <v>255</v>
      </c>
      <c r="C754" s="109">
        <f>VLOOKUP(A754,DBMS_TYPE_SIZES[],2,FALSE)</f>
        <v>255</v>
      </c>
      <c r="D754" s="109">
        <f>VLOOKUP(A754,DBMS_TYPE_SIZES[],3,FALSE)</f>
        <v>255</v>
      </c>
      <c r="E754" s="110">
        <f>VLOOKUP(A754,DBMS_TYPE_SIZES[],4,FALSE)</f>
        <v>256</v>
      </c>
      <c r="F754" t="s">
        <v>138</v>
      </c>
      <c r="G754" t="s">
        <v>699</v>
      </c>
      <c r="H754" t="s">
        <v>86</v>
      </c>
      <c r="I754">
        <v>0</v>
      </c>
      <c r="J754">
        <v>255</v>
      </c>
    </row>
    <row r="755" spans="1:10">
      <c r="A755" s="108" t="str">
        <f>COL_SIZES[[#This Row],[datatype]]&amp;"_"&amp;COL_SIZES[[#This Row],[column_prec]]&amp;"_"&amp;COL_SIZES[[#This Row],[col_len]]</f>
        <v>varchar_0_255</v>
      </c>
      <c r="B755" s="108">
        <f>IF(COL_SIZES[[#This Row],[datatype]] = "varchar",
  MIN(
    COL_SIZES[[#This Row],[column_length]],
    IFERROR(VALUE(VLOOKUP(
      COL_SIZES[[#This Row],[table_name]]&amp;"."&amp;COL_SIZES[[#This Row],[column_name]],
      AVG_COL_SIZES[#Data],2,FALSE)),
    COL_SIZES[[#This Row],[column_length]])
  ),
  COL_SIZES[[#This Row],[column_length]])</f>
        <v>255</v>
      </c>
      <c r="C755" s="109">
        <f>VLOOKUP(A755,DBMS_TYPE_SIZES[],2,FALSE)</f>
        <v>255</v>
      </c>
      <c r="D755" s="109">
        <f>VLOOKUP(A755,DBMS_TYPE_SIZES[],3,FALSE)</f>
        <v>255</v>
      </c>
      <c r="E755" s="110">
        <f>VLOOKUP(A755,DBMS_TYPE_SIZES[],4,FALSE)</f>
        <v>256</v>
      </c>
      <c r="F755" t="s">
        <v>138</v>
      </c>
      <c r="G755" t="s">
        <v>700</v>
      </c>
      <c r="H755" t="s">
        <v>86</v>
      </c>
      <c r="I755">
        <v>0</v>
      </c>
      <c r="J755">
        <v>255</v>
      </c>
    </row>
    <row r="756" spans="1:10">
      <c r="A756" s="108" t="str">
        <f>COL_SIZES[[#This Row],[datatype]]&amp;"_"&amp;COL_SIZES[[#This Row],[column_prec]]&amp;"_"&amp;COL_SIZES[[#This Row],[col_len]]</f>
        <v>int_10_4</v>
      </c>
      <c r="B756" s="108">
        <f>IF(COL_SIZES[[#This Row],[datatype]] = "varchar",
  MIN(
    COL_SIZES[[#This Row],[column_length]],
    IFERROR(VALUE(VLOOKUP(
      COL_SIZES[[#This Row],[table_name]]&amp;"."&amp;COL_SIZES[[#This Row],[column_name]],
      AVG_COL_SIZES[#Data],2,FALSE)),
    COL_SIZES[[#This Row],[column_length]])
  ),
  COL_SIZES[[#This Row],[column_length]])</f>
        <v>4</v>
      </c>
      <c r="C756" s="109">
        <f>VLOOKUP(A756,DBMS_TYPE_SIZES[],2,FALSE)</f>
        <v>9</v>
      </c>
      <c r="D756" s="109">
        <f>VLOOKUP(A756,DBMS_TYPE_SIZES[],3,FALSE)</f>
        <v>4</v>
      </c>
      <c r="E756" s="110">
        <f>VLOOKUP(A756,DBMS_TYPE_SIZES[],4,FALSE)</f>
        <v>4</v>
      </c>
      <c r="F756" t="s">
        <v>138</v>
      </c>
      <c r="G756" t="s">
        <v>116</v>
      </c>
      <c r="H756" t="s">
        <v>18</v>
      </c>
      <c r="I756">
        <v>10</v>
      </c>
      <c r="J756">
        <v>4</v>
      </c>
    </row>
    <row r="757" spans="1:10">
      <c r="A757" s="108" t="str">
        <f>COL_SIZES[[#This Row],[datatype]]&amp;"_"&amp;COL_SIZES[[#This Row],[column_prec]]&amp;"_"&amp;COL_SIZES[[#This Row],[col_len]]</f>
        <v>numeric_16_9</v>
      </c>
      <c r="B757" s="108">
        <f>IF(COL_SIZES[[#This Row],[datatype]] = "varchar",
  MIN(
    COL_SIZES[[#This Row],[column_length]],
    IFERROR(VALUE(VLOOKUP(
      COL_SIZES[[#This Row],[table_name]]&amp;"."&amp;COL_SIZES[[#This Row],[column_name]],
      AVG_COL_SIZES[#Data],2,FALSE)),
    COL_SIZES[[#This Row],[column_length]])
  ),
  COL_SIZES[[#This Row],[column_length]])</f>
        <v>9</v>
      </c>
      <c r="C757" s="109">
        <f>VLOOKUP(A757,DBMS_TYPE_SIZES[],2,FALSE)</f>
        <v>9</v>
      </c>
      <c r="D757" s="109">
        <f>VLOOKUP(A757,DBMS_TYPE_SIZES[],3,FALSE)</f>
        <v>9</v>
      </c>
      <c r="E757" s="110">
        <f>VLOOKUP(A757,DBMS_TYPE_SIZES[],4,FALSE)</f>
        <v>9</v>
      </c>
      <c r="F757" t="s">
        <v>138</v>
      </c>
      <c r="G757" t="s">
        <v>96</v>
      </c>
      <c r="H757" t="s">
        <v>62</v>
      </c>
      <c r="I757">
        <v>16</v>
      </c>
      <c r="J757">
        <v>9</v>
      </c>
    </row>
    <row r="758" spans="1:10">
      <c r="A758" s="108" t="str">
        <f>COL_SIZES[[#This Row],[datatype]]&amp;"_"&amp;COL_SIZES[[#This Row],[column_prec]]&amp;"_"&amp;COL_SIZES[[#This Row],[col_len]]</f>
        <v>int_10_4</v>
      </c>
      <c r="B758" s="108">
        <f>IF(COL_SIZES[[#This Row],[datatype]] = "varchar",
  MIN(
    COL_SIZES[[#This Row],[column_length]],
    IFERROR(VALUE(VLOOKUP(
      COL_SIZES[[#This Row],[table_name]]&amp;"."&amp;COL_SIZES[[#This Row],[column_name]],
      AVG_COL_SIZES[#Data],2,FALSE)),
    COL_SIZES[[#This Row],[column_length]])
  ),
  COL_SIZES[[#This Row],[column_length]])</f>
        <v>4</v>
      </c>
      <c r="C758" s="109">
        <f>VLOOKUP(A758,DBMS_TYPE_SIZES[],2,FALSE)</f>
        <v>9</v>
      </c>
      <c r="D758" s="109">
        <f>VLOOKUP(A758,DBMS_TYPE_SIZES[],3,FALSE)</f>
        <v>4</v>
      </c>
      <c r="E758" s="110">
        <f>VLOOKUP(A758,DBMS_TYPE_SIZES[],4,FALSE)</f>
        <v>4</v>
      </c>
      <c r="F758" t="s">
        <v>138</v>
      </c>
      <c r="G758" t="s">
        <v>756</v>
      </c>
      <c r="H758" t="s">
        <v>18</v>
      </c>
      <c r="I758">
        <v>10</v>
      </c>
      <c r="J758">
        <v>4</v>
      </c>
    </row>
    <row r="759" spans="1:10">
      <c r="A759" s="108" t="str">
        <f>COL_SIZES[[#This Row],[datatype]]&amp;"_"&amp;COL_SIZES[[#This Row],[column_prec]]&amp;"_"&amp;COL_SIZES[[#This Row],[col_len]]</f>
        <v>int_10_4</v>
      </c>
      <c r="B759" s="108">
        <f>IF(COL_SIZES[[#This Row],[datatype]] = "varchar",
  MIN(
    COL_SIZES[[#This Row],[column_length]],
    IFERROR(VALUE(VLOOKUP(
      COL_SIZES[[#This Row],[table_name]]&amp;"."&amp;COL_SIZES[[#This Row],[column_name]],
      AVG_COL_SIZES[#Data],2,FALSE)),
    COL_SIZES[[#This Row],[column_length]])
  ),
  COL_SIZES[[#This Row],[column_length]])</f>
        <v>4</v>
      </c>
      <c r="C759" s="109">
        <f>VLOOKUP(A759,DBMS_TYPE_SIZES[],2,FALSE)</f>
        <v>9</v>
      </c>
      <c r="D759" s="109">
        <f>VLOOKUP(A759,DBMS_TYPE_SIZES[],3,FALSE)</f>
        <v>4</v>
      </c>
      <c r="E759" s="110">
        <f>VLOOKUP(A759,DBMS_TYPE_SIZES[],4,FALSE)</f>
        <v>4</v>
      </c>
      <c r="F759" t="s">
        <v>138</v>
      </c>
      <c r="G759" t="s">
        <v>757</v>
      </c>
      <c r="H759" t="s">
        <v>18</v>
      </c>
      <c r="I759">
        <v>10</v>
      </c>
      <c r="J759">
        <v>4</v>
      </c>
    </row>
    <row r="760" spans="1:10">
      <c r="A760" s="108" t="str">
        <f>COL_SIZES[[#This Row],[datatype]]&amp;"_"&amp;COL_SIZES[[#This Row],[column_prec]]&amp;"_"&amp;COL_SIZES[[#This Row],[col_len]]</f>
        <v>int_10_4</v>
      </c>
      <c r="B760" s="108">
        <f>IF(COL_SIZES[[#This Row],[datatype]] = "varchar",
  MIN(
    COL_SIZES[[#This Row],[column_length]],
    IFERROR(VALUE(VLOOKUP(
      COL_SIZES[[#This Row],[table_name]]&amp;"."&amp;COL_SIZES[[#This Row],[column_name]],
      AVG_COL_SIZES[#Data],2,FALSE)),
    COL_SIZES[[#This Row],[column_length]])
  ),
  COL_SIZES[[#This Row],[column_length]])</f>
        <v>4</v>
      </c>
      <c r="C760" s="109">
        <f>VLOOKUP(A760,DBMS_TYPE_SIZES[],2,FALSE)</f>
        <v>9</v>
      </c>
      <c r="D760" s="109">
        <f>VLOOKUP(A760,DBMS_TYPE_SIZES[],3,FALSE)</f>
        <v>4</v>
      </c>
      <c r="E760" s="110">
        <f>VLOOKUP(A760,DBMS_TYPE_SIZES[],4,FALSE)</f>
        <v>4</v>
      </c>
      <c r="F760" t="s">
        <v>138</v>
      </c>
      <c r="G760" t="s">
        <v>758</v>
      </c>
      <c r="H760" t="s">
        <v>18</v>
      </c>
      <c r="I760">
        <v>10</v>
      </c>
      <c r="J760">
        <v>4</v>
      </c>
    </row>
    <row r="761" spans="1:10">
      <c r="A761" s="108" t="str">
        <f>COL_SIZES[[#This Row],[datatype]]&amp;"_"&amp;COL_SIZES[[#This Row],[column_prec]]&amp;"_"&amp;COL_SIZES[[#This Row],[col_len]]</f>
        <v>int_10_4</v>
      </c>
      <c r="B761" s="108">
        <f>IF(COL_SIZES[[#This Row],[datatype]] = "varchar",
  MIN(
    COL_SIZES[[#This Row],[column_length]],
    IFERROR(VALUE(VLOOKUP(
      COL_SIZES[[#This Row],[table_name]]&amp;"."&amp;COL_SIZES[[#This Row],[column_name]],
      AVG_COL_SIZES[#Data],2,FALSE)),
    COL_SIZES[[#This Row],[column_length]])
  ),
  COL_SIZES[[#This Row],[column_length]])</f>
        <v>4</v>
      </c>
      <c r="C761" s="109">
        <f>VLOOKUP(A761,DBMS_TYPE_SIZES[],2,FALSE)</f>
        <v>9</v>
      </c>
      <c r="D761" s="109">
        <f>VLOOKUP(A761,DBMS_TYPE_SIZES[],3,FALSE)</f>
        <v>4</v>
      </c>
      <c r="E761" s="110">
        <f>VLOOKUP(A761,DBMS_TYPE_SIZES[],4,FALSE)</f>
        <v>4</v>
      </c>
      <c r="F761" t="s">
        <v>138</v>
      </c>
      <c r="G761" t="s">
        <v>759</v>
      </c>
      <c r="H761" t="s">
        <v>18</v>
      </c>
      <c r="I761">
        <v>10</v>
      </c>
      <c r="J761">
        <v>4</v>
      </c>
    </row>
    <row r="762" spans="1:10">
      <c r="A762" s="108" t="str">
        <f>COL_SIZES[[#This Row],[datatype]]&amp;"_"&amp;COL_SIZES[[#This Row],[column_prec]]&amp;"_"&amp;COL_SIZES[[#This Row],[col_len]]</f>
        <v>int_10_4</v>
      </c>
      <c r="B762" s="108">
        <f>IF(COL_SIZES[[#This Row],[datatype]] = "varchar",
  MIN(
    COL_SIZES[[#This Row],[column_length]],
    IFERROR(VALUE(VLOOKUP(
      COL_SIZES[[#This Row],[table_name]]&amp;"."&amp;COL_SIZES[[#This Row],[column_name]],
      AVG_COL_SIZES[#Data],2,FALSE)),
    COL_SIZES[[#This Row],[column_length]])
  ),
  COL_SIZES[[#This Row],[column_length]])</f>
        <v>4</v>
      </c>
      <c r="C762" s="109">
        <f>VLOOKUP(A762,DBMS_TYPE_SIZES[],2,FALSE)</f>
        <v>9</v>
      </c>
      <c r="D762" s="109">
        <f>VLOOKUP(A762,DBMS_TYPE_SIZES[],3,FALSE)</f>
        <v>4</v>
      </c>
      <c r="E762" s="110">
        <f>VLOOKUP(A762,DBMS_TYPE_SIZES[],4,FALSE)</f>
        <v>4</v>
      </c>
      <c r="F762" t="s">
        <v>138</v>
      </c>
      <c r="G762" t="s">
        <v>760</v>
      </c>
      <c r="H762" t="s">
        <v>18</v>
      </c>
      <c r="I762">
        <v>10</v>
      </c>
      <c r="J762">
        <v>4</v>
      </c>
    </row>
    <row r="763" spans="1:10">
      <c r="A763" s="108" t="str">
        <f>COL_SIZES[[#This Row],[datatype]]&amp;"_"&amp;COL_SIZES[[#This Row],[column_prec]]&amp;"_"&amp;COL_SIZES[[#This Row],[col_len]]</f>
        <v>int_10_4</v>
      </c>
      <c r="B763" s="108">
        <f>IF(COL_SIZES[[#This Row],[datatype]] = "varchar",
  MIN(
    COL_SIZES[[#This Row],[column_length]],
    IFERROR(VALUE(VLOOKUP(
      COL_SIZES[[#This Row],[table_name]]&amp;"."&amp;COL_SIZES[[#This Row],[column_name]],
      AVG_COL_SIZES[#Data],2,FALSE)),
    COL_SIZES[[#This Row],[column_length]])
  ),
  COL_SIZES[[#This Row],[column_length]])</f>
        <v>4</v>
      </c>
      <c r="C763" s="109">
        <f>VLOOKUP(A763,DBMS_TYPE_SIZES[],2,FALSE)</f>
        <v>9</v>
      </c>
      <c r="D763" s="109">
        <f>VLOOKUP(A763,DBMS_TYPE_SIZES[],3,FALSE)</f>
        <v>4</v>
      </c>
      <c r="E763" s="110">
        <f>VLOOKUP(A763,DBMS_TYPE_SIZES[],4,FALSE)</f>
        <v>4</v>
      </c>
      <c r="F763" t="s">
        <v>138</v>
      </c>
      <c r="G763" t="s">
        <v>761</v>
      </c>
      <c r="H763" t="s">
        <v>18</v>
      </c>
      <c r="I763">
        <v>10</v>
      </c>
      <c r="J763">
        <v>4</v>
      </c>
    </row>
    <row r="764" spans="1:10">
      <c r="A764" s="108" t="str">
        <f>COL_SIZES[[#This Row],[datatype]]&amp;"_"&amp;COL_SIZES[[#This Row],[column_prec]]&amp;"_"&amp;COL_SIZES[[#This Row],[col_len]]</f>
        <v>int_10_4</v>
      </c>
      <c r="B764" s="108">
        <f>IF(COL_SIZES[[#This Row],[datatype]] = "varchar",
  MIN(
    COL_SIZES[[#This Row],[column_length]],
    IFERROR(VALUE(VLOOKUP(
      COL_SIZES[[#This Row],[table_name]]&amp;"."&amp;COL_SIZES[[#This Row],[column_name]],
      AVG_COL_SIZES[#Data],2,FALSE)),
    COL_SIZES[[#This Row],[column_length]])
  ),
  COL_SIZES[[#This Row],[column_length]])</f>
        <v>4</v>
      </c>
      <c r="C764" s="109">
        <f>VLOOKUP(A764,DBMS_TYPE_SIZES[],2,FALSE)</f>
        <v>9</v>
      </c>
      <c r="D764" s="109">
        <f>VLOOKUP(A764,DBMS_TYPE_SIZES[],3,FALSE)</f>
        <v>4</v>
      </c>
      <c r="E764" s="110">
        <f>VLOOKUP(A764,DBMS_TYPE_SIZES[],4,FALSE)</f>
        <v>4</v>
      </c>
      <c r="F764" t="s">
        <v>138</v>
      </c>
      <c r="G764" t="s">
        <v>762</v>
      </c>
      <c r="H764" t="s">
        <v>18</v>
      </c>
      <c r="I764">
        <v>10</v>
      </c>
      <c r="J764">
        <v>4</v>
      </c>
    </row>
    <row r="765" spans="1:10">
      <c r="A765" s="108" t="str">
        <f>COL_SIZES[[#This Row],[datatype]]&amp;"_"&amp;COL_SIZES[[#This Row],[column_prec]]&amp;"_"&amp;COL_SIZES[[#This Row],[col_len]]</f>
        <v>int_10_4</v>
      </c>
      <c r="B765" s="108">
        <f>IF(COL_SIZES[[#This Row],[datatype]] = "varchar",
  MIN(
    COL_SIZES[[#This Row],[column_length]],
    IFERROR(VALUE(VLOOKUP(
      COL_SIZES[[#This Row],[table_name]]&amp;"."&amp;COL_SIZES[[#This Row],[column_name]],
      AVG_COL_SIZES[#Data],2,FALSE)),
    COL_SIZES[[#This Row],[column_length]])
  ),
  COL_SIZES[[#This Row],[column_length]])</f>
        <v>4</v>
      </c>
      <c r="C765" s="109">
        <f>VLOOKUP(A765,DBMS_TYPE_SIZES[],2,FALSE)</f>
        <v>9</v>
      </c>
      <c r="D765" s="109">
        <f>VLOOKUP(A765,DBMS_TYPE_SIZES[],3,FALSE)</f>
        <v>4</v>
      </c>
      <c r="E765" s="110">
        <f>VLOOKUP(A765,DBMS_TYPE_SIZES[],4,FALSE)</f>
        <v>4</v>
      </c>
      <c r="F765" t="s">
        <v>138</v>
      </c>
      <c r="G765" t="s">
        <v>763</v>
      </c>
      <c r="H765" t="s">
        <v>18</v>
      </c>
      <c r="I765">
        <v>10</v>
      </c>
      <c r="J765">
        <v>4</v>
      </c>
    </row>
    <row r="766" spans="1:10">
      <c r="A766" s="108" t="str">
        <f>COL_SIZES[[#This Row],[datatype]]&amp;"_"&amp;COL_SIZES[[#This Row],[column_prec]]&amp;"_"&amp;COL_SIZES[[#This Row],[col_len]]</f>
        <v>numeric_19_9</v>
      </c>
      <c r="B766" s="108">
        <f>IF(COL_SIZES[[#This Row],[datatype]] = "varchar",
  MIN(
    COL_SIZES[[#This Row],[column_length]],
    IFERROR(VALUE(VLOOKUP(
      COL_SIZES[[#This Row],[table_name]]&amp;"."&amp;COL_SIZES[[#This Row],[column_name]],
      AVG_COL_SIZES[#Data],2,FALSE)),
    COL_SIZES[[#This Row],[column_length]])
  ),
  COL_SIZES[[#This Row],[column_length]])</f>
        <v>9</v>
      </c>
      <c r="C766" s="109">
        <f>VLOOKUP(A766,DBMS_TYPE_SIZES[],2,FALSE)</f>
        <v>9</v>
      </c>
      <c r="D766" s="109">
        <f>VLOOKUP(A766,DBMS_TYPE_SIZES[],3,FALSE)</f>
        <v>9</v>
      </c>
      <c r="E766" s="110">
        <f>VLOOKUP(A766,DBMS_TYPE_SIZES[],4,FALSE)</f>
        <v>9</v>
      </c>
      <c r="F766" t="s">
        <v>138</v>
      </c>
      <c r="G766" t="s">
        <v>151</v>
      </c>
      <c r="H766" t="s">
        <v>62</v>
      </c>
      <c r="I766">
        <v>19</v>
      </c>
      <c r="J766">
        <v>9</v>
      </c>
    </row>
    <row r="767" spans="1:10">
      <c r="A767" s="108" t="str">
        <f>COL_SIZES[[#This Row],[datatype]]&amp;"_"&amp;COL_SIZES[[#This Row],[column_prec]]&amp;"_"&amp;COL_SIZES[[#This Row],[col_len]]</f>
        <v>varchar_0_50</v>
      </c>
      <c r="B767" s="108">
        <f>IF(COL_SIZES[[#This Row],[datatype]] = "varchar",
  MIN(
    COL_SIZES[[#This Row],[column_length]],
    IFERROR(VALUE(VLOOKUP(
      COL_SIZES[[#This Row],[table_name]]&amp;"."&amp;COL_SIZES[[#This Row],[column_name]],
      AVG_COL_SIZES[#Data],2,FALSE)),
    COL_SIZES[[#This Row],[column_length]])
  ),
  COL_SIZES[[#This Row],[column_length]])</f>
        <v>50</v>
      </c>
      <c r="C767" s="109">
        <f>VLOOKUP(A767,DBMS_TYPE_SIZES[],2,FALSE)</f>
        <v>50</v>
      </c>
      <c r="D767" s="109">
        <f>VLOOKUP(A767,DBMS_TYPE_SIZES[],3,FALSE)</f>
        <v>50</v>
      </c>
      <c r="E767" s="110">
        <f>VLOOKUP(A767,DBMS_TYPE_SIZES[],4,FALSE)</f>
        <v>51</v>
      </c>
      <c r="F767" t="s">
        <v>140</v>
      </c>
      <c r="G767" t="s">
        <v>692</v>
      </c>
      <c r="H767" t="s">
        <v>86</v>
      </c>
      <c r="I767">
        <v>0</v>
      </c>
      <c r="J767">
        <v>50</v>
      </c>
    </row>
    <row r="768" spans="1:10">
      <c r="A768" s="108" t="str">
        <f>COL_SIZES[[#This Row],[datatype]]&amp;"_"&amp;COL_SIZES[[#This Row],[column_prec]]&amp;"_"&amp;COL_SIZES[[#This Row],[col_len]]</f>
        <v>varchar_0_50</v>
      </c>
      <c r="B768" s="108">
        <f>IF(COL_SIZES[[#This Row],[datatype]] = "varchar",
  MIN(
    COL_SIZES[[#This Row],[column_length]],
    IFERROR(VALUE(VLOOKUP(
      COL_SIZES[[#This Row],[table_name]]&amp;"."&amp;COL_SIZES[[#This Row],[column_name]],
      AVG_COL_SIZES[#Data],2,FALSE)),
    COL_SIZES[[#This Row],[column_length]])
  ),
  COL_SIZES[[#This Row],[column_length]])</f>
        <v>50</v>
      </c>
      <c r="C768" s="109">
        <f>VLOOKUP(A768,DBMS_TYPE_SIZES[],2,FALSE)</f>
        <v>50</v>
      </c>
      <c r="D768" s="109">
        <f>VLOOKUP(A768,DBMS_TYPE_SIZES[],3,FALSE)</f>
        <v>50</v>
      </c>
      <c r="E768" s="110">
        <f>VLOOKUP(A768,DBMS_TYPE_SIZES[],4,FALSE)</f>
        <v>51</v>
      </c>
      <c r="F768" t="s">
        <v>140</v>
      </c>
      <c r="G768" t="s">
        <v>693</v>
      </c>
      <c r="H768" t="s">
        <v>86</v>
      </c>
      <c r="I768">
        <v>0</v>
      </c>
      <c r="J768">
        <v>50</v>
      </c>
    </row>
    <row r="769" spans="1:10">
      <c r="A769" s="108" t="str">
        <f>COL_SIZES[[#This Row],[datatype]]&amp;"_"&amp;COL_SIZES[[#This Row],[column_prec]]&amp;"_"&amp;COL_SIZES[[#This Row],[col_len]]</f>
        <v>varchar_0_50</v>
      </c>
      <c r="B769" s="108">
        <f>IF(COL_SIZES[[#This Row],[datatype]] = "varchar",
  MIN(
    COL_SIZES[[#This Row],[column_length]],
    IFERROR(VALUE(VLOOKUP(
      COL_SIZES[[#This Row],[table_name]]&amp;"."&amp;COL_SIZES[[#This Row],[column_name]],
      AVG_COL_SIZES[#Data],2,FALSE)),
    COL_SIZES[[#This Row],[column_length]])
  ),
  COL_SIZES[[#This Row],[column_length]])</f>
        <v>50</v>
      </c>
      <c r="C769" s="109">
        <f>VLOOKUP(A769,DBMS_TYPE_SIZES[],2,FALSE)</f>
        <v>50</v>
      </c>
      <c r="D769" s="109">
        <f>VLOOKUP(A769,DBMS_TYPE_SIZES[],3,FALSE)</f>
        <v>50</v>
      </c>
      <c r="E769" s="110">
        <f>VLOOKUP(A769,DBMS_TYPE_SIZES[],4,FALSE)</f>
        <v>51</v>
      </c>
      <c r="F769" t="s">
        <v>140</v>
      </c>
      <c r="G769" t="s">
        <v>115</v>
      </c>
      <c r="H769" t="s">
        <v>86</v>
      </c>
      <c r="I769">
        <v>0</v>
      </c>
      <c r="J769">
        <v>50</v>
      </c>
    </row>
    <row r="770" spans="1:10">
      <c r="A770" s="108" t="str">
        <f>COL_SIZES[[#This Row],[datatype]]&amp;"_"&amp;COL_SIZES[[#This Row],[column_prec]]&amp;"_"&amp;COL_SIZES[[#This Row],[col_len]]</f>
        <v>int_10_4</v>
      </c>
      <c r="B770" s="108">
        <f>IF(COL_SIZES[[#This Row],[datatype]] = "varchar",
  MIN(
    COL_SIZES[[#This Row],[column_length]],
    IFERROR(VALUE(VLOOKUP(
      COL_SIZES[[#This Row],[table_name]]&amp;"."&amp;COL_SIZES[[#This Row],[column_name]],
      AVG_COL_SIZES[#Data],2,FALSE)),
    COL_SIZES[[#This Row],[column_length]])
  ),
  COL_SIZES[[#This Row],[column_length]])</f>
        <v>4</v>
      </c>
      <c r="C770" s="109">
        <f>VLOOKUP(A770,DBMS_TYPE_SIZES[],2,FALSE)</f>
        <v>9</v>
      </c>
      <c r="D770" s="109">
        <f>VLOOKUP(A770,DBMS_TYPE_SIZES[],3,FALSE)</f>
        <v>4</v>
      </c>
      <c r="E770" s="110">
        <f>VLOOKUP(A770,DBMS_TYPE_SIZES[],4,FALSE)</f>
        <v>4</v>
      </c>
      <c r="F770" t="s">
        <v>140</v>
      </c>
      <c r="G770" t="s">
        <v>694</v>
      </c>
      <c r="H770" t="s">
        <v>18</v>
      </c>
      <c r="I770">
        <v>10</v>
      </c>
      <c r="J770">
        <v>4</v>
      </c>
    </row>
    <row r="771" spans="1:10">
      <c r="A771" s="108" t="str">
        <f>COL_SIZES[[#This Row],[datatype]]&amp;"_"&amp;COL_SIZES[[#This Row],[column_prec]]&amp;"_"&amp;COL_SIZES[[#This Row],[col_len]]</f>
        <v>varchar_0_50</v>
      </c>
      <c r="B771" s="108">
        <f>IF(COL_SIZES[[#This Row],[datatype]] = "varchar",
  MIN(
    COL_SIZES[[#This Row],[column_length]],
    IFERROR(VALUE(VLOOKUP(
      COL_SIZES[[#This Row],[table_name]]&amp;"."&amp;COL_SIZES[[#This Row],[column_name]],
      AVG_COL_SIZES[#Data],2,FALSE)),
    COL_SIZES[[#This Row],[column_length]])
  ),
  COL_SIZES[[#This Row],[column_length]])</f>
        <v>50</v>
      </c>
      <c r="C771" s="109">
        <f>VLOOKUP(A771,DBMS_TYPE_SIZES[],2,FALSE)</f>
        <v>50</v>
      </c>
      <c r="D771" s="109">
        <f>VLOOKUP(A771,DBMS_TYPE_SIZES[],3,FALSE)</f>
        <v>50</v>
      </c>
      <c r="E771" s="110">
        <f>VLOOKUP(A771,DBMS_TYPE_SIZES[],4,FALSE)</f>
        <v>51</v>
      </c>
      <c r="F771" t="s">
        <v>140</v>
      </c>
      <c r="G771" t="s">
        <v>695</v>
      </c>
      <c r="H771" t="s">
        <v>86</v>
      </c>
      <c r="I771">
        <v>0</v>
      </c>
      <c r="J771">
        <v>50</v>
      </c>
    </row>
    <row r="772" spans="1:10">
      <c r="A772" s="108" t="str">
        <f>COL_SIZES[[#This Row],[datatype]]&amp;"_"&amp;COL_SIZES[[#This Row],[column_prec]]&amp;"_"&amp;COL_SIZES[[#This Row],[col_len]]</f>
        <v>numeric_20_13</v>
      </c>
      <c r="B772" s="108">
        <f>IF(COL_SIZES[[#This Row],[datatype]] = "varchar",
  MIN(
    COL_SIZES[[#This Row],[column_length]],
    IFERROR(VALUE(VLOOKUP(
      COL_SIZES[[#This Row],[table_name]]&amp;"."&amp;COL_SIZES[[#This Row],[column_name]],
      AVG_COL_SIZES[#Data],2,FALSE)),
    COL_SIZES[[#This Row],[column_length]])
  ),
  COL_SIZES[[#This Row],[column_length]])</f>
        <v>13</v>
      </c>
      <c r="C772" s="109">
        <f>VLOOKUP(A772,DBMS_TYPE_SIZES[],2,FALSE)</f>
        <v>15</v>
      </c>
      <c r="D772" s="109">
        <f>VLOOKUP(A772,DBMS_TYPE_SIZES[],3,FALSE)</f>
        <v>13</v>
      </c>
      <c r="E772" s="110">
        <f>VLOOKUP(A772,DBMS_TYPE_SIZES[],4,FALSE)</f>
        <v>15</v>
      </c>
      <c r="F772" t="s">
        <v>140</v>
      </c>
      <c r="G772" t="s">
        <v>696</v>
      </c>
      <c r="H772" t="s">
        <v>62</v>
      </c>
      <c r="I772">
        <v>20</v>
      </c>
      <c r="J772">
        <v>13</v>
      </c>
    </row>
    <row r="773" spans="1:10">
      <c r="A773" s="108" t="str">
        <f>COL_SIZES[[#This Row],[datatype]]&amp;"_"&amp;COL_SIZES[[#This Row],[column_prec]]&amp;"_"&amp;COL_SIZES[[#This Row],[col_len]]</f>
        <v>numeric_19_9</v>
      </c>
      <c r="B773" s="108">
        <f>IF(COL_SIZES[[#This Row],[datatype]] = "varchar",
  MIN(
    COL_SIZES[[#This Row],[column_length]],
    IFERROR(VALUE(VLOOKUP(
      COL_SIZES[[#This Row],[table_name]]&amp;"."&amp;COL_SIZES[[#This Row],[column_name]],
      AVG_COL_SIZES[#Data],2,FALSE)),
    COL_SIZES[[#This Row],[column_length]])
  ),
  COL_SIZES[[#This Row],[column_length]])</f>
        <v>9</v>
      </c>
      <c r="C773" s="109">
        <f>VLOOKUP(A773,DBMS_TYPE_SIZES[],2,FALSE)</f>
        <v>9</v>
      </c>
      <c r="D773" s="109">
        <f>VLOOKUP(A773,DBMS_TYPE_SIZES[],3,FALSE)</f>
        <v>9</v>
      </c>
      <c r="E773" s="110">
        <f>VLOOKUP(A773,DBMS_TYPE_SIZES[],4,FALSE)</f>
        <v>9</v>
      </c>
      <c r="F773" t="s">
        <v>140</v>
      </c>
      <c r="G773" t="s">
        <v>143</v>
      </c>
      <c r="H773" t="s">
        <v>62</v>
      </c>
      <c r="I773">
        <v>19</v>
      </c>
      <c r="J773">
        <v>9</v>
      </c>
    </row>
    <row r="774" spans="1:10">
      <c r="A774" s="108" t="str">
        <f>COL_SIZES[[#This Row],[datatype]]&amp;"_"&amp;COL_SIZES[[#This Row],[column_prec]]&amp;"_"&amp;COL_SIZES[[#This Row],[col_len]]</f>
        <v>datetime_23_8</v>
      </c>
      <c r="B774" s="108">
        <f>IF(COL_SIZES[[#This Row],[datatype]] = "varchar",
  MIN(
    COL_SIZES[[#This Row],[column_length]],
    IFERROR(VALUE(VLOOKUP(
      COL_SIZES[[#This Row],[table_name]]&amp;"."&amp;COL_SIZES[[#This Row],[column_name]],
      AVG_COL_SIZES[#Data],2,FALSE)),
    COL_SIZES[[#This Row],[column_length]])
  ),
  COL_SIZES[[#This Row],[column_length]])</f>
        <v>8</v>
      </c>
      <c r="C774" s="109">
        <f>VLOOKUP(A774,DBMS_TYPE_SIZES[],2,FALSE)</f>
        <v>7</v>
      </c>
      <c r="D774" s="109">
        <f>VLOOKUP(A774,DBMS_TYPE_SIZES[],3,FALSE)</f>
        <v>8</v>
      </c>
      <c r="E774" s="110">
        <f>VLOOKUP(A774,DBMS_TYPE_SIZES[],4,FALSE)</f>
        <v>8</v>
      </c>
      <c r="F774" t="s">
        <v>140</v>
      </c>
      <c r="G774" t="s">
        <v>575</v>
      </c>
      <c r="H774" t="s">
        <v>20</v>
      </c>
      <c r="I774">
        <v>23</v>
      </c>
      <c r="J774">
        <v>8</v>
      </c>
    </row>
    <row r="775" spans="1:10">
      <c r="A775" s="108" t="str">
        <f>COL_SIZES[[#This Row],[datatype]]&amp;"_"&amp;COL_SIZES[[#This Row],[column_prec]]&amp;"_"&amp;COL_SIZES[[#This Row],[col_len]]</f>
        <v>int_10_4</v>
      </c>
      <c r="B775" s="108">
        <f>IF(COL_SIZES[[#This Row],[datatype]] = "varchar",
  MIN(
    COL_SIZES[[#This Row],[column_length]],
    IFERROR(VALUE(VLOOKUP(
      COL_SIZES[[#This Row],[table_name]]&amp;"."&amp;COL_SIZES[[#This Row],[column_name]],
      AVG_COL_SIZES[#Data],2,FALSE)),
    COL_SIZES[[#This Row],[column_length]])
  ),
  COL_SIZES[[#This Row],[column_length]])</f>
        <v>4</v>
      </c>
      <c r="C775" s="109">
        <f>VLOOKUP(A775,DBMS_TYPE_SIZES[],2,FALSE)</f>
        <v>9</v>
      </c>
      <c r="D775" s="109">
        <f>VLOOKUP(A775,DBMS_TYPE_SIZES[],3,FALSE)</f>
        <v>4</v>
      </c>
      <c r="E775" s="110">
        <f>VLOOKUP(A775,DBMS_TYPE_SIZES[],4,FALSE)</f>
        <v>4</v>
      </c>
      <c r="F775" t="s">
        <v>140</v>
      </c>
      <c r="G775" t="s">
        <v>141</v>
      </c>
      <c r="H775" t="s">
        <v>18</v>
      </c>
      <c r="I775">
        <v>10</v>
      </c>
      <c r="J775">
        <v>4</v>
      </c>
    </row>
    <row r="776" spans="1:10">
      <c r="A776" s="108" t="str">
        <f>COL_SIZES[[#This Row],[datatype]]&amp;"_"&amp;COL_SIZES[[#This Row],[column_prec]]&amp;"_"&amp;COL_SIZES[[#This Row],[col_len]]</f>
        <v>int_10_4</v>
      </c>
      <c r="B776" s="108">
        <f>IF(COL_SIZES[[#This Row],[datatype]] = "varchar",
  MIN(
    COL_SIZES[[#This Row],[column_length]],
    IFERROR(VALUE(VLOOKUP(
      COL_SIZES[[#This Row],[table_name]]&amp;"."&amp;COL_SIZES[[#This Row],[column_name]],
      AVG_COL_SIZES[#Data],2,FALSE)),
    COL_SIZES[[#This Row],[column_length]])
  ),
  COL_SIZES[[#This Row],[column_length]])</f>
        <v>4</v>
      </c>
      <c r="C776" s="109">
        <f>VLOOKUP(A776,DBMS_TYPE_SIZES[],2,FALSE)</f>
        <v>9</v>
      </c>
      <c r="D776" s="109">
        <f>VLOOKUP(A776,DBMS_TYPE_SIZES[],3,FALSE)</f>
        <v>4</v>
      </c>
      <c r="E776" s="110">
        <f>VLOOKUP(A776,DBMS_TYPE_SIZES[],4,FALSE)</f>
        <v>4</v>
      </c>
      <c r="F776" t="s">
        <v>140</v>
      </c>
      <c r="G776" t="s">
        <v>697</v>
      </c>
      <c r="H776" t="s">
        <v>18</v>
      </c>
      <c r="I776">
        <v>10</v>
      </c>
      <c r="J776">
        <v>4</v>
      </c>
    </row>
    <row r="777" spans="1:10">
      <c r="A777" s="108" t="str">
        <f>COL_SIZES[[#This Row],[datatype]]&amp;"_"&amp;COL_SIZES[[#This Row],[column_prec]]&amp;"_"&amp;COL_SIZES[[#This Row],[col_len]]</f>
        <v>int_10_4</v>
      </c>
      <c r="B777" s="108">
        <f>IF(COL_SIZES[[#This Row],[datatype]] = "varchar",
  MIN(
    COL_SIZES[[#This Row],[column_length]],
    IFERROR(VALUE(VLOOKUP(
      COL_SIZES[[#This Row],[table_name]]&amp;"."&amp;COL_SIZES[[#This Row],[column_name]],
      AVG_COL_SIZES[#Data],2,FALSE)),
    COL_SIZES[[#This Row],[column_length]])
  ),
  COL_SIZES[[#This Row],[column_length]])</f>
        <v>4</v>
      </c>
      <c r="C777" s="109">
        <f>VLOOKUP(A777,DBMS_TYPE_SIZES[],2,FALSE)</f>
        <v>9</v>
      </c>
      <c r="D777" s="109">
        <f>VLOOKUP(A777,DBMS_TYPE_SIZES[],3,FALSE)</f>
        <v>4</v>
      </c>
      <c r="E777" s="110">
        <f>VLOOKUP(A777,DBMS_TYPE_SIZES[],4,FALSE)</f>
        <v>4</v>
      </c>
      <c r="F777" t="s">
        <v>140</v>
      </c>
      <c r="G777" t="s">
        <v>698</v>
      </c>
      <c r="H777" t="s">
        <v>18</v>
      </c>
      <c r="I777">
        <v>10</v>
      </c>
      <c r="J777">
        <v>4</v>
      </c>
    </row>
    <row r="778" spans="1:10">
      <c r="A778" s="108" t="str">
        <f>COL_SIZES[[#This Row],[datatype]]&amp;"_"&amp;COL_SIZES[[#This Row],[column_prec]]&amp;"_"&amp;COL_SIZES[[#This Row],[col_len]]</f>
        <v>int_10_4</v>
      </c>
      <c r="B778" s="108">
        <f>IF(COL_SIZES[[#This Row],[datatype]] = "varchar",
  MIN(
    COL_SIZES[[#This Row],[column_length]],
    IFERROR(VALUE(VLOOKUP(
      COL_SIZES[[#This Row],[table_name]]&amp;"."&amp;COL_SIZES[[#This Row],[column_name]],
      AVG_COL_SIZES[#Data],2,FALSE)),
    COL_SIZES[[#This Row],[column_length]])
  ),
  COL_SIZES[[#This Row],[column_length]])</f>
        <v>4</v>
      </c>
      <c r="C778" s="109">
        <f>VLOOKUP(A778,DBMS_TYPE_SIZES[],2,FALSE)</f>
        <v>9</v>
      </c>
      <c r="D778" s="109">
        <f>VLOOKUP(A778,DBMS_TYPE_SIZES[],3,FALSE)</f>
        <v>4</v>
      </c>
      <c r="E778" s="110">
        <f>VLOOKUP(A778,DBMS_TYPE_SIZES[],4,FALSE)</f>
        <v>4</v>
      </c>
      <c r="F778" t="s">
        <v>140</v>
      </c>
      <c r="G778" t="s">
        <v>139</v>
      </c>
      <c r="H778" t="s">
        <v>18</v>
      </c>
      <c r="I778">
        <v>10</v>
      </c>
      <c r="J778">
        <v>4</v>
      </c>
    </row>
    <row r="779" spans="1:10">
      <c r="A779" s="108" t="str">
        <f>COL_SIZES[[#This Row],[datatype]]&amp;"_"&amp;COL_SIZES[[#This Row],[column_prec]]&amp;"_"&amp;COL_SIZES[[#This Row],[col_len]]</f>
        <v>varchar_0_255</v>
      </c>
      <c r="B779" s="108">
        <f>IF(COL_SIZES[[#This Row],[datatype]] = "varchar",
  MIN(
    COL_SIZES[[#This Row],[column_length]],
    IFERROR(VALUE(VLOOKUP(
      COL_SIZES[[#This Row],[table_name]]&amp;"."&amp;COL_SIZES[[#This Row],[column_name]],
      AVG_COL_SIZES[#Data],2,FALSE)),
    COL_SIZES[[#This Row],[column_length]])
  ),
  COL_SIZES[[#This Row],[column_length]])</f>
        <v>255</v>
      </c>
      <c r="C779" s="109">
        <f>VLOOKUP(A779,DBMS_TYPE_SIZES[],2,FALSE)</f>
        <v>255</v>
      </c>
      <c r="D779" s="109">
        <f>VLOOKUP(A779,DBMS_TYPE_SIZES[],3,FALSE)</f>
        <v>255</v>
      </c>
      <c r="E779" s="110">
        <f>VLOOKUP(A779,DBMS_TYPE_SIZES[],4,FALSE)</f>
        <v>256</v>
      </c>
      <c r="F779" t="s">
        <v>140</v>
      </c>
      <c r="G779" t="s">
        <v>699</v>
      </c>
      <c r="H779" t="s">
        <v>86</v>
      </c>
      <c r="I779">
        <v>0</v>
      </c>
      <c r="J779">
        <v>255</v>
      </c>
    </row>
    <row r="780" spans="1:10">
      <c r="A780" s="108" t="str">
        <f>COL_SIZES[[#This Row],[datatype]]&amp;"_"&amp;COL_SIZES[[#This Row],[column_prec]]&amp;"_"&amp;COL_SIZES[[#This Row],[col_len]]</f>
        <v>varchar_0_255</v>
      </c>
      <c r="B780" s="108">
        <f>IF(COL_SIZES[[#This Row],[datatype]] = "varchar",
  MIN(
    COL_SIZES[[#This Row],[column_length]],
    IFERROR(VALUE(VLOOKUP(
      COL_SIZES[[#This Row],[table_name]]&amp;"."&amp;COL_SIZES[[#This Row],[column_name]],
      AVG_COL_SIZES[#Data],2,FALSE)),
    COL_SIZES[[#This Row],[column_length]])
  ),
  COL_SIZES[[#This Row],[column_length]])</f>
        <v>255</v>
      </c>
      <c r="C780" s="109">
        <f>VLOOKUP(A780,DBMS_TYPE_SIZES[],2,FALSE)</f>
        <v>255</v>
      </c>
      <c r="D780" s="109">
        <f>VLOOKUP(A780,DBMS_TYPE_SIZES[],3,FALSE)</f>
        <v>255</v>
      </c>
      <c r="E780" s="110">
        <f>VLOOKUP(A780,DBMS_TYPE_SIZES[],4,FALSE)</f>
        <v>256</v>
      </c>
      <c r="F780" t="s">
        <v>140</v>
      </c>
      <c r="G780" t="s">
        <v>700</v>
      </c>
      <c r="H780" t="s">
        <v>86</v>
      </c>
      <c r="I780">
        <v>0</v>
      </c>
      <c r="J780">
        <v>255</v>
      </c>
    </row>
    <row r="781" spans="1:10">
      <c r="A781" s="108" t="str">
        <f>COL_SIZES[[#This Row],[datatype]]&amp;"_"&amp;COL_SIZES[[#This Row],[column_prec]]&amp;"_"&amp;COL_SIZES[[#This Row],[col_len]]</f>
        <v>int_10_4</v>
      </c>
      <c r="B781" s="108">
        <f>IF(COL_SIZES[[#This Row],[datatype]] = "varchar",
  MIN(
    COL_SIZES[[#This Row],[column_length]],
    IFERROR(VALUE(VLOOKUP(
      COL_SIZES[[#This Row],[table_name]]&amp;"."&amp;COL_SIZES[[#This Row],[column_name]],
      AVG_COL_SIZES[#Data],2,FALSE)),
    COL_SIZES[[#This Row],[column_length]])
  ),
  COL_SIZES[[#This Row],[column_length]])</f>
        <v>4</v>
      </c>
      <c r="C781" s="109">
        <f>VLOOKUP(A781,DBMS_TYPE_SIZES[],2,FALSE)</f>
        <v>9</v>
      </c>
      <c r="D781" s="109">
        <f>VLOOKUP(A781,DBMS_TYPE_SIZES[],3,FALSE)</f>
        <v>4</v>
      </c>
      <c r="E781" s="110">
        <f>VLOOKUP(A781,DBMS_TYPE_SIZES[],4,FALSE)</f>
        <v>4</v>
      </c>
      <c r="F781" t="s">
        <v>140</v>
      </c>
      <c r="G781" t="s">
        <v>116</v>
      </c>
      <c r="H781" t="s">
        <v>18</v>
      </c>
      <c r="I781">
        <v>10</v>
      </c>
      <c r="J781">
        <v>4</v>
      </c>
    </row>
    <row r="782" spans="1:10">
      <c r="A782" s="108" t="str">
        <f>COL_SIZES[[#This Row],[datatype]]&amp;"_"&amp;COL_SIZES[[#This Row],[column_prec]]&amp;"_"&amp;COL_SIZES[[#This Row],[col_len]]</f>
        <v>numeric_16_9</v>
      </c>
      <c r="B782" s="108">
        <f>IF(COL_SIZES[[#This Row],[datatype]] = "varchar",
  MIN(
    COL_SIZES[[#This Row],[column_length]],
    IFERROR(VALUE(VLOOKUP(
      COL_SIZES[[#This Row],[table_name]]&amp;"."&amp;COL_SIZES[[#This Row],[column_name]],
      AVG_COL_SIZES[#Data],2,FALSE)),
    COL_SIZES[[#This Row],[column_length]])
  ),
  COL_SIZES[[#This Row],[column_length]])</f>
        <v>9</v>
      </c>
      <c r="C782" s="109">
        <f>VLOOKUP(A782,DBMS_TYPE_SIZES[],2,FALSE)</f>
        <v>9</v>
      </c>
      <c r="D782" s="109">
        <f>VLOOKUP(A782,DBMS_TYPE_SIZES[],3,FALSE)</f>
        <v>9</v>
      </c>
      <c r="E782" s="110">
        <f>VLOOKUP(A782,DBMS_TYPE_SIZES[],4,FALSE)</f>
        <v>9</v>
      </c>
      <c r="F782" t="s">
        <v>140</v>
      </c>
      <c r="G782" t="s">
        <v>96</v>
      </c>
      <c r="H782" t="s">
        <v>62</v>
      </c>
      <c r="I782">
        <v>16</v>
      </c>
      <c r="J782">
        <v>9</v>
      </c>
    </row>
    <row r="783" spans="1:10">
      <c r="A783" s="108" t="str">
        <f>COL_SIZES[[#This Row],[datatype]]&amp;"_"&amp;COL_SIZES[[#This Row],[column_prec]]&amp;"_"&amp;COL_SIZES[[#This Row],[col_len]]</f>
        <v>varchar_0_50</v>
      </c>
      <c r="B783" s="108">
        <f>IF(COL_SIZES[[#This Row],[datatype]] = "varchar",
  MIN(
    COL_SIZES[[#This Row],[column_length]],
    IFERROR(VALUE(VLOOKUP(
      COL_SIZES[[#This Row],[table_name]]&amp;"."&amp;COL_SIZES[[#This Row],[column_name]],
      AVG_COL_SIZES[#Data],2,FALSE)),
    COL_SIZES[[#This Row],[column_length]])
  ),
  COL_SIZES[[#This Row],[column_length]])</f>
        <v>50</v>
      </c>
      <c r="C783" s="109">
        <f>VLOOKUP(A783,DBMS_TYPE_SIZES[],2,FALSE)</f>
        <v>50</v>
      </c>
      <c r="D783" s="109">
        <f>VLOOKUP(A783,DBMS_TYPE_SIZES[],3,FALSE)</f>
        <v>50</v>
      </c>
      <c r="E783" s="110">
        <f>VLOOKUP(A783,DBMS_TYPE_SIZES[],4,FALSE)</f>
        <v>51</v>
      </c>
      <c r="F783" t="s">
        <v>140</v>
      </c>
      <c r="G783" t="s">
        <v>121</v>
      </c>
      <c r="H783" t="s">
        <v>86</v>
      </c>
      <c r="I783">
        <v>0</v>
      </c>
      <c r="J783">
        <v>50</v>
      </c>
    </row>
    <row r="784" spans="1:10">
      <c r="A784" s="108" t="str">
        <f>COL_SIZES[[#This Row],[datatype]]&amp;"_"&amp;COL_SIZES[[#This Row],[column_prec]]&amp;"_"&amp;COL_SIZES[[#This Row],[col_len]]</f>
        <v>int_10_4</v>
      </c>
      <c r="B784" s="108">
        <f>IF(COL_SIZES[[#This Row],[datatype]] = "varchar",
  MIN(
    COL_SIZES[[#This Row],[column_length]],
    IFERROR(VALUE(VLOOKUP(
      COL_SIZES[[#This Row],[table_name]]&amp;"."&amp;COL_SIZES[[#This Row],[column_name]],
      AVG_COL_SIZES[#Data],2,FALSE)),
    COL_SIZES[[#This Row],[column_length]])
  ),
  COL_SIZES[[#This Row],[column_length]])</f>
        <v>4</v>
      </c>
      <c r="C784" s="109">
        <f>VLOOKUP(A784,DBMS_TYPE_SIZES[],2,FALSE)</f>
        <v>9</v>
      </c>
      <c r="D784" s="109">
        <f>VLOOKUP(A784,DBMS_TYPE_SIZES[],3,FALSE)</f>
        <v>4</v>
      </c>
      <c r="E784" s="110">
        <f>VLOOKUP(A784,DBMS_TYPE_SIZES[],4,FALSE)</f>
        <v>4</v>
      </c>
      <c r="F784" t="s">
        <v>140</v>
      </c>
      <c r="G784" t="s">
        <v>702</v>
      </c>
      <c r="H784" t="s">
        <v>18</v>
      </c>
      <c r="I784">
        <v>10</v>
      </c>
      <c r="J784">
        <v>4</v>
      </c>
    </row>
    <row r="785" spans="1:10">
      <c r="A785" s="108" t="str">
        <f>COL_SIZES[[#This Row],[datatype]]&amp;"_"&amp;COL_SIZES[[#This Row],[column_prec]]&amp;"_"&amp;COL_SIZES[[#This Row],[col_len]]</f>
        <v>varchar_0_50</v>
      </c>
      <c r="B785" s="108">
        <f>IF(COL_SIZES[[#This Row],[datatype]] = "varchar",
  MIN(
    COL_SIZES[[#This Row],[column_length]],
    IFERROR(VALUE(VLOOKUP(
      COL_SIZES[[#This Row],[table_name]]&amp;"."&amp;COL_SIZES[[#This Row],[column_name]],
      AVG_COL_SIZES[#Data],2,FALSE)),
    COL_SIZES[[#This Row],[column_length]])
  ),
  COL_SIZES[[#This Row],[column_length]])</f>
        <v>50</v>
      </c>
      <c r="C785" s="109">
        <f>VLOOKUP(A785,DBMS_TYPE_SIZES[],2,FALSE)</f>
        <v>50</v>
      </c>
      <c r="D785" s="109">
        <f>VLOOKUP(A785,DBMS_TYPE_SIZES[],3,FALSE)</f>
        <v>50</v>
      </c>
      <c r="E785" s="110">
        <f>VLOOKUP(A785,DBMS_TYPE_SIZES[],4,FALSE)</f>
        <v>51</v>
      </c>
      <c r="F785" t="s">
        <v>140</v>
      </c>
      <c r="G785" t="s">
        <v>117</v>
      </c>
      <c r="H785" t="s">
        <v>86</v>
      </c>
      <c r="I785">
        <v>0</v>
      </c>
      <c r="J785">
        <v>50</v>
      </c>
    </row>
    <row r="786" spans="1:10">
      <c r="A786" s="108" t="str">
        <f>COL_SIZES[[#This Row],[datatype]]&amp;"_"&amp;COL_SIZES[[#This Row],[column_prec]]&amp;"_"&amp;COL_SIZES[[#This Row],[col_len]]</f>
        <v>int_10_4</v>
      </c>
      <c r="B786" s="108">
        <f>IF(COL_SIZES[[#This Row],[datatype]] = "varchar",
  MIN(
    COL_SIZES[[#This Row],[column_length]],
    IFERROR(VALUE(VLOOKUP(
      COL_SIZES[[#This Row],[table_name]]&amp;"."&amp;COL_SIZES[[#This Row],[column_name]],
      AVG_COL_SIZES[#Data],2,FALSE)),
    COL_SIZES[[#This Row],[column_length]])
  ),
  COL_SIZES[[#This Row],[column_length]])</f>
        <v>4</v>
      </c>
      <c r="C786" s="109">
        <f>VLOOKUP(A786,DBMS_TYPE_SIZES[],2,FALSE)</f>
        <v>9</v>
      </c>
      <c r="D786" s="109">
        <f>VLOOKUP(A786,DBMS_TYPE_SIZES[],3,FALSE)</f>
        <v>4</v>
      </c>
      <c r="E786" s="110">
        <f>VLOOKUP(A786,DBMS_TYPE_SIZES[],4,FALSE)</f>
        <v>4</v>
      </c>
      <c r="F786" t="s">
        <v>140</v>
      </c>
      <c r="G786" t="s">
        <v>703</v>
      </c>
      <c r="H786" t="s">
        <v>18</v>
      </c>
      <c r="I786">
        <v>10</v>
      </c>
      <c r="J786">
        <v>4</v>
      </c>
    </row>
    <row r="787" spans="1:10">
      <c r="A787" s="108" t="str">
        <f>COL_SIZES[[#This Row],[datatype]]&amp;"_"&amp;COL_SIZES[[#This Row],[column_prec]]&amp;"_"&amp;COL_SIZES[[#This Row],[col_len]]</f>
        <v>varchar_0_50</v>
      </c>
      <c r="B787" s="108">
        <f>IF(COL_SIZES[[#This Row],[datatype]] = "varchar",
  MIN(
    COL_SIZES[[#This Row],[column_length]],
    IFERROR(VALUE(VLOOKUP(
      COL_SIZES[[#This Row],[table_name]]&amp;"."&amp;COL_SIZES[[#This Row],[column_name]],
      AVG_COL_SIZES[#Data],2,FALSE)),
    COL_SIZES[[#This Row],[column_length]])
  ),
  COL_SIZES[[#This Row],[column_length]])</f>
        <v>50</v>
      </c>
      <c r="C787" s="109">
        <f>VLOOKUP(A787,DBMS_TYPE_SIZES[],2,FALSE)</f>
        <v>50</v>
      </c>
      <c r="D787" s="109">
        <f>VLOOKUP(A787,DBMS_TYPE_SIZES[],3,FALSE)</f>
        <v>50</v>
      </c>
      <c r="E787" s="110">
        <f>VLOOKUP(A787,DBMS_TYPE_SIZES[],4,FALSE)</f>
        <v>51</v>
      </c>
      <c r="F787" t="s">
        <v>140</v>
      </c>
      <c r="G787" t="s">
        <v>118</v>
      </c>
      <c r="H787" t="s">
        <v>86</v>
      </c>
      <c r="I787">
        <v>0</v>
      </c>
      <c r="J787">
        <v>50</v>
      </c>
    </row>
    <row r="788" spans="1:10">
      <c r="A788" s="108" t="str">
        <f>COL_SIZES[[#This Row],[datatype]]&amp;"_"&amp;COL_SIZES[[#This Row],[column_prec]]&amp;"_"&amp;COL_SIZES[[#This Row],[col_len]]</f>
        <v>varchar_0_50</v>
      </c>
      <c r="B788" s="108">
        <f>IF(COL_SIZES[[#This Row],[datatype]] = "varchar",
  MIN(
    COL_SIZES[[#This Row],[column_length]],
    IFERROR(VALUE(VLOOKUP(
      COL_SIZES[[#This Row],[table_name]]&amp;"."&amp;COL_SIZES[[#This Row],[column_name]],
      AVG_COL_SIZES[#Data],2,FALSE)),
    COL_SIZES[[#This Row],[column_length]])
  ),
  COL_SIZES[[#This Row],[column_length]])</f>
        <v>50</v>
      </c>
      <c r="C788" s="109">
        <f>VLOOKUP(A788,DBMS_TYPE_SIZES[],2,FALSE)</f>
        <v>50</v>
      </c>
      <c r="D788" s="109">
        <f>VLOOKUP(A788,DBMS_TYPE_SIZES[],3,FALSE)</f>
        <v>50</v>
      </c>
      <c r="E788" s="110">
        <f>VLOOKUP(A788,DBMS_TYPE_SIZES[],4,FALSE)</f>
        <v>51</v>
      </c>
      <c r="F788" t="s">
        <v>140</v>
      </c>
      <c r="G788" t="s">
        <v>119</v>
      </c>
      <c r="H788" t="s">
        <v>86</v>
      </c>
      <c r="I788">
        <v>0</v>
      </c>
      <c r="J788">
        <v>50</v>
      </c>
    </row>
    <row r="789" spans="1:10">
      <c r="A789" s="108" t="str">
        <f>COL_SIZES[[#This Row],[datatype]]&amp;"_"&amp;COL_SIZES[[#This Row],[column_prec]]&amp;"_"&amp;COL_SIZES[[#This Row],[col_len]]</f>
        <v>int_10_4</v>
      </c>
      <c r="B789" s="108">
        <f>IF(COL_SIZES[[#This Row],[datatype]] = "varchar",
  MIN(
    COL_SIZES[[#This Row],[column_length]],
    IFERROR(VALUE(VLOOKUP(
      COL_SIZES[[#This Row],[table_name]]&amp;"."&amp;COL_SIZES[[#This Row],[column_name]],
      AVG_COL_SIZES[#Data],2,FALSE)),
    COL_SIZES[[#This Row],[column_length]])
  ),
  COL_SIZES[[#This Row],[column_length]])</f>
        <v>4</v>
      </c>
      <c r="C789" s="109">
        <f>VLOOKUP(A789,DBMS_TYPE_SIZES[],2,FALSE)</f>
        <v>9</v>
      </c>
      <c r="D789" s="109">
        <f>VLOOKUP(A789,DBMS_TYPE_SIZES[],3,FALSE)</f>
        <v>4</v>
      </c>
      <c r="E789" s="110">
        <f>VLOOKUP(A789,DBMS_TYPE_SIZES[],4,FALSE)</f>
        <v>4</v>
      </c>
      <c r="F789" t="s">
        <v>140</v>
      </c>
      <c r="G789" t="s">
        <v>704</v>
      </c>
      <c r="H789" t="s">
        <v>18</v>
      </c>
      <c r="I789">
        <v>10</v>
      </c>
      <c r="J789">
        <v>4</v>
      </c>
    </row>
    <row r="790" spans="1:10">
      <c r="A790" s="108" t="str">
        <f>COL_SIZES[[#This Row],[datatype]]&amp;"_"&amp;COL_SIZES[[#This Row],[column_prec]]&amp;"_"&amp;COL_SIZES[[#This Row],[col_len]]</f>
        <v>int_10_4</v>
      </c>
      <c r="B790" s="108">
        <f>IF(COL_SIZES[[#This Row],[datatype]] = "varchar",
  MIN(
    COL_SIZES[[#This Row],[column_length]],
    IFERROR(VALUE(VLOOKUP(
      COL_SIZES[[#This Row],[table_name]]&amp;"."&amp;COL_SIZES[[#This Row],[column_name]],
      AVG_COL_SIZES[#Data],2,FALSE)),
    COL_SIZES[[#This Row],[column_length]])
  ),
  COL_SIZES[[#This Row],[column_length]])</f>
        <v>4</v>
      </c>
      <c r="C790" s="109">
        <f>VLOOKUP(A790,DBMS_TYPE_SIZES[],2,FALSE)</f>
        <v>9</v>
      </c>
      <c r="D790" s="109">
        <f>VLOOKUP(A790,DBMS_TYPE_SIZES[],3,FALSE)</f>
        <v>4</v>
      </c>
      <c r="E790" s="110">
        <f>VLOOKUP(A790,DBMS_TYPE_SIZES[],4,FALSE)</f>
        <v>4</v>
      </c>
      <c r="F790" t="s">
        <v>140</v>
      </c>
      <c r="G790" t="s">
        <v>705</v>
      </c>
      <c r="H790" t="s">
        <v>18</v>
      </c>
      <c r="I790">
        <v>10</v>
      </c>
      <c r="J790">
        <v>4</v>
      </c>
    </row>
    <row r="791" spans="1:10">
      <c r="A791" s="108" t="str">
        <f>COL_SIZES[[#This Row],[datatype]]&amp;"_"&amp;COL_SIZES[[#This Row],[column_prec]]&amp;"_"&amp;COL_SIZES[[#This Row],[col_len]]</f>
        <v>int_10_4</v>
      </c>
      <c r="B791" s="108">
        <f>IF(COL_SIZES[[#This Row],[datatype]] = "varchar",
  MIN(
    COL_SIZES[[#This Row],[column_length]],
    IFERROR(VALUE(VLOOKUP(
      COL_SIZES[[#This Row],[table_name]]&amp;"."&amp;COL_SIZES[[#This Row],[column_name]],
      AVG_COL_SIZES[#Data],2,FALSE)),
    COL_SIZES[[#This Row],[column_length]])
  ),
  COL_SIZES[[#This Row],[column_length]])</f>
        <v>4</v>
      </c>
      <c r="C791" s="109">
        <f>VLOOKUP(A791,DBMS_TYPE_SIZES[],2,FALSE)</f>
        <v>9</v>
      </c>
      <c r="D791" s="109">
        <f>VLOOKUP(A791,DBMS_TYPE_SIZES[],3,FALSE)</f>
        <v>4</v>
      </c>
      <c r="E791" s="110">
        <f>VLOOKUP(A791,DBMS_TYPE_SIZES[],4,FALSE)</f>
        <v>4</v>
      </c>
      <c r="F791" t="s">
        <v>140</v>
      </c>
      <c r="G791" t="s">
        <v>706</v>
      </c>
      <c r="H791" t="s">
        <v>18</v>
      </c>
      <c r="I791">
        <v>10</v>
      </c>
      <c r="J791">
        <v>4</v>
      </c>
    </row>
    <row r="792" spans="1:10">
      <c r="A792" s="108" t="str">
        <f>COL_SIZES[[#This Row],[datatype]]&amp;"_"&amp;COL_SIZES[[#This Row],[column_prec]]&amp;"_"&amp;COL_SIZES[[#This Row],[col_len]]</f>
        <v>int_10_4</v>
      </c>
      <c r="B792" s="108">
        <f>IF(COL_SIZES[[#This Row],[datatype]] = "varchar",
  MIN(
    COL_SIZES[[#This Row],[column_length]],
    IFERROR(VALUE(VLOOKUP(
      COL_SIZES[[#This Row],[table_name]]&amp;"."&amp;COL_SIZES[[#This Row],[column_name]],
      AVG_COL_SIZES[#Data],2,FALSE)),
    COL_SIZES[[#This Row],[column_length]])
  ),
  COL_SIZES[[#This Row],[column_length]])</f>
        <v>4</v>
      </c>
      <c r="C792" s="109">
        <f>VLOOKUP(A792,DBMS_TYPE_SIZES[],2,FALSE)</f>
        <v>9</v>
      </c>
      <c r="D792" s="109">
        <f>VLOOKUP(A792,DBMS_TYPE_SIZES[],3,FALSE)</f>
        <v>4</v>
      </c>
      <c r="E792" s="110">
        <f>VLOOKUP(A792,DBMS_TYPE_SIZES[],4,FALSE)</f>
        <v>4</v>
      </c>
      <c r="F792" t="s">
        <v>140</v>
      </c>
      <c r="G792" t="s">
        <v>707</v>
      </c>
      <c r="H792" t="s">
        <v>18</v>
      </c>
      <c r="I792">
        <v>10</v>
      </c>
      <c r="J792">
        <v>4</v>
      </c>
    </row>
    <row r="793" spans="1:10">
      <c r="A793" s="108" t="str">
        <f>COL_SIZES[[#This Row],[datatype]]&amp;"_"&amp;COL_SIZES[[#This Row],[column_prec]]&amp;"_"&amp;COL_SIZES[[#This Row],[col_len]]</f>
        <v>datetime_23_8</v>
      </c>
      <c r="B793" s="108">
        <f>IF(COL_SIZES[[#This Row],[datatype]] = "varchar",
  MIN(
    COL_SIZES[[#This Row],[column_length]],
    IFERROR(VALUE(VLOOKUP(
      COL_SIZES[[#This Row],[table_name]]&amp;"."&amp;COL_SIZES[[#This Row],[column_name]],
      AVG_COL_SIZES[#Data],2,FALSE)),
    COL_SIZES[[#This Row],[column_length]])
  ),
  COL_SIZES[[#This Row],[column_length]])</f>
        <v>8</v>
      </c>
      <c r="C793" s="109">
        <f>VLOOKUP(A793,DBMS_TYPE_SIZES[],2,FALSE)</f>
        <v>7</v>
      </c>
      <c r="D793" s="109">
        <f>VLOOKUP(A793,DBMS_TYPE_SIZES[],3,FALSE)</f>
        <v>8</v>
      </c>
      <c r="E793" s="110">
        <f>VLOOKUP(A793,DBMS_TYPE_SIZES[],4,FALSE)</f>
        <v>8</v>
      </c>
      <c r="F793" t="s">
        <v>140</v>
      </c>
      <c r="G793" t="s">
        <v>708</v>
      </c>
      <c r="H793" t="s">
        <v>20</v>
      </c>
      <c r="I793">
        <v>23</v>
      </c>
      <c r="J793">
        <v>8</v>
      </c>
    </row>
    <row r="794" spans="1:10">
      <c r="A794" s="108" t="str">
        <f>COL_SIZES[[#This Row],[datatype]]&amp;"_"&amp;COL_SIZES[[#This Row],[column_prec]]&amp;"_"&amp;COL_SIZES[[#This Row],[col_len]]</f>
        <v>int_10_4</v>
      </c>
      <c r="B794" s="108">
        <f>IF(COL_SIZES[[#This Row],[datatype]] = "varchar",
  MIN(
    COL_SIZES[[#This Row],[column_length]],
    IFERROR(VALUE(VLOOKUP(
      COL_SIZES[[#This Row],[table_name]]&amp;"."&amp;COL_SIZES[[#This Row],[column_name]],
      AVG_COL_SIZES[#Data],2,FALSE)),
    COL_SIZES[[#This Row],[column_length]])
  ),
  COL_SIZES[[#This Row],[column_length]])</f>
        <v>4</v>
      </c>
      <c r="C794" s="109">
        <f>VLOOKUP(A794,DBMS_TYPE_SIZES[],2,FALSE)</f>
        <v>9</v>
      </c>
      <c r="D794" s="109">
        <f>VLOOKUP(A794,DBMS_TYPE_SIZES[],3,FALSE)</f>
        <v>4</v>
      </c>
      <c r="E794" s="110">
        <f>VLOOKUP(A794,DBMS_TYPE_SIZES[],4,FALSE)</f>
        <v>4</v>
      </c>
      <c r="F794" t="s">
        <v>140</v>
      </c>
      <c r="G794" t="s">
        <v>133</v>
      </c>
      <c r="H794" t="s">
        <v>18</v>
      </c>
      <c r="I794">
        <v>10</v>
      </c>
      <c r="J794">
        <v>4</v>
      </c>
    </row>
    <row r="795" spans="1:10">
      <c r="A795" s="108" t="str">
        <f>COL_SIZES[[#This Row],[datatype]]&amp;"_"&amp;COL_SIZES[[#This Row],[column_prec]]&amp;"_"&amp;COL_SIZES[[#This Row],[col_len]]</f>
        <v>numeric_19_9</v>
      </c>
      <c r="B795" s="108">
        <f>IF(COL_SIZES[[#This Row],[datatype]] = "varchar",
  MIN(
    COL_SIZES[[#This Row],[column_length]],
    IFERROR(VALUE(VLOOKUP(
      COL_SIZES[[#This Row],[table_name]]&amp;"."&amp;COL_SIZES[[#This Row],[column_name]],
      AVG_COL_SIZES[#Data],2,FALSE)),
    COL_SIZES[[#This Row],[column_length]])
  ),
  COL_SIZES[[#This Row],[column_length]])</f>
        <v>9</v>
      </c>
      <c r="C795" s="109">
        <f>VLOOKUP(A795,DBMS_TYPE_SIZES[],2,FALSE)</f>
        <v>9</v>
      </c>
      <c r="D795" s="109">
        <f>VLOOKUP(A795,DBMS_TYPE_SIZES[],3,FALSE)</f>
        <v>9</v>
      </c>
      <c r="E795" s="110">
        <f>VLOOKUP(A795,DBMS_TYPE_SIZES[],4,FALSE)</f>
        <v>9</v>
      </c>
      <c r="F795" t="s">
        <v>140</v>
      </c>
      <c r="G795" t="s">
        <v>151</v>
      </c>
      <c r="H795" t="s">
        <v>62</v>
      </c>
      <c r="I795">
        <v>19</v>
      </c>
      <c r="J795">
        <v>9</v>
      </c>
    </row>
    <row r="796" spans="1:10">
      <c r="A796" s="108" t="str">
        <f>COL_SIZES[[#This Row],[datatype]]&amp;"_"&amp;COL_SIZES[[#This Row],[column_prec]]&amp;"_"&amp;COL_SIZES[[#This Row],[col_len]]</f>
        <v>datetime_23_8</v>
      </c>
      <c r="B796" s="108">
        <f>IF(COL_SIZES[[#This Row],[datatype]] = "varchar",
  MIN(
    COL_SIZES[[#This Row],[column_length]],
    IFERROR(VALUE(VLOOKUP(
      COL_SIZES[[#This Row],[table_name]]&amp;"."&amp;COL_SIZES[[#This Row],[column_name]],
      AVG_COL_SIZES[#Data],2,FALSE)),
    COL_SIZES[[#This Row],[column_length]])
  ),
  COL_SIZES[[#This Row],[column_length]])</f>
        <v>8</v>
      </c>
      <c r="C796" s="109">
        <f>VLOOKUP(A796,DBMS_TYPE_SIZES[],2,FALSE)</f>
        <v>7</v>
      </c>
      <c r="D796" s="109">
        <f>VLOOKUP(A796,DBMS_TYPE_SIZES[],3,FALSE)</f>
        <v>8</v>
      </c>
      <c r="E796" s="110">
        <f>VLOOKUP(A796,DBMS_TYPE_SIZES[],4,FALSE)</f>
        <v>8</v>
      </c>
      <c r="F796" t="s">
        <v>142</v>
      </c>
      <c r="G796" t="s">
        <v>715</v>
      </c>
      <c r="H796" t="s">
        <v>20</v>
      </c>
      <c r="I796">
        <v>23</v>
      </c>
      <c r="J796">
        <v>8</v>
      </c>
    </row>
    <row r="797" spans="1:10">
      <c r="A797" s="108" t="str">
        <f>COL_SIZES[[#This Row],[datatype]]&amp;"_"&amp;COL_SIZES[[#This Row],[column_prec]]&amp;"_"&amp;COL_SIZES[[#This Row],[col_len]]</f>
        <v>int_10_4</v>
      </c>
      <c r="B797" s="108">
        <f>IF(COL_SIZES[[#This Row],[datatype]] = "varchar",
  MIN(
    COL_SIZES[[#This Row],[column_length]],
    IFERROR(VALUE(VLOOKUP(
      COL_SIZES[[#This Row],[table_name]]&amp;"."&amp;COL_SIZES[[#This Row],[column_name]],
      AVG_COL_SIZES[#Data],2,FALSE)),
    COL_SIZES[[#This Row],[column_length]])
  ),
  COL_SIZES[[#This Row],[column_length]])</f>
        <v>4</v>
      </c>
      <c r="C797" s="109">
        <f>VLOOKUP(A797,DBMS_TYPE_SIZES[],2,FALSE)</f>
        <v>9</v>
      </c>
      <c r="D797" s="109">
        <f>VLOOKUP(A797,DBMS_TYPE_SIZES[],3,FALSE)</f>
        <v>4</v>
      </c>
      <c r="E797" s="110">
        <f>VLOOKUP(A797,DBMS_TYPE_SIZES[],4,FALSE)</f>
        <v>4</v>
      </c>
      <c r="F797" t="s">
        <v>142</v>
      </c>
      <c r="G797" t="s">
        <v>129</v>
      </c>
      <c r="H797" t="s">
        <v>18</v>
      </c>
      <c r="I797">
        <v>10</v>
      </c>
      <c r="J797">
        <v>4</v>
      </c>
    </row>
    <row r="798" spans="1:10">
      <c r="A798" s="108" t="str">
        <f>COL_SIZES[[#This Row],[datatype]]&amp;"_"&amp;COL_SIZES[[#This Row],[column_prec]]&amp;"_"&amp;COL_SIZES[[#This Row],[col_len]]</f>
        <v>int_10_4</v>
      </c>
      <c r="B798" s="108">
        <f>IF(COL_SIZES[[#This Row],[datatype]] = "varchar",
  MIN(
    COL_SIZES[[#This Row],[column_length]],
    IFERROR(VALUE(VLOOKUP(
      COL_SIZES[[#This Row],[table_name]]&amp;"."&amp;COL_SIZES[[#This Row],[column_name]],
      AVG_COL_SIZES[#Data],2,FALSE)),
    COL_SIZES[[#This Row],[column_length]])
  ),
  COL_SIZES[[#This Row],[column_length]])</f>
        <v>4</v>
      </c>
      <c r="C798" s="109">
        <f>VLOOKUP(A798,DBMS_TYPE_SIZES[],2,FALSE)</f>
        <v>9</v>
      </c>
      <c r="D798" s="109">
        <f>VLOOKUP(A798,DBMS_TYPE_SIZES[],3,FALSE)</f>
        <v>4</v>
      </c>
      <c r="E798" s="110">
        <f>VLOOKUP(A798,DBMS_TYPE_SIZES[],4,FALSE)</f>
        <v>4</v>
      </c>
      <c r="F798" t="s">
        <v>142</v>
      </c>
      <c r="G798" t="s">
        <v>157</v>
      </c>
      <c r="H798" t="s">
        <v>18</v>
      </c>
      <c r="I798">
        <v>10</v>
      </c>
      <c r="J798">
        <v>4</v>
      </c>
    </row>
    <row r="799" spans="1:10">
      <c r="A799" s="108" t="str">
        <f>COL_SIZES[[#This Row],[datatype]]&amp;"_"&amp;COL_SIZES[[#This Row],[column_prec]]&amp;"_"&amp;COL_SIZES[[#This Row],[col_len]]</f>
        <v>varchar_0_50</v>
      </c>
      <c r="B799" s="108">
        <f>IF(COL_SIZES[[#This Row],[datatype]] = "varchar",
  MIN(
    COL_SIZES[[#This Row],[column_length]],
    IFERROR(VALUE(VLOOKUP(
      COL_SIZES[[#This Row],[table_name]]&amp;"."&amp;COL_SIZES[[#This Row],[column_name]],
      AVG_COL_SIZES[#Data],2,FALSE)),
    COL_SIZES[[#This Row],[column_length]])
  ),
  COL_SIZES[[#This Row],[column_length]])</f>
        <v>50</v>
      </c>
      <c r="C799" s="109">
        <f>VLOOKUP(A799,DBMS_TYPE_SIZES[],2,FALSE)</f>
        <v>50</v>
      </c>
      <c r="D799" s="109">
        <f>VLOOKUP(A799,DBMS_TYPE_SIZES[],3,FALSE)</f>
        <v>50</v>
      </c>
      <c r="E799" s="110">
        <f>VLOOKUP(A799,DBMS_TYPE_SIZES[],4,FALSE)</f>
        <v>51</v>
      </c>
      <c r="F799" t="s">
        <v>142</v>
      </c>
      <c r="G799" t="s">
        <v>115</v>
      </c>
      <c r="H799" t="s">
        <v>86</v>
      </c>
      <c r="I799">
        <v>0</v>
      </c>
      <c r="J799">
        <v>50</v>
      </c>
    </row>
    <row r="800" spans="1:10">
      <c r="A800" s="108" t="str">
        <f>COL_SIZES[[#This Row],[datatype]]&amp;"_"&amp;COL_SIZES[[#This Row],[column_prec]]&amp;"_"&amp;COL_SIZES[[#This Row],[col_len]]</f>
        <v>numeric_19_9</v>
      </c>
      <c r="B800" s="108">
        <f>IF(COL_SIZES[[#This Row],[datatype]] = "varchar",
  MIN(
    COL_SIZES[[#This Row],[column_length]],
    IFERROR(VALUE(VLOOKUP(
      COL_SIZES[[#This Row],[table_name]]&amp;"."&amp;COL_SIZES[[#This Row],[column_name]],
      AVG_COL_SIZES[#Data],2,FALSE)),
    COL_SIZES[[#This Row],[column_length]])
  ),
  COL_SIZES[[#This Row],[column_length]])</f>
        <v>9</v>
      </c>
      <c r="C800" s="109">
        <f>VLOOKUP(A800,DBMS_TYPE_SIZES[],2,FALSE)</f>
        <v>9</v>
      </c>
      <c r="D800" s="109">
        <f>VLOOKUP(A800,DBMS_TYPE_SIZES[],3,FALSE)</f>
        <v>9</v>
      </c>
      <c r="E800" s="110">
        <f>VLOOKUP(A800,DBMS_TYPE_SIZES[],4,FALSE)</f>
        <v>9</v>
      </c>
      <c r="F800" t="s">
        <v>142</v>
      </c>
      <c r="G800" t="s">
        <v>143</v>
      </c>
      <c r="H800" t="s">
        <v>62</v>
      </c>
      <c r="I800">
        <v>19</v>
      </c>
      <c r="J800">
        <v>9</v>
      </c>
    </row>
    <row r="801" spans="1:10">
      <c r="A801" s="108" t="str">
        <f>COL_SIZES[[#This Row],[datatype]]&amp;"_"&amp;COL_SIZES[[#This Row],[column_prec]]&amp;"_"&amp;COL_SIZES[[#This Row],[col_len]]</f>
        <v>varchar_0_255</v>
      </c>
      <c r="B801" s="108">
        <f>IF(COL_SIZES[[#This Row],[datatype]] = "varchar",
  MIN(
    COL_SIZES[[#This Row],[column_length]],
    IFERROR(VALUE(VLOOKUP(
      COL_SIZES[[#This Row],[table_name]]&amp;"."&amp;COL_SIZES[[#This Row],[column_name]],
      AVG_COL_SIZES[#Data],2,FALSE)),
    COL_SIZES[[#This Row],[column_length]])
  ),
  COL_SIZES[[#This Row],[column_length]])</f>
        <v>255</v>
      </c>
      <c r="C801" s="109">
        <f>VLOOKUP(A801,DBMS_TYPE_SIZES[],2,FALSE)</f>
        <v>255</v>
      </c>
      <c r="D801" s="109">
        <f>VLOOKUP(A801,DBMS_TYPE_SIZES[],3,FALSE)</f>
        <v>255</v>
      </c>
      <c r="E801" s="110">
        <f>VLOOKUP(A801,DBMS_TYPE_SIZES[],4,FALSE)</f>
        <v>256</v>
      </c>
      <c r="F801" t="s">
        <v>142</v>
      </c>
      <c r="G801" t="s">
        <v>764</v>
      </c>
      <c r="H801" t="s">
        <v>86</v>
      </c>
      <c r="I801">
        <v>0</v>
      </c>
      <c r="J801">
        <v>255</v>
      </c>
    </row>
    <row r="802" spans="1:10">
      <c r="A802" s="108" t="str">
        <f>COL_SIZES[[#This Row],[datatype]]&amp;"_"&amp;COL_SIZES[[#This Row],[column_prec]]&amp;"_"&amp;COL_SIZES[[#This Row],[col_len]]</f>
        <v>int_10_4</v>
      </c>
      <c r="B802" s="108">
        <f>IF(COL_SIZES[[#This Row],[datatype]] = "varchar",
  MIN(
    COL_SIZES[[#This Row],[column_length]],
    IFERROR(VALUE(VLOOKUP(
      COL_SIZES[[#This Row],[table_name]]&amp;"."&amp;COL_SIZES[[#This Row],[column_name]],
      AVG_COL_SIZES[#Data],2,FALSE)),
    COL_SIZES[[#This Row],[column_length]])
  ),
  COL_SIZES[[#This Row],[column_length]])</f>
        <v>4</v>
      </c>
      <c r="C802" s="109">
        <f>VLOOKUP(A802,DBMS_TYPE_SIZES[],2,FALSE)</f>
        <v>9</v>
      </c>
      <c r="D802" s="109">
        <f>VLOOKUP(A802,DBMS_TYPE_SIZES[],3,FALSE)</f>
        <v>4</v>
      </c>
      <c r="E802" s="110">
        <f>VLOOKUP(A802,DBMS_TYPE_SIZES[],4,FALSE)</f>
        <v>4</v>
      </c>
      <c r="F802" t="s">
        <v>142</v>
      </c>
      <c r="G802" t="s">
        <v>212</v>
      </c>
      <c r="H802" t="s">
        <v>18</v>
      </c>
      <c r="I802">
        <v>10</v>
      </c>
      <c r="J802">
        <v>4</v>
      </c>
    </row>
    <row r="803" spans="1:10">
      <c r="A803" s="108" t="str">
        <f>COL_SIZES[[#This Row],[datatype]]&amp;"_"&amp;COL_SIZES[[#This Row],[column_prec]]&amp;"_"&amp;COL_SIZES[[#This Row],[col_len]]</f>
        <v>int_10_4</v>
      </c>
      <c r="B803" s="108">
        <f>IF(COL_SIZES[[#This Row],[datatype]] = "varchar",
  MIN(
    COL_SIZES[[#This Row],[column_length]],
    IFERROR(VALUE(VLOOKUP(
      COL_SIZES[[#This Row],[table_name]]&amp;"."&amp;COL_SIZES[[#This Row],[column_name]],
      AVG_COL_SIZES[#Data],2,FALSE)),
    COL_SIZES[[#This Row],[column_length]])
  ),
  COL_SIZES[[#This Row],[column_length]])</f>
        <v>4</v>
      </c>
      <c r="C803" s="109">
        <f>VLOOKUP(A803,DBMS_TYPE_SIZES[],2,FALSE)</f>
        <v>9</v>
      </c>
      <c r="D803" s="109">
        <f>VLOOKUP(A803,DBMS_TYPE_SIZES[],3,FALSE)</f>
        <v>4</v>
      </c>
      <c r="E803" s="110">
        <f>VLOOKUP(A803,DBMS_TYPE_SIZES[],4,FALSE)</f>
        <v>4</v>
      </c>
      <c r="F803" t="s">
        <v>142</v>
      </c>
      <c r="G803" t="s">
        <v>697</v>
      </c>
      <c r="H803" t="s">
        <v>18</v>
      </c>
      <c r="I803">
        <v>10</v>
      </c>
      <c r="J803">
        <v>4</v>
      </c>
    </row>
    <row r="804" spans="1:10">
      <c r="A804" s="108" t="str">
        <f>COL_SIZES[[#This Row],[datatype]]&amp;"_"&amp;COL_SIZES[[#This Row],[column_prec]]&amp;"_"&amp;COL_SIZES[[#This Row],[col_len]]</f>
        <v>int_10_4</v>
      </c>
      <c r="B804" s="108">
        <f>IF(COL_SIZES[[#This Row],[datatype]] = "varchar",
  MIN(
    COL_SIZES[[#This Row],[column_length]],
    IFERROR(VALUE(VLOOKUP(
      COL_SIZES[[#This Row],[table_name]]&amp;"."&amp;COL_SIZES[[#This Row],[column_name]],
      AVG_COL_SIZES[#Data],2,FALSE)),
    COL_SIZES[[#This Row],[column_length]])
  ),
  COL_SIZES[[#This Row],[column_length]])</f>
        <v>4</v>
      </c>
      <c r="C804" s="109">
        <f>VLOOKUP(A804,DBMS_TYPE_SIZES[],2,FALSE)</f>
        <v>9</v>
      </c>
      <c r="D804" s="109">
        <f>VLOOKUP(A804,DBMS_TYPE_SIZES[],3,FALSE)</f>
        <v>4</v>
      </c>
      <c r="E804" s="110">
        <f>VLOOKUP(A804,DBMS_TYPE_SIZES[],4,FALSE)</f>
        <v>4</v>
      </c>
      <c r="F804" t="s">
        <v>142</v>
      </c>
      <c r="G804" t="s">
        <v>139</v>
      </c>
      <c r="H804" t="s">
        <v>18</v>
      </c>
      <c r="I804">
        <v>10</v>
      </c>
      <c r="J804">
        <v>4</v>
      </c>
    </row>
    <row r="805" spans="1:10">
      <c r="A805" s="108" t="str">
        <f>COL_SIZES[[#This Row],[datatype]]&amp;"_"&amp;COL_SIZES[[#This Row],[column_prec]]&amp;"_"&amp;COL_SIZES[[#This Row],[col_len]]</f>
        <v>int_10_4</v>
      </c>
      <c r="B805" s="108">
        <f>IF(COL_SIZES[[#This Row],[datatype]] = "varchar",
  MIN(
    COL_SIZES[[#This Row],[column_length]],
    IFERROR(VALUE(VLOOKUP(
      COL_SIZES[[#This Row],[table_name]]&amp;"."&amp;COL_SIZES[[#This Row],[column_name]],
      AVG_COL_SIZES[#Data],2,FALSE)),
    COL_SIZES[[#This Row],[column_length]])
  ),
  COL_SIZES[[#This Row],[column_length]])</f>
        <v>4</v>
      </c>
      <c r="C805" s="109">
        <f>VLOOKUP(A805,DBMS_TYPE_SIZES[],2,FALSE)</f>
        <v>9</v>
      </c>
      <c r="D805" s="109">
        <f>VLOOKUP(A805,DBMS_TYPE_SIZES[],3,FALSE)</f>
        <v>4</v>
      </c>
      <c r="E805" s="110">
        <f>VLOOKUP(A805,DBMS_TYPE_SIZES[],4,FALSE)</f>
        <v>4</v>
      </c>
      <c r="F805" t="s">
        <v>142</v>
      </c>
      <c r="G805" t="s">
        <v>116</v>
      </c>
      <c r="H805" t="s">
        <v>18</v>
      </c>
      <c r="I805">
        <v>10</v>
      </c>
      <c r="J805">
        <v>4</v>
      </c>
    </row>
    <row r="806" spans="1:10">
      <c r="A806" s="108" t="str">
        <f>COL_SIZES[[#This Row],[datatype]]&amp;"_"&amp;COL_SIZES[[#This Row],[column_prec]]&amp;"_"&amp;COL_SIZES[[#This Row],[col_len]]</f>
        <v>numeric_19_9</v>
      </c>
      <c r="B806" s="108">
        <f>IF(COL_SIZES[[#This Row],[datatype]] = "varchar",
  MIN(
    COL_SIZES[[#This Row],[column_length]],
    IFERROR(VALUE(VLOOKUP(
      COL_SIZES[[#This Row],[table_name]]&amp;"."&amp;COL_SIZES[[#This Row],[column_name]],
      AVG_COL_SIZES[#Data],2,FALSE)),
    COL_SIZES[[#This Row],[column_length]])
  ),
  COL_SIZES[[#This Row],[column_length]])</f>
        <v>9</v>
      </c>
      <c r="C806" s="109">
        <f>VLOOKUP(A806,DBMS_TYPE_SIZES[],2,FALSE)</f>
        <v>9</v>
      </c>
      <c r="D806" s="109">
        <f>VLOOKUP(A806,DBMS_TYPE_SIZES[],3,FALSE)</f>
        <v>9</v>
      </c>
      <c r="E806" s="110">
        <f>VLOOKUP(A806,DBMS_TYPE_SIZES[],4,FALSE)</f>
        <v>9</v>
      </c>
      <c r="F806" t="s">
        <v>142</v>
      </c>
      <c r="G806" t="s">
        <v>96</v>
      </c>
      <c r="H806" t="s">
        <v>62</v>
      </c>
      <c r="I806">
        <v>19</v>
      </c>
      <c r="J806">
        <v>9</v>
      </c>
    </row>
    <row r="807" spans="1:10">
      <c r="A807" s="108" t="str">
        <f>COL_SIZES[[#This Row],[datatype]]&amp;"_"&amp;COL_SIZES[[#This Row],[column_prec]]&amp;"_"&amp;COL_SIZES[[#This Row],[col_len]]</f>
        <v>varchar_0_64</v>
      </c>
      <c r="B807" s="108">
        <f>IF(COL_SIZES[[#This Row],[datatype]] = "varchar",
  MIN(
    COL_SIZES[[#This Row],[column_length]],
    IFERROR(VALUE(VLOOKUP(
      COL_SIZES[[#This Row],[table_name]]&amp;"."&amp;COL_SIZES[[#This Row],[column_name]],
      AVG_COL_SIZES[#Data],2,FALSE)),
    COL_SIZES[[#This Row],[column_length]])
  ),
  COL_SIZES[[#This Row],[column_length]])</f>
        <v>64</v>
      </c>
      <c r="C807" s="109">
        <f>VLOOKUP(A807,DBMS_TYPE_SIZES[],2,FALSE)</f>
        <v>64</v>
      </c>
      <c r="D807" s="109">
        <f>VLOOKUP(A807,DBMS_TYPE_SIZES[],3,FALSE)</f>
        <v>64</v>
      </c>
      <c r="E807" s="110">
        <f>VLOOKUP(A807,DBMS_TYPE_SIZES[],4,FALSE)</f>
        <v>65</v>
      </c>
      <c r="F807" t="s">
        <v>142</v>
      </c>
      <c r="G807" t="s">
        <v>731</v>
      </c>
      <c r="H807" t="s">
        <v>86</v>
      </c>
      <c r="I807">
        <v>0</v>
      </c>
      <c r="J807">
        <v>64</v>
      </c>
    </row>
    <row r="808" spans="1:10">
      <c r="A808" s="108" t="str">
        <f>COL_SIZES[[#This Row],[datatype]]&amp;"_"&amp;COL_SIZES[[#This Row],[column_prec]]&amp;"_"&amp;COL_SIZES[[#This Row],[col_len]]</f>
        <v>varchar_0_50</v>
      </c>
      <c r="B808" s="108">
        <f>IF(COL_SIZES[[#This Row],[datatype]] = "varchar",
  MIN(
    COL_SIZES[[#This Row],[column_length]],
    IFERROR(VALUE(VLOOKUP(
      COL_SIZES[[#This Row],[table_name]]&amp;"."&amp;COL_SIZES[[#This Row],[column_name]],
      AVG_COL_SIZES[#Data],2,FALSE)),
    COL_SIZES[[#This Row],[column_length]])
  ),
  COL_SIZES[[#This Row],[column_length]])</f>
        <v>50</v>
      </c>
      <c r="C808" s="109">
        <f>VLOOKUP(A808,DBMS_TYPE_SIZES[],2,FALSE)</f>
        <v>50</v>
      </c>
      <c r="D808" s="109">
        <f>VLOOKUP(A808,DBMS_TYPE_SIZES[],3,FALSE)</f>
        <v>50</v>
      </c>
      <c r="E808" s="110">
        <f>VLOOKUP(A808,DBMS_TYPE_SIZES[],4,FALSE)</f>
        <v>51</v>
      </c>
      <c r="F808" t="s">
        <v>142</v>
      </c>
      <c r="G808" t="s">
        <v>130</v>
      </c>
      <c r="H808" t="s">
        <v>86</v>
      </c>
      <c r="I808">
        <v>0</v>
      </c>
      <c r="J808">
        <v>50</v>
      </c>
    </row>
    <row r="809" spans="1:10">
      <c r="A809" s="108" t="str">
        <f>COL_SIZES[[#This Row],[datatype]]&amp;"_"&amp;COL_SIZES[[#This Row],[column_prec]]&amp;"_"&amp;COL_SIZES[[#This Row],[col_len]]</f>
        <v>int_10_4</v>
      </c>
      <c r="B809" s="108">
        <f>IF(COL_SIZES[[#This Row],[datatype]] = "varchar",
  MIN(
    COL_SIZES[[#This Row],[column_length]],
    IFERROR(VALUE(VLOOKUP(
      COL_SIZES[[#This Row],[table_name]]&amp;"."&amp;COL_SIZES[[#This Row],[column_name]],
      AVG_COL_SIZES[#Data],2,FALSE)),
    COL_SIZES[[#This Row],[column_length]])
  ),
  COL_SIZES[[#This Row],[column_length]])</f>
        <v>4</v>
      </c>
      <c r="C809" s="109">
        <f>VLOOKUP(A809,DBMS_TYPE_SIZES[],2,FALSE)</f>
        <v>9</v>
      </c>
      <c r="D809" s="109">
        <f>VLOOKUP(A809,DBMS_TYPE_SIZES[],3,FALSE)</f>
        <v>4</v>
      </c>
      <c r="E809" s="110">
        <f>VLOOKUP(A809,DBMS_TYPE_SIZES[],4,FALSE)</f>
        <v>4</v>
      </c>
      <c r="F809" t="s">
        <v>142</v>
      </c>
      <c r="G809" t="s">
        <v>722</v>
      </c>
      <c r="H809" t="s">
        <v>18</v>
      </c>
      <c r="I809">
        <v>10</v>
      </c>
      <c r="J809">
        <v>4</v>
      </c>
    </row>
    <row r="810" spans="1:10">
      <c r="A810" s="108" t="str">
        <f>COL_SIZES[[#This Row],[datatype]]&amp;"_"&amp;COL_SIZES[[#This Row],[column_prec]]&amp;"_"&amp;COL_SIZES[[#This Row],[col_len]]</f>
        <v>int_10_4</v>
      </c>
      <c r="B810" s="108">
        <f>IF(COL_SIZES[[#This Row],[datatype]] = "varchar",
  MIN(
    COL_SIZES[[#This Row],[column_length]],
    IFERROR(VALUE(VLOOKUP(
      COL_SIZES[[#This Row],[table_name]]&amp;"."&amp;COL_SIZES[[#This Row],[column_name]],
      AVG_COL_SIZES[#Data],2,FALSE)),
    COL_SIZES[[#This Row],[column_length]])
  ),
  COL_SIZES[[#This Row],[column_length]])</f>
        <v>4</v>
      </c>
      <c r="C810" s="109">
        <f>VLOOKUP(A810,DBMS_TYPE_SIZES[],2,FALSE)</f>
        <v>9</v>
      </c>
      <c r="D810" s="109">
        <f>VLOOKUP(A810,DBMS_TYPE_SIZES[],3,FALSE)</f>
        <v>4</v>
      </c>
      <c r="E810" s="110">
        <f>VLOOKUP(A810,DBMS_TYPE_SIZES[],4,FALSE)</f>
        <v>4</v>
      </c>
      <c r="F810" t="s">
        <v>142</v>
      </c>
      <c r="G810" t="s">
        <v>706</v>
      </c>
      <c r="H810" t="s">
        <v>18</v>
      </c>
      <c r="I810">
        <v>10</v>
      </c>
      <c r="J810">
        <v>4</v>
      </c>
    </row>
    <row r="811" spans="1:10">
      <c r="A811" s="108" t="str">
        <f>COL_SIZES[[#This Row],[datatype]]&amp;"_"&amp;COL_SIZES[[#This Row],[column_prec]]&amp;"_"&amp;COL_SIZES[[#This Row],[col_len]]</f>
        <v>int_10_4</v>
      </c>
      <c r="B811" s="108">
        <f>IF(COL_SIZES[[#This Row],[datatype]] = "varchar",
  MIN(
    COL_SIZES[[#This Row],[column_length]],
    IFERROR(VALUE(VLOOKUP(
      COL_SIZES[[#This Row],[table_name]]&amp;"."&amp;COL_SIZES[[#This Row],[column_name]],
      AVG_COL_SIZES[#Data],2,FALSE)),
    COL_SIZES[[#This Row],[column_length]])
  ),
  COL_SIZES[[#This Row],[column_length]])</f>
        <v>4</v>
      </c>
      <c r="C811" s="109">
        <f>VLOOKUP(A811,DBMS_TYPE_SIZES[],2,FALSE)</f>
        <v>9</v>
      </c>
      <c r="D811" s="109">
        <f>VLOOKUP(A811,DBMS_TYPE_SIZES[],3,FALSE)</f>
        <v>4</v>
      </c>
      <c r="E811" s="110">
        <f>VLOOKUP(A811,DBMS_TYPE_SIZES[],4,FALSE)</f>
        <v>4</v>
      </c>
      <c r="F811" t="s">
        <v>142</v>
      </c>
      <c r="G811" t="s">
        <v>707</v>
      </c>
      <c r="H811" t="s">
        <v>18</v>
      </c>
      <c r="I811">
        <v>10</v>
      </c>
      <c r="J811">
        <v>4</v>
      </c>
    </row>
    <row r="812" spans="1:10">
      <c r="A812" s="108" t="str">
        <f>COL_SIZES[[#This Row],[datatype]]&amp;"_"&amp;COL_SIZES[[#This Row],[column_prec]]&amp;"_"&amp;COL_SIZES[[#This Row],[col_len]]</f>
        <v>varchar_0_8</v>
      </c>
      <c r="B812" s="108">
        <f>IF(COL_SIZES[[#This Row],[datatype]] = "varchar",
  MIN(
    COL_SIZES[[#This Row],[column_length]],
    IFERROR(VALUE(VLOOKUP(
      COL_SIZES[[#This Row],[table_name]]&amp;"."&amp;COL_SIZES[[#This Row],[column_name]],
      AVG_COL_SIZES[#Data],2,FALSE)),
    COL_SIZES[[#This Row],[column_length]])
  ),
  COL_SIZES[[#This Row],[column_length]])</f>
        <v>8</v>
      </c>
      <c r="C812" s="109">
        <f>VLOOKUP(A812,DBMS_TYPE_SIZES[],2,FALSE)</f>
        <v>8</v>
      </c>
      <c r="D812" s="109">
        <f>VLOOKUP(A812,DBMS_TYPE_SIZES[],3,FALSE)</f>
        <v>8</v>
      </c>
      <c r="E812" s="110">
        <f>VLOOKUP(A812,DBMS_TYPE_SIZES[],4,FALSE)</f>
        <v>9</v>
      </c>
      <c r="F812" t="s">
        <v>142</v>
      </c>
      <c r="G812" t="s">
        <v>733</v>
      </c>
      <c r="H812" t="s">
        <v>86</v>
      </c>
      <c r="I812">
        <v>0</v>
      </c>
      <c r="J812">
        <v>255</v>
      </c>
    </row>
    <row r="813" spans="1:10">
      <c r="A813" s="108" t="str">
        <f>COL_SIZES[[#This Row],[datatype]]&amp;"_"&amp;COL_SIZES[[#This Row],[column_prec]]&amp;"_"&amp;COL_SIZES[[#This Row],[col_len]]</f>
        <v>datetime_23_8</v>
      </c>
      <c r="B813" s="108">
        <f>IF(COL_SIZES[[#This Row],[datatype]] = "varchar",
  MIN(
    COL_SIZES[[#This Row],[column_length]],
    IFERROR(VALUE(VLOOKUP(
      COL_SIZES[[#This Row],[table_name]]&amp;"."&amp;COL_SIZES[[#This Row],[column_name]],
      AVG_COL_SIZES[#Data],2,FALSE)),
    COL_SIZES[[#This Row],[column_length]])
  ),
  COL_SIZES[[#This Row],[column_length]])</f>
        <v>8</v>
      </c>
      <c r="C813" s="109">
        <f>VLOOKUP(A813,DBMS_TYPE_SIZES[],2,FALSE)</f>
        <v>7</v>
      </c>
      <c r="D813" s="109">
        <f>VLOOKUP(A813,DBMS_TYPE_SIZES[],3,FALSE)</f>
        <v>8</v>
      </c>
      <c r="E813" s="110">
        <f>VLOOKUP(A813,DBMS_TYPE_SIZES[],4,FALSE)</f>
        <v>8</v>
      </c>
      <c r="F813" t="s">
        <v>144</v>
      </c>
      <c r="G813" t="s">
        <v>715</v>
      </c>
      <c r="H813" t="s">
        <v>20</v>
      </c>
      <c r="I813">
        <v>23</v>
      </c>
      <c r="J813">
        <v>8</v>
      </c>
    </row>
    <row r="814" spans="1:10">
      <c r="A814" s="108" t="str">
        <f>COL_SIZES[[#This Row],[datatype]]&amp;"_"&amp;COL_SIZES[[#This Row],[column_prec]]&amp;"_"&amp;COL_SIZES[[#This Row],[col_len]]</f>
        <v>int_10_4</v>
      </c>
      <c r="B814" s="108">
        <f>IF(COL_SIZES[[#This Row],[datatype]] = "varchar",
  MIN(
    COL_SIZES[[#This Row],[column_length]],
    IFERROR(VALUE(VLOOKUP(
      COL_SIZES[[#This Row],[table_name]]&amp;"."&amp;COL_SIZES[[#This Row],[column_name]],
      AVG_COL_SIZES[#Data],2,FALSE)),
    COL_SIZES[[#This Row],[column_length]])
  ),
  COL_SIZES[[#This Row],[column_length]])</f>
        <v>4</v>
      </c>
      <c r="C814" s="109">
        <f>VLOOKUP(A814,DBMS_TYPE_SIZES[],2,FALSE)</f>
        <v>9</v>
      </c>
      <c r="D814" s="109">
        <f>VLOOKUP(A814,DBMS_TYPE_SIZES[],3,FALSE)</f>
        <v>4</v>
      </c>
      <c r="E814" s="110">
        <f>VLOOKUP(A814,DBMS_TYPE_SIZES[],4,FALSE)</f>
        <v>4</v>
      </c>
      <c r="F814" t="s">
        <v>144</v>
      </c>
      <c r="G814" t="s">
        <v>129</v>
      </c>
      <c r="H814" t="s">
        <v>18</v>
      </c>
      <c r="I814">
        <v>10</v>
      </c>
      <c r="J814">
        <v>4</v>
      </c>
    </row>
    <row r="815" spans="1:10">
      <c r="A815" s="108" t="str">
        <f>COL_SIZES[[#This Row],[datatype]]&amp;"_"&amp;COL_SIZES[[#This Row],[column_prec]]&amp;"_"&amp;COL_SIZES[[#This Row],[col_len]]</f>
        <v>int_10_4</v>
      </c>
      <c r="B815" s="108">
        <f>IF(COL_SIZES[[#This Row],[datatype]] = "varchar",
  MIN(
    COL_SIZES[[#This Row],[column_length]],
    IFERROR(VALUE(VLOOKUP(
      COL_SIZES[[#This Row],[table_name]]&amp;"."&amp;COL_SIZES[[#This Row],[column_name]],
      AVG_COL_SIZES[#Data],2,FALSE)),
    COL_SIZES[[#This Row],[column_length]])
  ),
  COL_SIZES[[#This Row],[column_length]])</f>
        <v>4</v>
      </c>
      <c r="C815" s="109">
        <f>VLOOKUP(A815,DBMS_TYPE_SIZES[],2,FALSE)</f>
        <v>9</v>
      </c>
      <c r="D815" s="109">
        <f>VLOOKUP(A815,DBMS_TYPE_SIZES[],3,FALSE)</f>
        <v>4</v>
      </c>
      <c r="E815" s="110">
        <f>VLOOKUP(A815,DBMS_TYPE_SIZES[],4,FALSE)</f>
        <v>4</v>
      </c>
      <c r="F815" t="s">
        <v>144</v>
      </c>
      <c r="G815" t="s">
        <v>157</v>
      </c>
      <c r="H815" t="s">
        <v>18</v>
      </c>
      <c r="I815">
        <v>10</v>
      </c>
      <c r="J815">
        <v>4</v>
      </c>
    </row>
    <row r="816" spans="1:10">
      <c r="A816" s="108" t="str">
        <f>COL_SIZES[[#This Row],[datatype]]&amp;"_"&amp;COL_SIZES[[#This Row],[column_prec]]&amp;"_"&amp;COL_SIZES[[#This Row],[col_len]]</f>
        <v>varchar_0_50</v>
      </c>
      <c r="B816" s="108">
        <f>IF(COL_SIZES[[#This Row],[datatype]] = "varchar",
  MIN(
    COL_SIZES[[#This Row],[column_length]],
    IFERROR(VALUE(VLOOKUP(
      COL_SIZES[[#This Row],[table_name]]&amp;"."&amp;COL_SIZES[[#This Row],[column_name]],
      AVG_COL_SIZES[#Data],2,FALSE)),
    COL_SIZES[[#This Row],[column_length]])
  ),
  COL_SIZES[[#This Row],[column_length]])</f>
        <v>50</v>
      </c>
      <c r="C816" s="109">
        <f>VLOOKUP(A816,DBMS_TYPE_SIZES[],2,FALSE)</f>
        <v>50</v>
      </c>
      <c r="D816" s="109">
        <f>VLOOKUP(A816,DBMS_TYPE_SIZES[],3,FALSE)</f>
        <v>50</v>
      </c>
      <c r="E816" s="110">
        <f>VLOOKUP(A816,DBMS_TYPE_SIZES[],4,FALSE)</f>
        <v>51</v>
      </c>
      <c r="F816" t="s">
        <v>144</v>
      </c>
      <c r="G816" t="s">
        <v>115</v>
      </c>
      <c r="H816" t="s">
        <v>86</v>
      </c>
      <c r="I816">
        <v>0</v>
      </c>
      <c r="J816">
        <v>50</v>
      </c>
    </row>
    <row r="817" spans="1:10">
      <c r="A817" s="108" t="str">
        <f>COL_SIZES[[#This Row],[datatype]]&amp;"_"&amp;COL_SIZES[[#This Row],[column_prec]]&amp;"_"&amp;COL_SIZES[[#This Row],[col_len]]</f>
        <v>numeric_19_9</v>
      </c>
      <c r="B817" s="108">
        <f>IF(COL_SIZES[[#This Row],[datatype]] = "varchar",
  MIN(
    COL_SIZES[[#This Row],[column_length]],
    IFERROR(VALUE(VLOOKUP(
      COL_SIZES[[#This Row],[table_name]]&amp;"."&amp;COL_SIZES[[#This Row],[column_name]],
      AVG_COL_SIZES[#Data],2,FALSE)),
    COL_SIZES[[#This Row],[column_length]])
  ),
  COL_SIZES[[#This Row],[column_length]])</f>
        <v>9</v>
      </c>
      <c r="C817" s="109">
        <f>VLOOKUP(A817,DBMS_TYPE_SIZES[],2,FALSE)</f>
        <v>9</v>
      </c>
      <c r="D817" s="109">
        <f>VLOOKUP(A817,DBMS_TYPE_SIZES[],3,FALSE)</f>
        <v>9</v>
      </c>
      <c r="E817" s="110">
        <f>VLOOKUP(A817,DBMS_TYPE_SIZES[],4,FALSE)</f>
        <v>9</v>
      </c>
      <c r="F817" t="s">
        <v>144</v>
      </c>
      <c r="G817" t="s">
        <v>143</v>
      </c>
      <c r="H817" t="s">
        <v>62</v>
      </c>
      <c r="I817">
        <v>19</v>
      </c>
      <c r="J817">
        <v>9</v>
      </c>
    </row>
    <row r="818" spans="1:10">
      <c r="A818" s="108" t="str">
        <f>COL_SIZES[[#This Row],[datatype]]&amp;"_"&amp;COL_SIZES[[#This Row],[column_prec]]&amp;"_"&amp;COL_SIZES[[#This Row],[col_len]]</f>
        <v>varchar_0_255</v>
      </c>
      <c r="B818" s="108">
        <f>IF(COL_SIZES[[#This Row],[datatype]] = "varchar",
  MIN(
    COL_SIZES[[#This Row],[column_length]],
    IFERROR(VALUE(VLOOKUP(
      COL_SIZES[[#This Row],[table_name]]&amp;"."&amp;COL_SIZES[[#This Row],[column_name]],
      AVG_COL_SIZES[#Data],2,FALSE)),
    COL_SIZES[[#This Row],[column_length]])
  ),
  COL_SIZES[[#This Row],[column_length]])</f>
        <v>255</v>
      </c>
      <c r="C818" s="109">
        <f>VLOOKUP(A818,DBMS_TYPE_SIZES[],2,FALSE)</f>
        <v>255</v>
      </c>
      <c r="D818" s="109">
        <f>VLOOKUP(A818,DBMS_TYPE_SIZES[],3,FALSE)</f>
        <v>255</v>
      </c>
      <c r="E818" s="110">
        <f>VLOOKUP(A818,DBMS_TYPE_SIZES[],4,FALSE)</f>
        <v>256</v>
      </c>
      <c r="F818" t="s">
        <v>144</v>
      </c>
      <c r="G818" t="s">
        <v>764</v>
      </c>
      <c r="H818" t="s">
        <v>86</v>
      </c>
      <c r="I818">
        <v>0</v>
      </c>
      <c r="J818">
        <v>255</v>
      </c>
    </row>
    <row r="819" spans="1:10">
      <c r="A819" s="108" t="str">
        <f>COL_SIZES[[#This Row],[datatype]]&amp;"_"&amp;COL_SIZES[[#This Row],[column_prec]]&amp;"_"&amp;COL_SIZES[[#This Row],[col_len]]</f>
        <v>int_10_4</v>
      </c>
      <c r="B819" s="108">
        <f>IF(COL_SIZES[[#This Row],[datatype]] = "varchar",
  MIN(
    COL_SIZES[[#This Row],[column_length]],
    IFERROR(VALUE(VLOOKUP(
      COL_SIZES[[#This Row],[table_name]]&amp;"."&amp;COL_SIZES[[#This Row],[column_name]],
      AVG_COL_SIZES[#Data],2,FALSE)),
    COL_SIZES[[#This Row],[column_length]])
  ),
  COL_SIZES[[#This Row],[column_length]])</f>
        <v>4</v>
      </c>
      <c r="C819" s="109">
        <f>VLOOKUP(A819,DBMS_TYPE_SIZES[],2,FALSE)</f>
        <v>9</v>
      </c>
      <c r="D819" s="109">
        <f>VLOOKUP(A819,DBMS_TYPE_SIZES[],3,FALSE)</f>
        <v>4</v>
      </c>
      <c r="E819" s="110">
        <f>VLOOKUP(A819,DBMS_TYPE_SIZES[],4,FALSE)</f>
        <v>4</v>
      </c>
      <c r="F819" t="s">
        <v>144</v>
      </c>
      <c r="G819" t="s">
        <v>212</v>
      </c>
      <c r="H819" t="s">
        <v>18</v>
      </c>
      <c r="I819">
        <v>10</v>
      </c>
      <c r="J819">
        <v>4</v>
      </c>
    </row>
    <row r="820" spans="1:10">
      <c r="A820" s="108" t="str">
        <f>COL_SIZES[[#This Row],[datatype]]&amp;"_"&amp;COL_SIZES[[#This Row],[column_prec]]&amp;"_"&amp;COL_SIZES[[#This Row],[col_len]]</f>
        <v>int_10_4</v>
      </c>
      <c r="B820" s="108">
        <f>IF(COL_SIZES[[#This Row],[datatype]] = "varchar",
  MIN(
    COL_SIZES[[#This Row],[column_length]],
    IFERROR(VALUE(VLOOKUP(
      COL_SIZES[[#This Row],[table_name]]&amp;"."&amp;COL_SIZES[[#This Row],[column_name]],
      AVG_COL_SIZES[#Data],2,FALSE)),
    COL_SIZES[[#This Row],[column_length]])
  ),
  COL_SIZES[[#This Row],[column_length]])</f>
        <v>4</v>
      </c>
      <c r="C820" s="109">
        <f>VLOOKUP(A820,DBMS_TYPE_SIZES[],2,FALSE)</f>
        <v>9</v>
      </c>
      <c r="D820" s="109">
        <f>VLOOKUP(A820,DBMS_TYPE_SIZES[],3,FALSE)</f>
        <v>4</v>
      </c>
      <c r="E820" s="110">
        <f>VLOOKUP(A820,DBMS_TYPE_SIZES[],4,FALSE)</f>
        <v>4</v>
      </c>
      <c r="F820" t="s">
        <v>144</v>
      </c>
      <c r="G820" t="s">
        <v>697</v>
      </c>
      <c r="H820" t="s">
        <v>18</v>
      </c>
      <c r="I820">
        <v>10</v>
      </c>
      <c r="J820">
        <v>4</v>
      </c>
    </row>
    <row r="821" spans="1:10">
      <c r="A821" s="108" t="str">
        <f>COL_SIZES[[#This Row],[datatype]]&amp;"_"&amp;COL_SIZES[[#This Row],[column_prec]]&amp;"_"&amp;COL_SIZES[[#This Row],[col_len]]</f>
        <v>int_10_4</v>
      </c>
      <c r="B821" s="108">
        <f>IF(COL_SIZES[[#This Row],[datatype]] = "varchar",
  MIN(
    COL_SIZES[[#This Row],[column_length]],
    IFERROR(VALUE(VLOOKUP(
      COL_SIZES[[#This Row],[table_name]]&amp;"."&amp;COL_SIZES[[#This Row],[column_name]],
      AVG_COL_SIZES[#Data],2,FALSE)),
    COL_SIZES[[#This Row],[column_length]])
  ),
  COL_SIZES[[#This Row],[column_length]])</f>
        <v>4</v>
      </c>
      <c r="C821" s="109">
        <f>VLOOKUP(A821,DBMS_TYPE_SIZES[],2,FALSE)</f>
        <v>9</v>
      </c>
      <c r="D821" s="109">
        <f>VLOOKUP(A821,DBMS_TYPE_SIZES[],3,FALSE)</f>
        <v>4</v>
      </c>
      <c r="E821" s="110">
        <f>VLOOKUP(A821,DBMS_TYPE_SIZES[],4,FALSE)</f>
        <v>4</v>
      </c>
      <c r="F821" t="s">
        <v>144</v>
      </c>
      <c r="G821" t="s">
        <v>139</v>
      </c>
      <c r="H821" t="s">
        <v>18</v>
      </c>
      <c r="I821">
        <v>10</v>
      </c>
      <c r="J821">
        <v>4</v>
      </c>
    </row>
    <row r="822" spans="1:10">
      <c r="A822" s="108" t="str">
        <f>COL_SIZES[[#This Row],[datatype]]&amp;"_"&amp;COL_SIZES[[#This Row],[column_prec]]&amp;"_"&amp;COL_SIZES[[#This Row],[col_len]]</f>
        <v>int_10_4</v>
      </c>
      <c r="B822" s="108">
        <f>IF(COL_SIZES[[#This Row],[datatype]] = "varchar",
  MIN(
    COL_SIZES[[#This Row],[column_length]],
    IFERROR(VALUE(VLOOKUP(
      COL_SIZES[[#This Row],[table_name]]&amp;"."&amp;COL_SIZES[[#This Row],[column_name]],
      AVG_COL_SIZES[#Data],2,FALSE)),
    COL_SIZES[[#This Row],[column_length]])
  ),
  COL_SIZES[[#This Row],[column_length]])</f>
        <v>4</v>
      </c>
      <c r="C822" s="109">
        <f>VLOOKUP(A822,DBMS_TYPE_SIZES[],2,FALSE)</f>
        <v>9</v>
      </c>
      <c r="D822" s="109">
        <f>VLOOKUP(A822,DBMS_TYPE_SIZES[],3,FALSE)</f>
        <v>4</v>
      </c>
      <c r="E822" s="110">
        <f>VLOOKUP(A822,DBMS_TYPE_SIZES[],4,FALSE)</f>
        <v>4</v>
      </c>
      <c r="F822" t="s">
        <v>144</v>
      </c>
      <c r="G822" t="s">
        <v>116</v>
      </c>
      <c r="H822" t="s">
        <v>18</v>
      </c>
      <c r="I822">
        <v>10</v>
      </c>
      <c r="J822">
        <v>4</v>
      </c>
    </row>
    <row r="823" spans="1:10">
      <c r="A823" s="108" t="str">
        <f>COL_SIZES[[#This Row],[datatype]]&amp;"_"&amp;COL_SIZES[[#This Row],[column_prec]]&amp;"_"&amp;COL_SIZES[[#This Row],[col_len]]</f>
        <v>numeric_19_9</v>
      </c>
      <c r="B823" s="108">
        <f>IF(COL_SIZES[[#This Row],[datatype]] = "varchar",
  MIN(
    COL_SIZES[[#This Row],[column_length]],
    IFERROR(VALUE(VLOOKUP(
      COL_SIZES[[#This Row],[table_name]]&amp;"."&amp;COL_SIZES[[#This Row],[column_name]],
      AVG_COL_SIZES[#Data],2,FALSE)),
    COL_SIZES[[#This Row],[column_length]])
  ),
  COL_SIZES[[#This Row],[column_length]])</f>
        <v>9</v>
      </c>
      <c r="C823" s="109">
        <f>VLOOKUP(A823,DBMS_TYPE_SIZES[],2,FALSE)</f>
        <v>9</v>
      </c>
      <c r="D823" s="109">
        <f>VLOOKUP(A823,DBMS_TYPE_SIZES[],3,FALSE)</f>
        <v>9</v>
      </c>
      <c r="E823" s="110">
        <f>VLOOKUP(A823,DBMS_TYPE_SIZES[],4,FALSE)</f>
        <v>9</v>
      </c>
      <c r="F823" t="s">
        <v>144</v>
      </c>
      <c r="G823" t="s">
        <v>96</v>
      </c>
      <c r="H823" t="s">
        <v>62</v>
      </c>
      <c r="I823">
        <v>19</v>
      </c>
      <c r="J823">
        <v>9</v>
      </c>
    </row>
    <row r="824" spans="1:10">
      <c r="A824" s="108" t="str">
        <f>COL_SIZES[[#This Row],[datatype]]&amp;"_"&amp;COL_SIZES[[#This Row],[column_prec]]&amp;"_"&amp;COL_SIZES[[#This Row],[col_len]]</f>
        <v>varchar_0_64</v>
      </c>
      <c r="B824" s="108">
        <f>IF(COL_SIZES[[#This Row],[datatype]] = "varchar",
  MIN(
    COL_SIZES[[#This Row],[column_length]],
    IFERROR(VALUE(VLOOKUP(
      COL_SIZES[[#This Row],[table_name]]&amp;"."&amp;COL_SIZES[[#This Row],[column_name]],
      AVG_COL_SIZES[#Data],2,FALSE)),
    COL_SIZES[[#This Row],[column_length]])
  ),
  COL_SIZES[[#This Row],[column_length]])</f>
        <v>64</v>
      </c>
      <c r="C824" s="109">
        <f>VLOOKUP(A824,DBMS_TYPE_SIZES[],2,FALSE)</f>
        <v>64</v>
      </c>
      <c r="D824" s="109">
        <f>VLOOKUP(A824,DBMS_TYPE_SIZES[],3,FALSE)</f>
        <v>64</v>
      </c>
      <c r="E824" s="110">
        <f>VLOOKUP(A824,DBMS_TYPE_SIZES[],4,FALSE)</f>
        <v>65</v>
      </c>
      <c r="F824" t="s">
        <v>144</v>
      </c>
      <c r="G824" t="s">
        <v>731</v>
      </c>
      <c r="H824" t="s">
        <v>86</v>
      </c>
      <c r="I824">
        <v>0</v>
      </c>
      <c r="J824">
        <v>64</v>
      </c>
    </row>
    <row r="825" spans="1:10">
      <c r="A825" s="108" t="str">
        <f>COL_SIZES[[#This Row],[datatype]]&amp;"_"&amp;COL_SIZES[[#This Row],[column_prec]]&amp;"_"&amp;COL_SIZES[[#This Row],[col_len]]</f>
        <v>varchar_0_50</v>
      </c>
      <c r="B825" s="108">
        <f>IF(COL_SIZES[[#This Row],[datatype]] = "varchar",
  MIN(
    COL_SIZES[[#This Row],[column_length]],
    IFERROR(VALUE(VLOOKUP(
      COL_SIZES[[#This Row],[table_name]]&amp;"."&amp;COL_SIZES[[#This Row],[column_name]],
      AVG_COL_SIZES[#Data],2,FALSE)),
    COL_SIZES[[#This Row],[column_length]])
  ),
  COL_SIZES[[#This Row],[column_length]])</f>
        <v>50</v>
      </c>
      <c r="C825" s="109">
        <f>VLOOKUP(A825,DBMS_TYPE_SIZES[],2,FALSE)</f>
        <v>50</v>
      </c>
      <c r="D825" s="109">
        <f>VLOOKUP(A825,DBMS_TYPE_SIZES[],3,FALSE)</f>
        <v>50</v>
      </c>
      <c r="E825" s="110">
        <f>VLOOKUP(A825,DBMS_TYPE_SIZES[],4,FALSE)</f>
        <v>51</v>
      </c>
      <c r="F825" t="s">
        <v>144</v>
      </c>
      <c r="G825" t="s">
        <v>130</v>
      </c>
      <c r="H825" t="s">
        <v>86</v>
      </c>
      <c r="I825">
        <v>0</v>
      </c>
      <c r="J825">
        <v>50</v>
      </c>
    </row>
    <row r="826" spans="1:10">
      <c r="A826" s="108" t="str">
        <f>COL_SIZES[[#This Row],[datatype]]&amp;"_"&amp;COL_SIZES[[#This Row],[column_prec]]&amp;"_"&amp;COL_SIZES[[#This Row],[col_len]]</f>
        <v>int_10_4</v>
      </c>
      <c r="B826" s="108">
        <f>IF(COL_SIZES[[#This Row],[datatype]] = "varchar",
  MIN(
    COL_SIZES[[#This Row],[column_length]],
    IFERROR(VALUE(VLOOKUP(
      COL_SIZES[[#This Row],[table_name]]&amp;"."&amp;COL_SIZES[[#This Row],[column_name]],
      AVG_COL_SIZES[#Data],2,FALSE)),
    COL_SIZES[[#This Row],[column_length]])
  ),
  COL_SIZES[[#This Row],[column_length]])</f>
        <v>4</v>
      </c>
      <c r="C826" s="109">
        <f>VLOOKUP(A826,DBMS_TYPE_SIZES[],2,FALSE)</f>
        <v>9</v>
      </c>
      <c r="D826" s="109">
        <f>VLOOKUP(A826,DBMS_TYPE_SIZES[],3,FALSE)</f>
        <v>4</v>
      </c>
      <c r="E826" s="110">
        <f>VLOOKUP(A826,DBMS_TYPE_SIZES[],4,FALSE)</f>
        <v>4</v>
      </c>
      <c r="F826" t="s">
        <v>144</v>
      </c>
      <c r="G826" t="s">
        <v>722</v>
      </c>
      <c r="H826" t="s">
        <v>18</v>
      </c>
      <c r="I826">
        <v>10</v>
      </c>
      <c r="J826">
        <v>4</v>
      </c>
    </row>
    <row r="827" spans="1:10">
      <c r="A827" s="108" t="str">
        <f>COL_SIZES[[#This Row],[datatype]]&amp;"_"&amp;COL_SIZES[[#This Row],[column_prec]]&amp;"_"&amp;COL_SIZES[[#This Row],[col_len]]</f>
        <v>int_10_4</v>
      </c>
      <c r="B827" s="108">
        <f>IF(COL_SIZES[[#This Row],[datatype]] = "varchar",
  MIN(
    COL_SIZES[[#This Row],[column_length]],
    IFERROR(VALUE(VLOOKUP(
      COL_SIZES[[#This Row],[table_name]]&amp;"."&amp;COL_SIZES[[#This Row],[column_name]],
      AVG_COL_SIZES[#Data],2,FALSE)),
    COL_SIZES[[#This Row],[column_length]])
  ),
  COL_SIZES[[#This Row],[column_length]])</f>
        <v>4</v>
      </c>
      <c r="C827" s="109">
        <f>VLOOKUP(A827,DBMS_TYPE_SIZES[],2,FALSE)</f>
        <v>9</v>
      </c>
      <c r="D827" s="109">
        <f>VLOOKUP(A827,DBMS_TYPE_SIZES[],3,FALSE)</f>
        <v>4</v>
      </c>
      <c r="E827" s="110">
        <f>VLOOKUP(A827,DBMS_TYPE_SIZES[],4,FALSE)</f>
        <v>4</v>
      </c>
      <c r="F827" t="s">
        <v>144</v>
      </c>
      <c r="G827" t="s">
        <v>706</v>
      </c>
      <c r="H827" t="s">
        <v>18</v>
      </c>
      <c r="I827">
        <v>10</v>
      </c>
      <c r="J827">
        <v>4</v>
      </c>
    </row>
    <row r="828" spans="1:10">
      <c r="A828" s="108" t="str">
        <f>COL_SIZES[[#This Row],[datatype]]&amp;"_"&amp;COL_SIZES[[#This Row],[column_prec]]&amp;"_"&amp;COL_SIZES[[#This Row],[col_len]]</f>
        <v>int_10_4</v>
      </c>
      <c r="B828" s="108">
        <f>IF(COL_SIZES[[#This Row],[datatype]] = "varchar",
  MIN(
    COL_SIZES[[#This Row],[column_length]],
    IFERROR(VALUE(VLOOKUP(
      COL_SIZES[[#This Row],[table_name]]&amp;"."&amp;COL_SIZES[[#This Row],[column_name]],
      AVG_COL_SIZES[#Data],2,FALSE)),
    COL_SIZES[[#This Row],[column_length]])
  ),
  COL_SIZES[[#This Row],[column_length]])</f>
        <v>4</v>
      </c>
      <c r="C828" s="109">
        <f>VLOOKUP(A828,DBMS_TYPE_SIZES[],2,FALSE)</f>
        <v>9</v>
      </c>
      <c r="D828" s="109">
        <f>VLOOKUP(A828,DBMS_TYPE_SIZES[],3,FALSE)</f>
        <v>4</v>
      </c>
      <c r="E828" s="110">
        <f>VLOOKUP(A828,DBMS_TYPE_SIZES[],4,FALSE)</f>
        <v>4</v>
      </c>
      <c r="F828" t="s">
        <v>144</v>
      </c>
      <c r="G828" t="s">
        <v>707</v>
      </c>
      <c r="H828" t="s">
        <v>18</v>
      </c>
      <c r="I828">
        <v>10</v>
      </c>
      <c r="J828">
        <v>4</v>
      </c>
    </row>
    <row r="829" spans="1:10">
      <c r="A829" s="108" t="str">
        <f>COL_SIZES[[#This Row],[datatype]]&amp;"_"&amp;COL_SIZES[[#This Row],[column_prec]]&amp;"_"&amp;COL_SIZES[[#This Row],[col_len]]</f>
        <v>varchar_0_8</v>
      </c>
      <c r="B829" s="108">
        <f>IF(COL_SIZES[[#This Row],[datatype]] = "varchar",
  MIN(
    COL_SIZES[[#This Row],[column_length]],
    IFERROR(VALUE(VLOOKUP(
      COL_SIZES[[#This Row],[table_name]]&amp;"."&amp;COL_SIZES[[#This Row],[column_name]],
      AVG_COL_SIZES[#Data],2,FALSE)),
    COL_SIZES[[#This Row],[column_length]])
  ),
  COL_SIZES[[#This Row],[column_length]])</f>
        <v>8</v>
      </c>
      <c r="C829" s="109">
        <f>VLOOKUP(A829,DBMS_TYPE_SIZES[],2,FALSE)</f>
        <v>8</v>
      </c>
      <c r="D829" s="109">
        <f>VLOOKUP(A829,DBMS_TYPE_SIZES[],3,FALSE)</f>
        <v>8</v>
      </c>
      <c r="E829" s="110">
        <f>VLOOKUP(A829,DBMS_TYPE_SIZES[],4,FALSE)</f>
        <v>9</v>
      </c>
      <c r="F829" t="s">
        <v>144</v>
      </c>
      <c r="G829" t="s">
        <v>733</v>
      </c>
      <c r="H829" t="s">
        <v>86</v>
      </c>
      <c r="I829">
        <v>0</v>
      </c>
      <c r="J829">
        <v>255</v>
      </c>
    </row>
    <row r="830" spans="1:10">
      <c r="A830" s="108" t="str">
        <f>COL_SIZES[[#This Row],[datatype]]&amp;"_"&amp;COL_SIZES[[#This Row],[column_prec]]&amp;"_"&amp;COL_SIZES[[#This Row],[col_len]]</f>
        <v>datetime_23_8</v>
      </c>
      <c r="B830" s="108">
        <f>IF(COL_SIZES[[#This Row],[datatype]] = "varchar",
  MIN(
    COL_SIZES[[#This Row],[column_length]],
    IFERROR(VALUE(VLOOKUP(
      COL_SIZES[[#This Row],[table_name]]&amp;"."&amp;COL_SIZES[[#This Row],[column_name]],
      AVG_COL_SIZES[#Data],2,FALSE)),
    COL_SIZES[[#This Row],[column_length]])
  ),
  COL_SIZES[[#This Row],[column_length]])</f>
        <v>8</v>
      </c>
      <c r="C830" s="109">
        <f>VLOOKUP(A830,DBMS_TYPE_SIZES[],2,FALSE)</f>
        <v>7</v>
      </c>
      <c r="D830" s="109">
        <f>VLOOKUP(A830,DBMS_TYPE_SIZES[],3,FALSE)</f>
        <v>8</v>
      </c>
      <c r="E830" s="110">
        <f>VLOOKUP(A830,DBMS_TYPE_SIZES[],4,FALSE)</f>
        <v>8</v>
      </c>
      <c r="F830" t="s">
        <v>145</v>
      </c>
      <c r="G830" t="s">
        <v>715</v>
      </c>
      <c r="H830" t="s">
        <v>20</v>
      </c>
      <c r="I830">
        <v>23</v>
      </c>
      <c r="J830">
        <v>8</v>
      </c>
    </row>
    <row r="831" spans="1:10">
      <c r="A831" s="108" t="str">
        <f>COL_SIZES[[#This Row],[datatype]]&amp;"_"&amp;COL_SIZES[[#This Row],[column_prec]]&amp;"_"&amp;COL_SIZES[[#This Row],[col_len]]</f>
        <v>int_10_4</v>
      </c>
      <c r="B831" s="108">
        <f>IF(COL_SIZES[[#This Row],[datatype]] = "varchar",
  MIN(
    COL_SIZES[[#This Row],[column_length]],
    IFERROR(VALUE(VLOOKUP(
      COL_SIZES[[#This Row],[table_name]]&amp;"."&amp;COL_SIZES[[#This Row],[column_name]],
      AVG_COL_SIZES[#Data],2,FALSE)),
    COL_SIZES[[#This Row],[column_length]])
  ),
  COL_SIZES[[#This Row],[column_length]])</f>
        <v>4</v>
      </c>
      <c r="C831" s="109">
        <f>VLOOKUP(A831,DBMS_TYPE_SIZES[],2,FALSE)</f>
        <v>9</v>
      </c>
      <c r="D831" s="109">
        <f>VLOOKUP(A831,DBMS_TYPE_SIZES[],3,FALSE)</f>
        <v>4</v>
      </c>
      <c r="E831" s="110">
        <f>VLOOKUP(A831,DBMS_TYPE_SIZES[],4,FALSE)</f>
        <v>4</v>
      </c>
      <c r="F831" t="s">
        <v>145</v>
      </c>
      <c r="G831" t="s">
        <v>129</v>
      </c>
      <c r="H831" t="s">
        <v>18</v>
      </c>
      <c r="I831">
        <v>10</v>
      </c>
      <c r="J831">
        <v>4</v>
      </c>
    </row>
    <row r="832" spans="1:10">
      <c r="A832" s="108" t="str">
        <f>COL_SIZES[[#This Row],[datatype]]&amp;"_"&amp;COL_SIZES[[#This Row],[column_prec]]&amp;"_"&amp;COL_SIZES[[#This Row],[col_len]]</f>
        <v>int_10_4</v>
      </c>
      <c r="B832" s="108">
        <f>IF(COL_SIZES[[#This Row],[datatype]] = "varchar",
  MIN(
    COL_SIZES[[#This Row],[column_length]],
    IFERROR(VALUE(VLOOKUP(
      COL_SIZES[[#This Row],[table_name]]&amp;"."&amp;COL_SIZES[[#This Row],[column_name]],
      AVG_COL_SIZES[#Data],2,FALSE)),
    COL_SIZES[[#This Row],[column_length]])
  ),
  COL_SIZES[[#This Row],[column_length]])</f>
        <v>4</v>
      </c>
      <c r="C832" s="109">
        <f>VLOOKUP(A832,DBMS_TYPE_SIZES[],2,FALSE)</f>
        <v>9</v>
      </c>
      <c r="D832" s="109">
        <f>VLOOKUP(A832,DBMS_TYPE_SIZES[],3,FALSE)</f>
        <v>4</v>
      </c>
      <c r="E832" s="110">
        <f>VLOOKUP(A832,DBMS_TYPE_SIZES[],4,FALSE)</f>
        <v>4</v>
      </c>
      <c r="F832" t="s">
        <v>145</v>
      </c>
      <c r="G832" t="s">
        <v>728</v>
      </c>
      <c r="H832" t="s">
        <v>18</v>
      </c>
      <c r="I832">
        <v>10</v>
      </c>
      <c r="J832">
        <v>4</v>
      </c>
    </row>
    <row r="833" spans="1:10">
      <c r="A833" s="108" t="str">
        <f>COL_SIZES[[#This Row],[datatype]]&amp;"_"&amp;COL_SIZES[[#This Row],[column_prec]]&amp;"_"&amp;COL_SIZES[[#This Row],[col_len]]</f>
        <v>numeric_19_9</v>
      </c>
      <c r="B833" s="108">
        <f>IF(COL_SIZES[[#This Row],[datatype]] = "varchar",
  MIN(
    COL_SIZES[[#This Row],[column_length]],
    IFERROR(VALUE(VLOOKUP(
      COL_SIZES[[#This Row],[table_name]]&amp;"."&amp;COL_SIZES[[#This Row],[column_name]],
      AVG_COL_SIZES[#Data],2,FALSE)),
    COL_SIZES[[#This Row],[column_length]])
  ),
  COL_SIZES[[#This Row],[column_length]])</f>
        <v>9</v>
      </c>
      <c r="C833" s="109">
        <f>VLOOKUP(A833,DBMS_TYPE_SIZES[],2,FALSE)</f>
        <v>9</v>
      </c>
      <c r="D833" s="109">
        <f>VLOOKUP(A833,DBMS_TYPE_SIZES[],3,FALSE)</f>
        <v>9</v>
      </c>
      <c r="E833" s="110">
        <f>VLOOKUP(A833,DBMS_TYPE_SIZES[],4,FALSE)</f>
        <v>9</v>
      </c>
      <c r="F833" t="s">
        <v>145</v>
      </c>
      <c r="G833" t="s">
        <v>143</v>
      </c>
      <c r="H833" t="s">
        <v>62</v>
      </c>
      <c r="I833">
        <v>19</v>
      </c>
      <c r="J833">
        <v>9</v>
      </c>
    </row>
    <row r="834" spans="1:10">
      <c r="A834" s="108" t="str">
        <f>COL_SIZES[[#This Row],[datatype]]&amp;"_"&amp;COL_SIZES[[#This Row],[column_prec]]&amp;"_"&amp;COL_SIZES[[#This Row],[col_len]]</f>
        <v>int_10_4</v>
      </c>
      <c r="B834" s="108">
        <f>IF(COL_SIZES[[#This Row],[datatype]] = "varchar",
  MIN(
    COL_SIZES[[#This Row],[column_length]],
    IFERROR(VALUE(VLOOKUP(
      COL_SIZES[[#This Row],[table_name]]&amp;"."&amp;COL_SIZES[[#This Row],[column_name]],
      AVG_COL_SIZES[#Data],2,FALSE)),
    COL_SIZES[[#This Row],[column_length]])
  ),
  COL_SIZES[[#This Row],[column_length]])</f>
        <v>4</v>
      </c>
      <c r="C834" s="109">
        <f>VLOOKUP(A834,DBMS_TYPE_SIZES[],2,FALSE)</f>
        <v>9</v>
      </c>
      <c r="D834" s="109">
        <f>VLOOKUP(A834,DBMS_TYPE_SIZES[],3,FALSE)</f>
        <v>4</v>
      </c>
      <c r="E834" s="110">
        <f>VLOOKUP(A834,DBMS_TYPE_SIZES[],4,FALSE)</f>
        <v>4</v>
      </c>
      <c r="F834" t="s">
        <v>145</v>
      </c>
      <c r="G834" t="s">
        <v>212</v>
      </c>
      <c r="H834" t="s">
        <v>18</v>
      </c>
      <c r="I834">
        <v>10</v>
      </c>
      <c r="J834">
        <v>4</v>
      </c>
    </row>
    <row r="835" spans="1:10">
      <c r="A835" s="108" t="str">
        <f>COL_SIZES[[#This Row],[datatype]]&amp;"_"&amp;COL_SIZES[[#This Row],[column_prec]]&amp;"_"&amp;COL_SIZES[[#This Row],[col_len]]</f>
        <v>int_10_4</v>
      </c>
      <c r="B835" s="108">
        <f>IF(COL_SIZES[[#This Row],[datatype]] = "varchar",
  MIN(
    COL_SIZES[[#This Row],[column_length]],
    IFERROR(VALUE(VLOOKUP(
      COL_SIZES[[#This Row],[table_name]]&amp;"."&amp;COL_SIZES[[#This Row],[column_name]],
      AVG_COL_SIZES[#Data],2,FALSE)),
    COL_SIZES[[#This Row],[column_length]])
  ),
  COL_SIZES[[#This Row],[column_length]])</f>
        <v>4</v>
      </c>
      <c r="C835" s="109">
        <f>VLOOKUP(A835,DBMS_TYPE_SIZES[],2,FALSE)</f>
        <v>9</v>
      </c>
      <c r="D835" s="109">
        <f>VLOOKUP(A835,DBMS_TYPE_SIZES[],3,FALSE)</f>
        <v>4</v>
      </c>
      <c r="E835" s="110">
        <f>VLOOKUP(A835,DBMS_TYPE_SIZES[],4,FALSE)</f>
        <v>4</v>
      </c>
      <c r="F835" t="s">
        <v>145</v>
      </c>
      <c r="G835" t="s">
        <v>697</v>
      </c>
      <c r="H835" t="s">
        <v>18</v>
      </c>
      <c r="I835">
        <v>10</v>
      </c>
      <c r="J835">
        <v>4</v>
      </c>
    </row>
    <row r="836" spans="1:10">
      <c r="A836" s="108" t="str">
        <f>COL_SIZES[[#This Row],[datatype]]&amp;"_"&amp;COL_SIZES[[#This Row],[column_prec]]&amp;"_"&amp;COL_SIZES[[#This Row],[col_len]]</f>
        <v>int_10_4</v>
      </c>
      <c r="B836" s="108">
        <f>IF(COL_SIZES[[#This Row],[datatype]] = "varchar",
  MIN(
    COL_SIZES[[#This Row],[column_length]],
    IFERROR(VALUE(VLOOKUP(
      COL_SIZES[[#This Row],[table_name]]&amp;"."&amp;COL_SIZES[[#This Row],[column_name]],
      AVG_COL_SIZES[#Data],2,FALSE)),
    COL_SIZES[[#This Row],[column_length]])
  ),
  COL_SIZES[[#This Row],[column_length]])</f>
        <v>4</v>
      </c>
      <c r="C836" s="109">
        <f>VLOOKUP(A836,DBMS_TYPE_SIZES[],2,FALSE)</f>
        <v>9</v>
      </c>
      <c r="D836" s="109">
        <f>VLOOKUP(A836,DBMS_TYPE_SIZES[],3,FALSE)</f>
        <v>4</v>
      </c>
      <c r="E836" s="110">
        <f>VLOOKUP(A836,DBMS_TYPE_SIZES[],4,FALSE)</f>
        <v>4</v>
      </c>
      <c r="F836" t="s">
        <v>145</v>
      </c>
      <c r="G836" t="s">
        <v>698</v>
      </c>
      <c r="H836" t="s">
        <v>18</v>
      </c>
      <c r="I836">
        <v>10</v>
      </c>
      <c r="J836">
        <v>4</v>
      </c>
    </row>
    <row r="837" spans="1:10">
      <c r="A837" s="108" t="str">
        <f>COL_SIZES[[#This Row],[datatype]]&amp;"_"&amp;COL_SIZES[[#This Row],[column_prec]]&amp;"_"&amp;COL_SIZES[[#This Row],[col_len]]</f>
        <v>int_10_4</v>
      </c>
      <c r="B837" s="108">
        <f>IF(COL_SIZES[[#This Row],[datatype]] = "varchar",
  MIN(
    COL_SIZES[[#This Row],[column_length]],
    IFERROR(VALUE(VLOOKUP(
      COL_SIZES[[#This Row],[table_name]]&amp;"."&amp;COL_SIZES[[#This Row],[column_name]],
      AVG_COL_SIZES[#Data],2,FALSE)),
    COL_SIZES[[#This Row],[column_length]])
  ),
  COL_SIZES[[#This Row],[column_length]])</f>
        <v>4</v>
      </c>
      <c r="C837" s="109">
        <f>VLOOKUP(A837,DBMS_TYPE_SIZES[],2,FALSE)</f>
        <v>9</v>
      </c>
      <c r="D837" s="109">
        <f>VLOOKUP(A837,DBMS_TYPE_SIZES[],3,FALSE)</f>
        <v>4</v>
      </c>
      <c r="E837" s="110">
        <f>VLOOKUP(A837,DBMS_TYPE_SIZES[],4,FALSE)</f>
        <v>4</v>
      </c>
      <c r="F837" t="s">
        <v>145</v>
      </c>
      <c r="G837" t="s">
        <v>139</v>
      </c>
      <c r="H837" t="s">
        <v>18</v>
      </c>
      <c r="I837">
        <v>10</v>
      </c>
      <c r="J837">
        <v>4</v>
      </c>
    </row>
    <row r="838" spans="1:10">
      <c r="A838" s="108" t="str">
        <f>COL_SIZES[[#This Row],[datatype]]&amp;"_"&amp;COL_SIZES[[#This Row],[column_prec]]&amp;"_"&amp;COL_SIZES[[#This Row],[col_len]]</f>
        <v>varchar_0_255</v>
      </c>
      <c r="B838" s="108">
        <f>IF(COL_SIZES[[#This Row],[datatype]] = "varchar",
  MIN(
    COL_SIZES[[#This Row],[column_length]],
    IFERROR(VALUE(VLOOKUP(
      COL_SIZES[[#This Row],[table_name]]&amp;"."&amp;COL_SIZES[[#This Row],[column_name]],
      AVG_COL_SIZES[#Data],2,FALSE)),
    COL_SIZES[[#This Row],[column_length]])
  ),
  COL_SIZES[[#This Row],[column_length]])</f>
        <v>255</v>
      </c>
      <c r="C838" s="109">
        <f>VLOOKUP(A838,DBMS_TYPE_SIZES[],2,FALSE)</f>
        <v>255</v>
      </c>
      <c r="D838" s="109">
        <f>VLOOKUP(A838,DBMS_TYPE_SIZES[],3,FALSE)</f>
        <v>255</v>
      </c>
      <c r="E838" s="110">
        <f>VLOOKUP(A838,DBMS_TYPE_SIZES[],4,FALSE)</f>
        <v>256</v>
      </c>
      <c r="F838" t="s">
        <v>145</v>
      </c>
      <c r="G838" t="s">
        <v>699</v>
      </c>
      <c r="H838" t="s">
        <v>86</v>
      </c>
      <c r="I838">
        <v>0</v>
      </c>
      <c r="J838">
        <v>255</v>
      </c>
    </row>
    <row r="839" spans="1:10">
      <c r="A839" s="108" t="str">
        <f>COL_SIZES[[#This Row],[datatype]]&amp;"_"&amp;COL_SIZES[[#This Row],[column_prec]]&amp;"_"&amp;COL_SIZES[[#This Row],[col_len]]</f>
        <v>varchar_0_255</v>
      </c>
      <c r="B839" s="108">
        <f>IF(COL_SIZES[[#This Row],[datatype]] = "varchar",
  MIN(
    COL_SIZES[[#This Row],[column_length]],
    IFERROR(VALUE(VLOOKUP(
      COL_SIZES[[#This Row],[table_name]]&amp;"."&amp;COL_SIZES[[#This Row],[column_name]],
      AVG_COL_SIZES[#Data],2,FALSE)),
    COL_SIZES[[#This Row],[column_length]])
  ),
  COL_SIZES[[#This Row],[column_length]])</f>
        <v>255</v>
      </c>
      <c r="C839" s="109">
        <f>VLOOKUP(A839,DBMS_TYPE_SIZES[],2,FALSE)</f>
        <v>255</v>
      </c>
      <c r="D839" s="109">
        <f>VLOOKUP(A839,DBMS_TYPE_SIZES[],3,FALSE)</f>
        <v>255</v>
      </c>
      <c r="E839" s="110">
        <f>VLOOKUP(A839,DBMS_TYPE_SIZES[],4,FALSE)</f>
        <v>256</v>
      </c>
      <c r="F839" t="s">
        <v>145</v>
      </c>
      <c r="G839" t="s">
        <v>700</v>
      </c>
      <c r="H839" t="s">
        <v>86</v>
      </c>
      <c r="I839">
        <v>0</v>
      </c>
      <c r="J839">
        <v>255</v>
      </c>
    </row>
    <row r="840" spans="1:10">
      <c r="A840" s="108" t="str">
        <f>COL_SIZES[[#This Row],[datatype]]&amp;"_"&amp;COL_SIZES[[#This Row],[column_prec]]&amp;"_"&amp;COL_SIZES[[#This Row],[col_len]]</f>
        <v>bigint_19_8</v>
      </c>
      <c r="B840" s="108">
        <f>IF(COL_SIZES[[#This Row],[datatype]] = "varchar",
  MIN(
    COL_SIZES[[#This Row],[column_length]],
    IFERROR(VALUE(VLOOKUP(
      COL_SIZES[[#This Row],[table_name]]&amp;"."&amp;COL_SIZES[[#This Row],[column_name]],
      AVG_COL_SIZES[#Data],2,FALSE)),
    COL_SIZES[[#This Row],[column_length]])
  ),
  COL_SIZES[[#This Row],[column_length]])</f>
        <v>8</v>
      </c>
      <c r="C840" s="109">
        <f>VLOOKUP(A840,DBMS_TYPE_SIZES[],2,FALSE)</f>
        <v>9</v>
      </c>
      <c r="D840" s="109">
        <f>VLOOKUP(A840,DBMS_TYPE_SIZES[],3,FALSE)</f>
        <v>8</v>
      </c>
      <c r="E840" s="110">
        <f>VLOOKUP(A840,DBMS_TYPE_SIZES[],4,FALSE)</f>
        <v>8</v>
      </c>
      <c r="F840" t="s">
        <v>145</v>
      </c>
      <c r="G840" t="s">
        <v>1355</v>
      </c>
      <c r="H840" t="s">
        <v>1356</v>
      </c>
      <c r="I840">
        <v>19</v>
      </c>
      <c r="J840">
        <v>8</v>
      </c>
    </row>
    <row r="841" spans="1:10">
      <c r="A841" s="108" t="str">
        <f>COL_SIZES[[#This Row],[datatype]]&amp;"_"&amp;COL_SIZES[[#This Row],[column_prec]]&amp;"_"&amp;COL_SIZES[[#This Row],[col_len]]</f>
        <v>int_10_4</v>
      </c>
      <c r="B841" s="108">
        <f>IF(COL_SIZES[[#This Row],[datatype]] = "varchar",
  MIN(
    COL_SIZES[[#This Row],[column_length]],
    IFERROR(VALUE(VLOOKUP(
      COL_SIZES[[#This Row],[table_name]]&amp;"."&amp;COL_SIZES[[#This Row],[column_name]],
      AVG_COL_SIZES[#Data],2,FALSE)),
    COL_SIZES[[#This Row],[column_length]])
  ),
  COL_SIZES[[#This Row],[column_length]])</f>
        <v>4</v>
      </c>
      <c r="C841" s="109">
        <f>VLOOKUP(A841,DBMS_TYPE_SIZES[],2,FALSE)</f>
        <v>9</v>
      </c>
      <c r="D841" s="109">
        <f>VLOOKUP(A841,DBMS_TYPE_SIZES[],3,FALSE)</f>
        <v>4</v>
      </c>
      <c r="E841" s="110">
        <f>VLOOKUP(A841,DBMS_TYPE_SIZES[],4,FALSE)</f>
        <v>4</v>
      </c>
      <c r="F841" t="s">
        <v>145</v>
      </c>
      <c r="G841" t="s">
        <v>116</v>
      </c>
      <c r="H841" t="s">
        <v>18</v>
      </c>
      <c r="I841">
        <v>10</v>
      </c>
      <c r="J841">
        <v>4</v>
      </c>
    </row>
    <row r="842" spans="1:10">
      <c r="A842" s="108" t="str">
        <f>COL_SIZES[[#This Row],[datatype]]&amp;"_"&amp;COL_SIZES[[#This Row],[column_prec]]&amp;"_"&amp;COL_SIZES[[#This Row],[col_len]]</f>
        <v>numeric_16_9</v>
      </c>
      <c r="B842" s="108">
        <f>IF(COL_SIZES[[#This Row],[datatype]] = "varchar",
  MIN(
    COL_SIZES[[#This Row],[column_length]],
    IFERROR(VALUE(VLOOKUP(
      COL_SIZES[[#This Row],[table_name]]&amp;"."&amp;COL_SIZES[[#This Row],[column_name]],
      AVG_COL_SIZES[#Data],2,FALSE)),
    COL_SIZES[[#This Row],[column_length]])
  ),
  COL_SIZES[[#This Row],[column_length]])</f>
        <v>9</v>
      </c>
      <c r="C842" s="109">
        <f>VLOOKUP(A842,DBMS_TYPE_SIZES[],2,FALSE)</f>
        <v>9</v>
      </c>
      <c r="D842" s="109">
        <f>VLOOKUP(A842,DBMS_TYPE_SIZES[],3,FALSE)</f>
        <v>9</v>
      </c>
      <c r="E842" s="110">
        <f>VLOOKUP(A842,DBMS_TYPE_SIZES[],4,FALSE)</f>
        <v>9</v>
      </c>
      <c r="F842" t="s">
        <v>145</v>
      </c>
      <c r="G842" t="s">
        <v>96</v>
      </c>
      <c r="H842" t="s">
        <v>62</v>
      </c>
      <c r="I842">
        <v>16</v>
      </c>
      <c r="J842">
        <v>9</v>
      </c>
    </row>
    <row r="843" spans="1:10">
      <c r="A843" s="108" t="str">
        <f>COL_SIZES[[#This Row],[datatype]]&amp;"_"&amp;COL_SIZES[[#This Row],[column_prec]]&amp;"_"&amp;COL_SIZES[[#This Row],[col_len]]</f>
        <v>varchar_0_50</v>
      </c>
      <c r="B843" s="108">
        <f>IF(COL_SIZES[[#This Row],[datatype]] = "varchar",
  MIN(
    COL_SIZES[[#This Row],[column_length]],
    IFERROR(VALUE(VLOOKUP(
      COL_SIZES[[#This Row],[table_name]]&amp;"."&amp;COL_SIZES[[#This Row],[column_name]],
      AVG_COL_SIZES[#Data],2,FALSE)),
    COL_SIZES[[#This Row],[column_length]])
  ),
  COL_SIZES[[#This Row],[column_length]])</f>
        <v>50</v>
      </c>
      <c r="C843" s="109">
        <f>VLOOKUP(A843,DBMS_TYPE_SIZES[],2,FALSE)</f>
        <v>50</v>
      </c>
      <c r="D843" s="109">
        <f>VLOOKUP(A843,DBMS_TYPE_SIZES[],3,FALSE)</f>
        <v>50</v>
      </c>
      <c r="E843" s="110">
        <f>VLOOKUP(A843,DBMS_TYPE_SIZES[],4,FALSE)</f>
        <v>51</v>
      </c>
      <c r="F843" t="s">
        <v>145</v>
      </c>
      <c r="G843" t="s">
        <v>158</v>
      </c>
      <c r="H843" t="s">
        <v>86</v>
      </c>
      <c r="I843">
        <v>0</v>
      </c>
      <c r="J843">
        <v>50</v>
      </c>
    </row>
    <row r="844" spans="1:10">
      <c r="A844" s="108" t="str">
        <f>COL_SIZES[[#This Row],[datatype]]&amp;"_"&amp;COL_SIZES[[#This Row],[column_prec]]&amp;"_"&amp;COL_SIZES[[#This Row],[col_len]]</f>
        <v>datetime_23_8</v>
      </c>
      <c r="B844" s="108">
        <f>IF(COL_SIZES[[#This Row],[datatype]] = "varchar",
  MIN(
    COL_SIZES[[#This Row],[column_length]],
    IFERROR(VALUE(VLOOKUP(
      COL_SIZES[[#This Row],[table_name]]&amp;"."&amp;COL_SIZES[[#This Row],[column_name]],
      AVG_COL_SIZES[#Data],2,FALSE)),
    COL_SIZES[[#This Row],[column_length]])
  ),
  COL_SIZES[[#This Row],[column_length]])</f>
        <v>8</v>
      </c>
      <c r="C844" s="109">
        <f>VLOOKUP(A844,DBMS_TYPE_SIZES[],2,FALSE)</f>
        <v>7</v>
      </c>
      <c r="D844" s="109">
        <f>VLOOKUP(A844,DBMS_TYPE_SIZES[],3,FALSE)</f>
        <v>8</v>
      </c>
      <c r="E844" s="110">
        <f>VLOOKUP(A844,DBMS_TYPE_SIZES[],4,FALSE)</f>
        <v>8</v>
      </c>
      <c r="F844" t="s">
        <v>145</v>
      </c>
      <c r="G844" t="s">
        <v>719</v>
      </c>
      <c r="H844" t="s">
        <v>20</v>
      </c>
      <c r="I844">
        <v>23</v>
      </c>
      <c r="J844">
        <v>8</v>
      </c>
    </row>
    <row r="845" spans="1:10">
      <c r="A845" s="108" t="str">
        <f>COL_SIZES[[#This Row],[datatype]]&amp;"_"&amp;COL_SIZES[[#This Row],[column_prec]]&amp;"_"&amp;COL_SIZES[[#This Row],[col_len]]</f>
        <v>int_10_4</v>
      </c>
      <c r="B845" s="108">
        <f>IF(COL_SIZES[[#This Row],[datatype]] = "varchar",
  MIN(
    COL_SIZES[[#This Row],[column_length]],
    IFERROR(VALUE(VLOOKUP(
      COL_SIZES[[#This Row],[table_name]]&amp;"."&amp;COL_SIZES[[#This Row],[column_name]],
      AVG_COL_SIZES[#Data],2,FALSE)),
    COL_SIZES[[#This Row],[column_length]])
  ),
  COL_SIZES[[#This Row],[column_length]])</f>
        <v>4</v>
      </c>
      <c r="C845" s="109">
        <f>VLOOKUP(A845,DBMS_TYPE_SIZES[],2,FALSE)</f>
        <v>9</v>
      </c>
      <c r="D845" s="109">
        <f>VLOOKUP(A845,DBMS_TYPE_SIZES[],3,FALSE)</f>
        <v>4</v>
      </c>
      <c r="E845" s="110">
        <f>VLOOKUP(A845,DBMS_TYPE_SIZES[],4,FALSE)</f>
        <v>4</v>
      </c>
      <c r="F845" t="s">
        <v>145</v>
      </c>
      <c r="G845" t="s">
        <v>720</v>
      </c>
      <c r="H845" t="s">
        <v>18</v>
      </c>
      <c r="I845">
        <v>10</v>
      </c>
      <c r="J845">
        <v>4</v>
      </c>
    </row>
    <row r="846" spans="1:10">
      <c r="A846" s="108" t="str">
        <f>COL_SIZES[[#This Row],[datatype]]&amp;"_"&amp;COL_SIZES[[#This Row],[column_prec]]&amp;"_"&amp;COL_SIZES[[#This Row],[col_len]]</f>
        <v>int_10_4</v>
      </c>
      <c r="B846" s="108">
        <f>IF(COL_SIZES[[#This Row],[datatype]] = "varchar",
  MIN(
    COL_SIZES[[#This Row],[column_length]],
    IFERROR(VALUE(VLOOKUP(
      COL_SIZES[[#This Row],[table_name]]&amp;"."&amp;COL_SIZES[[#This Row],[column_name]],
      AVG_COL_SIZES[#Data],2,FALSE)),
    COL_SIZES[[#This Row],[column_length]])
  ),
  COL_SIZES[[#This Row],[column_length]])</f>
        <v>4</v>
      </c>
      <c r="C846" s="109">
        <f>VLOOKUP(A846,DBMS_TYPE_SIZES[],2,FALSE)</f>
        <v>9</v>
      </c>
      <c r="D846" s="109">
        <f>VLOOKUP(A846,DBMS_TYPE_SIZES[],3,FALSE)</f>
        <v>4</v>
      </c>
      <c r="E846" s="110">
        <f>VLOOKUP(A846,DBMS_TYPE_SIZES[],4,FALSE)</f>
        <v>4</v>
      </c>
      <c r="F846" t="s">
        <v>145</v>
      </c>
      <c r="G846" t="s">
        <v>721</v>
      </c>
      <c r="H846" t="s">
        <v>18</v>
      </c>
      <c r="I846">
        <v>10</v>
      </c>
      <c r="J846">
        <v>4</v>
      </c>
    </row>
    <row r="847" spans="1:10">
      <c r="A847" s="108" t="str">
        <f>COL_SIZES[[#This Row],[datatype]]&amp;"_"&amp;COL_SIZES[[#This Row],[column_prec]]&amp;"_"&amp;COL_SIZES[[#This Row],[col_len]]</f>
        <v>int_10_4</v>
      </c>
      <c r="B847" s="108">
        <f>IF(COL_SIZES[[#This Row],[datatype]] = "varchar",
  MIN(
    COL_SIZES[[#This Row],[column_length]],
    IFERROR(VALUE(VLOOKUP(
      COL_SIZES[[#This Row],[table_name]]&amp;"."&amp;COL_SIZES[[#This Row],[column_name]],
      AVG_COL_SIZES[#Data],2,FALSE)),
    COL_SIZES[[#This Row],[column_length]])
  ),
  COL_SIZES[[#This Row],[column_length]])</f>
        <v>4</v>
      </c>
      <c r="C847" s="109">
        <f>VLOOKUP(A847,DBMS_TYPE_SIZES[],2,FALSE)</f>
        <v>9</v>
      </c>
      <c r="D847" s="109">
        <f>VLOOKUP(A847,DBMS_TYPE_SIZES[],3,FALSE)</f>
        <v>4</v>
      </c>
      <c r="E847" s="110">
        <f>VLOOKUP(A847,DBMS_TYPE_SIZES[],4,FALSE)</f>
        <v>4</v>
      </c>
      <c r="F847" t="s">
        <v>145</v>
      </c>
      <c r="G847" t="s">
        <v>704</v>
      </c>
      <c r="H847" t="s">
        <v>18</v>
      </c>
      <c r="I847">
        <v>10</v>
      </c>
      <c r="J847">
        <v>4</v>
      </c>
    </row>
    <row r="848" spans="1:10">
      <c r="A848" s="108" t="str">
        <f>COL_SIZES[[#This Row],[datatype]]&amp;"_"&amp;COL_SIZES[[#This Row],[column_prec]]&amp;"_"&amp;COL_SIZES[[#This Row],[col_len]]</f>
        <v>datetime_23_8</v>
      </c>
      <c r="B848" s="108">
        <f>IF(COL_SIZES[[#This Row],[datatype]] = "varchar",
  MIN(
    COL_SIZES[[#This Row],[column_length]],
    IFERROR(VALUE(VLOOKUP(
      COL_SIZES[[#This Row],[table_name]]&amp;"."&amp;COL_SIZES[[#This Row],[column_name]],
      AVG_COL_SIZES[#Data],2,FALSE)),
    COL_SIZES[[#This Row],[column_length]])
  ),
  COL_SIZES[[#This Row],[column_length]])</f>
        <v>8</v>
      </c>
      <c r="C848" s="109">
        <f>VLOOKUP(A848,DBMS_TYPE_SIZES[],2,FALSE)</f>
        <v>7</v>
      </c>
      <c r="D848" s="109">
        <f>VLOOKUP(A848,DBMS_TYPE_SIZES[],3,FALSE)</f>
        <v>8</v>
      </c>
      <c r="E848" s="110">
        <f>VLOOKUP(A848,DBMS_TYPE_SIZES[],4,FALSE)</f>
        <v>8</v>
      </c>
      <c r="F848" t="s">
        <v>146</v>
      </c>
      <c r="G848" t="s">
        <v>715</v>
      </c>
      <c r="H848" t="s">
        <v>20</v>
      </c>
      <c r="I848">
        <v>23</v>
      </c>
      <c r="J848">
        <v>8</v>
      </c>
    </row>
    <row r="849" spans="1:10">
      <c r="A849" s="108" t="str">
        <f>COL_SIZES[[#This Row],[datatype]]&amp;"_"&amp;COL_SIZES[[#This Row],[column_prec]]&amp;"_"&amp;COL_SIZES[[#This Row],[col_len]]</f>
        <v>int_10_4</v>
      </c>
      <c r="B849" s="108">
        <f>IF(COL_SIZES[[#This Row],[datatype]] = "varchar",
  MIN(
    COL_SIZES[[#This Row],[column_length]],
    IFERROR(VALUE(VLOOKUP(
      COL_SIZES[[#This Row],[table_name]]&amp;"."&amp;COL_SIZES[[#This Row],[column_name]],
      AVG_COL_SIZES[#Data],2,FALSE)),
    COL_SIZES[[#This Row],[column_length]])
  ),
  COL_SIZES[[#This Row],[column_length]])</f>
        <v>4</v>
      </c>
      <c r="C849" s="109">
        <f>VLOOKUP(A849,DBMS_TYPE_SIZES[],2,FALSE)</f>
        <v>9</v>
      </c>
      <c r="D849" s="109">
        <f>VLOOKUP(A849,DBMS_TYPE_SIZES[],3,FALSE)</f>
        <v>4</v>
      </c>
      <c r="E849" s="110">
        <f>VLOOKUP(A849,DBMS_TYPE_SIZES[],4,FALSE)</f>
        <v>4</v>
      </c>
      <c r="F849" t="s">
        <v>146</v>
      </c>
      <c r="G849" t="s">
        <v>129</v>
      </c>
      <c r="H849" t="s">
        <v>18</v>
      </c>
      <c r="I849">
        <v>10</v>
      </c>
      <c r="J849">
        <v>4</v>
      </c>
    </row>
    <row r="850" spans="1:10">
      <c r="A850" s="108" t="str">
        <f>COL_SIZES[[#This Row],[datatype]]&amp;"_"&amp;COL_SIZES[[#This Row],[column_prec]]&amp;"_"&amp;COL_SIZES[[#This Row],[col_len]]</f>
        <v>int_10_4</v>
      </c>
      <c r="B850" s="108">
        <f>IF(COL_SIZES[[#This Row],[datatype]] = "varchar",
  MIN(
    COL_SIZES[[#This Row],[column_length]],
    IFERROR(VALUE(VLOOKUP(
      COL_SIZES[[#This Row],[table_name]]&amp;"."&amp;COL_SIZES[[#This Row],[column_name]],
      AVG_COL_SIZES[#Data],2,FALSE)),
    COL_SIZES[[#This Row],[column_length]])
  ),
  COL_SIZES[[#This Row],[column_length]])</f>
        <v>4</v>
      </c>
      <c r="C850" s="109">
        <f>VLOOKUP(A850,DBMS_TYPE_SIZES[],2,FALSE)</f>
        <v>9</v>
      </c>
      <c r="D850" s="109">
        <f>VLOOKUP(A850,DBMS_TYPE_SIZES[],3,FALSE)</f>
        <v>4</v>
      </c>
      <c r="E850" s="110">
        <f>VLOOKUP(A850,DBMS_TYPE_SIZES[],4,FALSE)</f>
        <v>4</v>
      </c>
      <c r="F850" t="s">
        <v>146</v>
      </c>
      <c r="G850" t="s">
        <v>728</v>
      </c>
      <c r="H850" t="s">
        <v>18</v>
      </c>
      <c r="I850">
        <v>10</v>
      </c>
      <c r="J850">
        <v>4</v>
      </c>
    </row>
    <row r="851" spans="1:10">
      <c r="A851" s="108" t="str">
        <f>COL_SIZES[[#This Row],[datatype]]&amp;"_"&amp;COL_SIZES[[#This Row],[column_prec]]&amp;"_"&amp;COL_SIZES[[#This Row],[col_len]]</f>
        <v>numeric_19_9</v>
      </c>
      <c r="B851" s="108">
        <f>IF(COL_SIZES[[#This Row],[datatype]] = "varchar",
  MIN(
    COL_SIZES[[#This Row],[column_length]],
    IFERROR(VALUE(VLOOKUP(
      COL_SIZES[[#This Row],[table_name]]&amp;"."&amp;COL_SIZES[[#This Row],[column_name]],
      AVG_COL_SIZES[#Data],2,FALSE)),
    COL_SIZES[[#This Row],[column_length]])
  ),
  COL_SIZES[[#This Row],[column_length]])</f>
        <v>9</v>
      </c>
      <c r="C851" s="109">
        <f>VLOOKUP(A851,DBMS_TYPE_SIZES[],2,FALSE)</f>
        <v>9</v>
      </c>
      <c r="D851" s="109">
        <f>VLOOKUP(A851,DBMS_TYPE_SIZES[],3,FALSE)</f>
        <v>9</v>
      </c>
      <c r="E851" s="110">
        <f>VLOOKUP(A851,DBMS_TYPE_SIZES[],4,FALSE)</f>
        <v>9</v>
      </c>
      <c r="F851" t="s">
        <v>146</v>
      </c>
      <c r="G851" t="s">
        <v>143</v>
      </c>
      <c r="H851" t="s">
        <v>62</v>
      </c>
      <c r="I851">
        <v>19</v>
      </c>
      <c r="J851">
        <v>9</v>
      </c>
    </row>
    <row r="852" spans="1:10">
      <c r="A852" s="108" t="str">
        <f>COL_SIZES[[#This Row],[datatype]]&amp;"_"&amp;COL_SIZES[[#This Row],[column_prec]]&amp;"_"&amp;COL_SIZES[[#This Row],[col_len]]</f>
        <v>int_10_4</v>
      </c>
      <c r="B852" s="108">
        <f>IF(COL_SIZES[[#This Row],[datatype]] = "varchar",
  MIN(
    COL_SIZES[[#This Row],[column_length]],
    IFERROR(VALUE(VLOOKUP(
      COL_SIZES[[#This Row],[table_name]]&amp;"."&amp;COL_SIZES[[#This Row],[column_name]],
      AVG_COL_SIZES[#Data],2,FALSE)),
    COL_SIZES[[#This Row],[column_length]])
  ),
  COL_SIZES[[#This Row],[column_length]])</f>
        <v>4</v>
      </c>
      <c r="C852" s="109">
        <f>VLOOKUP(A852,DBMS_TYPE_SIZES[],2,FALSE)</f>
        <v>9</v>
      </c>
      <c r="D852" s="109">
        <f>VLOOKUP(A852,DBMS_TYPE_SIZES[],3,FALSE)</f>
        <v>4</v>
      </c>
      <c r="E852" s="110">
        <f>VLOOKUP(A852,DBMS_TYPE_SIZES[],4,FALSE)</f>
        <v>4</v>
      </c>
      <c r="F852" t="s">
        <v>146</v>
      </c>
      <c r="G852" t="s">
        <v>212</v>
      </c>
      <c r="H852" t="s">
        <v>18</v>
      </c>
      <c r="I852">
        <v>10</v>
      </c>
      <c r="J852">
        <v>4</v>
      </c>
    </row>
    <row r="853" spans="1:10">
      <c r="A853" s="108" t="str">
        <f>COL_SIZES[[#This Row],[datatype]]&amp;"_"&amp;COL_SIZES[[#This Row],[column_prec]]&amp;"_"&amp;COL_SIZES[[#This Row],[col_len]]</f>
        <v>int_10_4</v>
      </c>
      <c r="B853" s="108">
        <f>IF(COL_SIZES[[#This Row],[datatype]] = "varchar",
  MIN(
    COL_SIZES[[#This Row],[column_length]],
    IFERROR(VALUE(VLOOKUP(
      COL_SIZES[[#This Row],[table_name]]&amp;"."&amp;COL_SIZES[[#This Row],[column_name]],
      AVG_COL_SIZES[#Data],2,FALSE)),
    COL_SIZES[[#This Row],[column_length]])
  ),
  COL_SIZES[[#This Row],[column_length]])</f>
        <v>4</v>
      </c>
      <c r="C853" s="109">
        <f>VLOOKUP(A853,DBMS_TYPE_SIZES[],2,FALSE)</f>
        <v>9</v>
      </c>
      <c r="D853" s="109">
        <f>VLOOKUP(A853,DBMS_TYPE_SIZES[],3,FALSE)</f>
        <v>4</v>
      </c>
      <c r="E853" s="110">
        <f>VLOOKUP(A853,DBMS_TYPE_SIZES[],4,FALSE)</f>
        <v>4</v>
      </c>
      <c r="F853" t="s">
        <v>146</v>
      </c>
      <c r="G853" t="s">
        <v>697</v>
      </c>
      <c r="H853" t="s">
        <v>18</v>
      </c>
      <c r="I853">
        <v>10</v>
      </c>
      <c r="J853">
        <v>4</v>
      </c>
    </row>
    <row r="854" spans="1:10">
      <c r="A854" s="108" t="str">
        <f>COL_SIZES[[#This Row],[datatype]]&amp;"_"&amp;COL_SIZES[[#This Row],[column_prec]]&amp;"_"&amp;COL_SIZES[[#This Row],[col_len]]</f>
        <v>int_10_4</v>
      </c>
      <c r="B854" s="108">
        <f>IF(COL_SIZES[[#This Row],[datatype]] = "varchar",
  MIN(
    COL_SIZES[[#This Row],[column_length]],
    IFERROR(VALUE(VLOOKUP(
      COL_SIZES[[#This Row],[table_name]]&amp;"."&amp;COL_SIZES[[#This Row],[column_name]],
      AVG_COL_SIZES[#Data],2,FALSE)),
    COL_SIZES[[#This Row],[column_length]])
  ),
  COL_SIZES[[#This Row],[column_length]])</f>
        <v>4</v>
      </c>
      <c r="C854" s="109">
        <f>VLOOKUP(A854,DBMS_TYPE_SIZES[],2,FALSE)</f>
        <v>9</v>
      </c>
      <c r="D854" s="109">
        <f>VLOOKUP(A854,DBMS_TYPE_SIZES[],3,FALSE)</f>
        <v>4</v>
      </c>
      <c r="E854" s="110">
        <f>VLOOKUP(A854,DBMS_TYPE_SIZES[],4,FALSE)</f>
        <v>4</v>
      </c>
      <c r="F854" t="s">
        <v>146</v>
      </c>
      <c r="G854" t="s">
        <v>698</v>
      </c>
      <c r="H854" t="s">
        <v>18</v>
      </c>
      <c r="I854">
        <v>10</v>
      </c>
      <c r="J854">
        <v>4</v>
      </c>
    </row>
    <row r="855" spans="1:10">
      <c r="A855" s="108" t="str">
        <f>COL_SIZES[[#This Row],[datatype]]&amp;"_"&amp;COL_SIZES[[#This Row],[column_prec]]&amp;"_"&amp;COL_SIZES[[#This Row],[col_len]]</f>
        <v>int_10_4</v>
      </c>
      <c r="B855" s="108">
        <f>IF(COL_SIZES[[#This Row],[datatype]] = "varchar",
  MIN(
    COL_SIZES[[#This Row],[column_length]],
    IFERROR(VALUE(VLOOKUP(
      COL_SIZES[[#This Row],[table_name]]&amp;"."&amp;COL_SIZES[[#This Row],[column_name]],
      AVG_COL_SIZES[#Data],2,FALSE)),
    COL_SIZES[[#This Row],[column_length]])
  ),
  COL_SIZES[[#This Row],[column_length]])</f>
        <v>4</v>
      </c>
      <c r="C855" s="109">
        <f>VLOOKUP(A855,DBMS_TYPE_SIZES[],2,FALSE)</f>
        <v>9</v>
      </c>
      <c r="D855" s="109">
        <f>VLOOKUP(A855,DBMS_TYPE_SIZES[],3,FALSE)</f>
        <v>4</v>
      </c>
      <c r="E855" s="110">
        <f>VLOOKUP(A855,DBMS_TYPE_SIZES[],4,FALSE)</f>
        <v>4</v>
      </c>
      <c r="F855" t="s">
        <v>146</v>
      </c>
      <c r="G855" t="s">
        <v>139</v>
      </c>
      <c r="H855" t="s">
        <v>18</v>
      </c>
      <c r="I855">
        <v>10</v>
      </c>
      <c r="J855">
        <v>4</v>
      </c>
    </row>
    <row r="856" spans="1:10">
      <c r="A856" s="108" t="str">
        <f>COL_SIZES[[#This Row],[datatype]]&amp;"_"&amp;COL_SIZES[[#This Row],[column_prec]]&amp;"_"&amp;COL_SIZES[[#This Row],[col_len]]</f>
        <v>varchar_0_255</v>
      </c>
      <c r="B856" s="108">
        <f>IF(COL_SIZES[[#This Row],[datatype]] = "varchar",
  MIN(
    COL_SIZES[[#This Row],[column_length]],
    IFERROR(VALUE(VLOOKUP(
      COL_SIZES[[#This Row],[table_name]]&amp;"."&amp;COL_SIZES[[#This Row],[column_name]],
      AVG_COL_SIZES[#Data],2,FALSE)),
    COL_SIZES[[#This Row],[column_length]])
  ),
  COL_SIZES[[#This Row],[column_length]])</f>
        <v>255</v>
      </c>
      <c r="C856" s="109">
        <f>VLOOKUP(A856,DBMS_TYPE_SIZES[],2,FALSE)</f>
        <v>255</v>
      </c>
      <c r="D856" s="109">
        <f>VLOOKUP(A856,DBMS_TYPE_SIZES[],3,FALSE)</f>
        <v>255</v>
      </c>
      <c r="E856" s="110">
        <f>VLOOKUP(A856,DBMS_TYPE_SIZES[],4,FALSE)</f>
        <v>256</v>
      </c>
      <c r="F856" t="s">
        <v>146</v>
      </c>
      <c r="G856" t="s">
        <v>699</v>
      </c>
      <c r="H856" t="s">
        <v>86</v>
      </c>
      <c r="I856">
        <v>0</v>
      </c>
      <c r="J856">
        <v>255</v>
      </c>
    </row>
    <row r="857" spans="1:10">
      <c r="A857" s="108" t="str">
        <f>COL_SIZES[[#This Row],[datatype]]&amp;"_"&amp;COL_SIZES[[#This Row],[column_prec]]&amp;"_"&amp;COL_SIZES[[#This Row],[col_len]]</f>
        <v>varchar_0_255</v>
      </c>
      <c r="B857" s="108">
        <f>IF(COL_SIZES[[#This Row],[datatype]] = "varchar",
  MIN(
    COL_SIZES[[#This Row],[column_length]],
    IFERROR(VALUE(VLOOKUP(
      COL_SIZES[[#This Row],[table_name]]&amp;"."&amp;COL_SIZES[[#This Row],[column_name]],
      AVG_COL_SIZES[#Data],2,FALSE)),
    COL_SIZES[[#This Row],[column_length]])
  ),
  COL_SIZES[[#This Row],[column_length]])</f>
        <v>255</v>
      </c>
      <c r="C857" s="109">
        <f>VLOOKUP(A857,DBMS_TYPE_SIZES[],2,FALSE)</f>
        <v>255</v>
      </c>
      <c r="D857" s="109">
        <f>VLOOKUP(A857,DBMS_TYPE_SIZES[],3,FALSE)</f>
        <v>255</v>
      </c>
      <c r="E857" s="110">
        <f>VLOOKUP(A857,DBMS_TYPE_SIZES[],4,FALSE)</f>
        <v>256</v>
      </c>
      <c r="F857" t="s">
        <v>146</v>
      </c>
      <c r="G857" t="s">
        <v>700</v>
      </c>
      <c r="H857" t="s">
        <v>86</v>
      </c>
      <c r="I857">
        <v>0</v>
      </c>
      <c r="J857">
        <v>255</v>
      </c>
    </row>
    <row r="858" spans="1:10">
      <c r="A858" s="108" t="str">
        <f>COL_SIZES[[#This Row],[datatype]]&amp;"_"&amp;COL_SIZES[[#This Row],[column_prec]]&amp;"_"&amp;COL_SIZES[[#This Row],[col_len]]</f>
        <v>bigint_19_8</v>
      </c>
      <c r="B858" s="108">
        <f>IF(COL_SIZES[[#This Row],[datatype]] = "varchar",
  MIN(
    COL_SIZES[[#This Row],[column_length]],
    IFERROR(VALUE(VLOOKUP(
      COL_SIZES[[#This Row],[table_name]]&amp;"."&amp;COL_SIZES[[#This Row],[column_name]],
      AVG_COL_SIZES[#Data],2,FALSE)),
    COL_SIZES[[#This Row],[column_length]])
  ),
  COL_SIZES[[#This Row],[column_length]])</f>
        <v>8</v>
      </c>
      <c r="C858" s="109">
        <f>VLOOKUP(A858,DBMS_TYPE_SIZES[],2,FALSE)</f>
        <v>9</v>
      </c>
      <c r="D858" s="109">
        <f>VLOOKUP(A858,DBMS_TYPE_SIZES[],3,FALSE)</f>
        <v>8</v>
      </c>
      <c r="E858" s="110">
        <f>VLOOKUP(A858,DBMS_TYPE_SIZES[],4,FALSE)</f>
        <v>8</v>
      </c>
      <c r="F858" t="s">
        <v>146</v>
      </c>
      <c r="G858" t="s">
        <v>1355</v>
      </c>
      <c r="H858" t="s">
        <v>1356</v>
      </c>
      <c r="I858">
        <v>19</v>
      </c>
      <c r="J858">
        <v>8</v>
      </c>
    </row>
    <row r="859" spans="1:10">
      <c r="A859" s="108" t="str">
        <f>COL_SIZES[[#This Row],[datatype]]&amp;"_"&amp;COL_SIZES[[#This Row],[column_prec]]&amp;"_"&amp;COL_SIZES[[#This Row],[col_len]]</f>
        <v>int_10_4</v>
      </c>
      <c r="B859" s="108">
        <f>IF(COL_SIZES[[#This Row],[datatype]] = "varchar",
  MIN(
    COL_SIZES[[#This Row],[column_length]],
    IFERROR(VALUE(VLOOKUP(
      COL_SIZES[[#This Row],[table_name]]&amp;"."&amp;COL_SIZES[[#This Row],[column_name]],
      AVG_COL_SIZES[#Data],2,FALSE)),
    COL_SIZES[[#This Row],[column_length]])
  ),
  COL_SIZES[[#This Row],[column_length]])</f>
        <v>4</v>
      </c>
      <c r="C859" s="109">
        <f>VLOOKUP(A859,DBMS_TYPE_SIZES[],2,FALSE)</f>
        <v>9</v>
      </c>
      <c r="D859" s="109">
        <f>VLOOKUP(A859,DBMS_TYPE_SIZES[],3,FALSE)</f>
        <v>4</v>
      </c>
      <c r="E859" s="110">
        <f>VLOOKUP(A859,DBMS_TYPE_SIZES[],4,FALSE)</f>
        <v>4</v>
      </c>
      <c r="F859" t="s">
        <v>146</v>
      </c>
      <c r="G859" t="s">
        <v>116</v>
      </c>
      <c r="H859" t="s">
        <v>18</v>
      </c>
      <c r="I859">
        <v>10</v>
      </c>
      <c r="J859">
        <v>4</v>
      </c>
    </row>
    <row r="860" spans="1:10">
      <c r="A860" s="108" t="str">
        <f>COL_SIZES[[#This Row],[datatype]]&amp;"_"&amp;COL_SIZES[[#This Row],[column_prec]]&amp;"_"&amp;COL_SIZES[[#This Row],[col_len]]</f>
        <v>numeric_16_9</v>
      </c>
      <c r="B860" s="108">
        <f>IF(COL_SIZES[[#This Row],[datatype]] = "varchar",
  MIN(
    COL_SIZES[[#This Row],[column_length]],
    IFERROR(VALUE(VLOOKUP(
      COL_SIZES[[#This Row],[table_name]]&amp;"."&amp;COL_SIZES[[#This Row],[column_name]],
      AVG_COL_SIZES[#Data],2,FALSE)),
    COL_SIZES[[#This Row],[column_length]])
  ),
  COL_SIZES[[#This Row],[column_length]])</f>
        <v>9</v>
      </c>
      <c r="C860" s="109">
        <f>VLOOKUP(A860,DBMS_TYPE_SIZES[],2,FALSE)</f>
        <v>9</v>
      </c>
      <c r="D860" s="109">
        <f>VLOOKUP(A860,DBMS_TYPE_SIZES[],3,FALSE)</f>
        <v>9</v>
      </c>
      <c r="E860" s="110">
        <f>VLOOKUP(A860,DBMS_TYPE_SIZES[],4,FALSE)</f>
        <v>9</v>
      </c>
      <c r="F860" t="s">
        <v>146</v>
      </c>
      <c r="G860" t="s">
        <v>96</v>
      </c>
      <c r="H860" t="s">
        <v>62</v>
      </c>
      <c r="I860">
        <v>16</v>
      </c>
      <c r="J860">
        <v>9</v>
      </c>
    </row>
    <row r="861" spans="1:10">
      <c r="A861" s="108" t="str">
        <f>COL_SIZES[[#This Row],[datatype]]&amp;"_"&amp;COL_SIZES[[#This Row],[column_prec]]&amp;"_"&amp;COL_SIZES[[#This Row],[col_len]]</f>
        <v>varchar_0_50</v>
      </c>
      <c r="B861" s="108">
        <f>IF(COL_SIZES[[#This Row],[datatype]] = "varchar",
  MIN(
    COL_SIZES[[#This Row],[column_length]],
    IFERROR(VALUE(VLOOKUP(
      COL_SIZES[[#This Row],[table_name]]&amp;"."&amp;COL_SIZES[[#This Row],[column_name]],
      AVG_COL_SIZES[#Data],2,FALSE)),
    COL_SIZES[[#This Row],[column_length]])
  ),
  COL_SIZES[[#This Row],[column_length]])</f>
        <v>50</v>
      </c>
      <c r="C861" s="109">
        <f>VLOOKUP(A861,DBMS_TYPE_SIZES[],2,FALSE)</f>
        <v>50</v>
      </c>
      <c r="D861" s="109">
        <f>VLOOKUP(A861,DBMS_TYPE_SIZES[],3,FALSE)</f>
        <v>50</v>
      </c>
      <c r="E861" s="110">
        <f>VLOOKUP(A861,DBMS_TYPE_SIZES[],4,FALSE)</f>
        <v>51</v>
      </c>
      <c r="F861" t="s">
        <v>146</v>
      </c>
      <c r="G861" t="s">
        <v>158</v>
      </c>
      <c r="H861" t="s">
        <v>86</v>
      </c>
      <c r="I861">
        <v>0</v>
      </c>
      <c r="J861">
        <v>50</v>
      </c>
    </row>
    <row r="862" spans="1:10">
      <c r="A862" s="108" t="str">
        <f>COL_SIZES[[#This Row],[datatype]]&amp;"_"&amp;COL_SIZES[[#This Row],[column_prec]]&amp;"_"&amp;COL_SIZES[[#This Row],[col_len]]</f>
        <v>datetime_23_8</v>
      </c>
      <c r="B862" s="108">
        <f>IF(COL_SIZES[[#This Row],[datatype]] = "varchar",
  MIN(
    COL_SIZES[[#This Row],[column_length]],
    IFERROR(VALUE(VLOOKUP(
      COL_SIZES[[#This Row],[table_name]]&amp;"."&amp;COL_SIZES[[#This Row],[column_name]],
      AVG_COL_SIZES[#Data],2,FALSE)),
    COL_SIZES[[#This Row],[column_length]])
  ),
  COL_SIZES[[#This Row],[column_length]])</f>
        <v>8</v>
      </c>
      <c r="C862" s="109">
        <f>VLOOKUP(A862,DBMS_TYPE_SIZES[],2,FALSE)</f>
        <v>7</v>
      </c>
      <c r="D862" s="109">
        <f>VLOOKUP(A862,DBMS_TYPE_SIZES[],3,FALSE)</f>
        <v>8</v>
      </c>
      <c r="E862" s="110">
        <f>VLOOKUP(A862,DBMS_TYPE_SIZES[],4,FALSE)</f>
        <v>8</v>
      </c>
      <c r="F862" t="s">
        <v>146</v>
      </c>
      <c r="G862" t="s">
        <v>719</v>
      </c>
      <c r="H862" t="s">
        <v>20</v>
      </c>
      <c r="I862">
        <v>23</v>
      </c>
      <c r="J862">
        <v>8</v>
      </c>
    </row>
    <row r="863" spans="1:10">
      <c r="A863" s="108" t="str">
        <f>COL_SIZES[[#This Row],[datatype]]&amp;"_"&amp;COL_SIZES[[#This Row],[column_prec]]&amp;"_"&amp;COL_SIZES[[#This Row],[col_len]]</f>
        <v>int_10_4</v>
      </c>
      <c r="B863" s="108">
        <f>IF(COL_SIZES[[#This Row],[datatype]] = "varchar",
  MIN(
    COL_SIZES[[#This Row],[column_length]],
    IFERROR(VALUE(VLOOKUP(
      COL_SIZES[[#This Row],[table_name]]&amp;"."&amp;COL_SIZES[[#This Row],[column_name]],
      AVG_COL_SIZES[#Data],2,FALSE)),
    COL_SIZES[[#This Row],[column_length]])
  ),
  COL_SIZES[[#This Row],[column_length]])</f>
        <v>4</v>
      </c>
      <c r="C863" s="109">
        <f>VLOOKUP(A863,DBMS_TYPE_SIZES[],2,FALSE)</f>
        <v>9</v>
      </c>
      <c r="D863" s="109">
        <f>VLOOKUP(A863,DBMS_TYPE_SIZES[],3,FALSE)</f>
        <v>4</v>
      </c>
      <c r="E863" s="110">
        <f>VLOOKUP(A863,DBMS_TYPE_SIZES[],4,FALSE)</f>
        <v>4</v>
      </c>
      <c r="F863" t="s">
        <v>146</v>
      </c>
      <c r="G863" t="s">
        <v>720</v>
      </c>
      <c r="H863" t="s">
        <v>18</v>
      </c>
      <c r="I863">
        <v>10</v>
      </c>
      <c r="J863">
        <v>4</v>
      </c>
    </row>
    <row r="864" spans="1:10">
      <c r="A864" s="108" t="str">
        <f>COL_SIZES[[#This Row],[datatype]]&amp;"_"&amp;COL_SIZES[[#This Row],[column_prec]]&amp;"_"&amp;COL_SIZES[[#This Row],[col_len]]</f>
        <v>int_10_4</v>
      </c>
      <c r="B864" s="108">
        <f>IF(COL_SIZES[[#This Row],[datatype]] = "varchar",
  MIN(
    COL_SIZES[[#This Row],[column_length]],
    IFERROR(VALUE(VLOOKUP(
      COL_SIZES[[#This Row],[table_name]]&amp;"."&amp;COL_SIZES[[#This Row],[column_name]],
      AVG_COL_SIZES[#Data],2,FALSE)),
    COL_SIZES[[#This Row],[column_length]])
  ),
  COL_SIZES[[#This Row],[column_length]])</f>
        <v>4</v>
      </c>
      <c r="C864" s="109">
        <f>VLOOKUP(A864,DBMS_TYPE_SIZES[],2,FALSE)</f>
        <v>9</v>
      </c>
      <c r="D864" s="109">
        <f>VLOOKUP(A864,DBMS_TYPE_SIZES[],3,FALSE)</f>
        <v>4</v>
      </c>
      <c r="E864" s="110">
        <f>VLOOKUP(A864,DBMS_TYPE_SIZES[],4,FALSE)</f>
        <v>4</v>
      </c>
      <c r="F864" t="s">
        <v>146</v>
      </c>
      <c r="G864" t="s">
        <v>721</v>
      </c>
      <c r="H864" t="s">
        <v>18</v>
      </c>
      <c r="I864">
        <v>10</v>
      </c>
      <c r="J864">
        <v>4</v>
      </c>
    </row>
    <row r="865" spans="1:10">
      <c r="A865" s="108" t="str">
        <f>COL_SIZES[[#This Row],[datatype]]&amp;"_"&amp;COL_SIZES[[#This Row],[column_prec]]&amp;"_"&amp;COL_SIZES[[#This Row],[col_len]]</f>
        <v>int_10_4</v>
      </c>
      <c r="B865" s="108">
        <f>IF(COL_SIZES[[#This Row],[datatype]] = "varchar",
  MIN(
    COL_SIZES[[#This Row],[column_length]],
    IFERROR(VALUE(VLOOKUP(
      COL_SIZES[[#This Row],[table_name]]&amp;"."&amp;COL_SIZES[[#This Row],[column_name]],
      AVG_COL_SIZES[#Data],2,FALSE)),
    COL_SIZES[[#This Row],[column_length]])
  ),
  COL_SIZES[[#This Row],[column_length]])</f>
        <v>4</v>
      </c>
      <c r="C865" s="109">
        <f>VLOOKUP(A865,DBMS_TYPE_SIZES[],2,FALSE)</f>
        <v>9</v>
      </c>
      <c r="D865" s="109">
        <f>VLOOKUP(A865,DBMS_TYPE_SIZES[],3,FALSE)</f>
        <v>4</v>
      </c>
      <c r="E865" s="110">
        <f>VLOOKUP(A865,DBMS_TYPE_SIZES[],4,FALSE)</f>
        <v>4</v>
      </c>
      <c r="F865" t="s">
        <v>146</v>
      </c>
      <c r="G865" t="s">
        <v>704</v>
      </c>
      <c r="H865" t="s">
        <v>18</v>
      </c>
      <c r="I865">
        <v>10</v>
      </c>
      <c r="J865">
        <v>4</v>
      </c>
    </row>
    <row r="866" spans="1:10">
      <c r="A866" s="108" t="str">
        <f>COL_SIZES[[#This Row],[datatype]]&amp;"_"&amp;COL_SIZES[[#This Row],[column_prec]]&amp;"_"&amp;COL_SIZES[[#This Row],[col_len]]</f>
        <v>datetime_23_8</v>
      </c>
      <c r="B866" s="108">
        <f>IF(COL_SIZES[[#This Row],[datatype]] = "varchar",
  MIN(
    COL_SIZES[[#This Row],[column_length]],
    IFERROR(VALUE(VLOOKUP(
      COL_SIZES[[#This Row],[table_name]]&amp;"."&amp;COL_SIZES[[#This Row],[column_name]],
      AVG_COL_SIZES[#Data],2,FALSE)),
    COL_SIZES[[#This Row],[column_length]])
  ),
  COL_SIZES[[#This Row],[column_length]])</f>
        <v>8</v>
      </c>
      <c r="C866" s="109">
        <f>VLOOKUP(A866,DBMS_TYPE_SIZES[],2,FALSE)</f>
        <v>7</v>
      </c>
      <c r="D866" s="109">
        <f>VLOOKUP(A866,DBMS_TYPE_SIZES[],3,FALSE)</f>
        <v>8</v>
      </c>
      <c r="E866" s="110">
        <f>VLOOKUP(A866,DBMS_TYPE_SIZES[],4,FALSE)</f>
        <v>8</v>
      </c>
      <c r="F866" t="s">
        <v>147</v>
      </c>
      <c r="G866" t="s">
        <v>715</v>
      </c>
      <c r="H866" t="s">
        <v>20</v>
      </c>
      <c r="I866">
        <v>23</v>
      </c>
      <c r="J866">
        <v>8</v>
      </c>
    </row>
    <row r="867" spans="1:10">
      <c r="A867" s="108" t="str">
        <f>COL_SIZES[[#This Row],[datatype]]&amp;"_"&amp;COL_SIZES[[#This Row],[column_prec]]&amp;"_"&amp;COL_SIZES[[#This Row],[col_len]]</f>
        <v>int_10_4</v>
      </c>
      <c r="B867" s="108">
        <f>IF(COL_SIZES[[#This Row],[datatype]] = "varchar",
  MIN(
    COL_SIZES[[#This Row],[column_length]],
    IFERROR(VALUE(VLOOKUP(
      COL_SIZES[[#This Row],[table_name]]&amp;"."&amp;COL_SIZES[[#This Row],[column_name]],
      AVG_COL_SIZES[#Data],2,FALSE)),
    COL_SIZES[[#This Row],[column_length]])
  ),
  COL_SIZES[[#This Row],[column_length]])</f>
        <v>4</v>
      </c>
      <c r="C867" s="109">
        <f>VLOOKUP(A867,DBMS_TYPE_SIZES[],2,FALSE)</f>
        <v>9</v>
      </c>
      <c r="D867" s="109">
        <f>VLOOKUP(A867,DBMS_TYPE_SIZES[],3,FALSE)</f>
        <v>4</v>
      </c>
      <c r="E867" s="110">
        <f>VLOOKUP(A867,DBMS_TYPE_SIZES[],4,FALSE)</f>
        <v>4</v>
      </c>
      <c r="F867" t="s">
        <v>147</v>
      </c>
      <c r="G867" t="s">
        <v>129</v>
      </c>
      <c r="H867" t="s">
        <v>18</v>
      </c>
      <c r="I867">
        <v>10</v>
      </c>
      <c r="J867">
        <v>4</v>
      </c>
    </row>
    <row r="868" spans="1:10">
      <c r="A868" s="108" t="str">
        <f>COL_SIZES[[#This Row],[datatype]]&amp;"_"&amp;COL_SIZES[[#This Row],[column_prec]]&amp;"_"&amp;COL_SIZES[[#This Row],[col_len]]</f>
        <v>int_10_4</v>
      </c>
      <c r="B868" s="108">
        <f>IF(COL_SIZES[[#This Row],[datatype]] = "varchar",
  MIN(
    COL_SIZES[[#This Row],[column_length]],
    IFERROR(VALUE(VLOOKUP(
      COL_SIZES[[#This Row],[table_name]]&amp;"."&amp;COL_SIZES[[#This Row],[column_name]],
      AVG_COL_SIZES[#Data],2,FALSE)),
    COL_SIZES[[#This Row],[column_length]])
  ),
  COL_SIZES[[#This Row],[column_length]])</f>
        <v>4</v>
      </c>
      <c r="C868" s="109">
        <f>VLOOKUP(A868,DBMS_TYPE_SIZES[],2,FALSE)</f>
        <v>9</v>
      </c>
      <c r="D868" s="109">
        <f>VLOOKUP(A868,DBMS_TYPE_SIZES[],3,FALSE)</f>
        <v>4</v>
      </c>
      <c r="E868" s="110">
        <f>VLOOKUP(A868,DBMS_TYPE_SIZES[],4,FALSE)</f>
        <v>4</v>
      </c>
      <c r="F868" t="s">
        <v>147</v>
      </c>
      <c r="G868" t="s">
        <v>734</v>
      </c>
      <c r="H868" t="s">
        <v>18</v>
      </c>
      <c r="I868">
        <v>10</v>
      </c>
      <c r="J868">
        <v>4</v>
      </c>
    </row>
    <row r="869" spans="1:10">
      <c r="A869" s="108" t="str">
        <f>COL_SIZES[[#This Row],[datatype]]&amp;"_"&amp;COL_SIZES[[#This Row],[column_prec]]&amp;"_"&amp;COL_SIZES[[#This Row],[col_len]]</f>
        <v>numeric_19_9</v>
      </c>
      <c r="B869" s="108">
        <f>IF(COL_SIZES[[#This Row],[datatype]] = "varchar",
  MIN(
    COL_SIZES[[#This Row],[column_length]],
    IFERROR(VALUE(VLOOKUP(
      COL_SIZES[[#This Row],[table_name]]&amp;"."&amp;COL_SIZES[[#This Row],[column_name]],
      AVG_COL_SIZES[#Data],2,FALSE)),
    COL_SIZES[[#This Row],[column_length]])
  ),
  COL_SIZES[[#This Row],[column_length]])</f>
        <v>9</v>
      </c>
      <c r="C869" s="109">
        <f>VLOOKUP(A869,DBMS_TYPE_SIZES[],2,FALSE)</f>
        <v>9</v>
      </c>
      <c r="D869" s="109">
        <f>VLOOKUP(A869,DBMS_TYPE_SIZES[],3,FALSE)</f>
        <v>9</v>
      </c>
      <c r="E869" s="110">
        <f>VLOOKUP(A869,DBMS_TYPE_SIZES[],4,FALSE)</f>
        <v>9</v>
      </c>
      <c r="F869" t="s">
        <v>147</v>
      </c>
      <c r="G869" t="s">
        <v>143</v>
      </c>
      <c r="H869" t="s">
        <v>62</v>
      </c>
      <c r="I869">
        <v>19</v>
      </c>
      <c r="J869">
        <v>9</v>
      </c>
    </row>
    <row r="870" spans="1:10">
      <c r="A870" s="108" t="str">
        <f>COL_SIZES[[#This Row],[datatype]]&amp;"_"&amp;COL_SIZES[[#This Row],[column_prec]]&amp;"_"&amp;COL_SIZES[[#This Row],[col_len]]</f>
        <v>int_10_4</v>
      </c>
      <c r="B870" s="108">
        <f>IF(COL_SIZES[[#This Row],[datatype]] = "varchar",
  MIN(
    COL_SIZES[[#This Row],[column_length]],
    IFERROR(VALUE(VLOOKUP(
      COL_SIZES[[#This Row],[table_name]]&amp;"."&amp;COL_SIZES[[#This Row],[column_name]],
      AVG_COL_SIZES[#Data],2,FALSE)),
    COL_SIZES[[#This Row],[column_length]])
  ),
  COL_SIZES[[#This Row],[column_length]])</f>
        <v>4</v>
      </c>
      <c r="C870" s="109">
        <f>VLOOKUP(A870,DBMS_TYPE_SIZES[],2,FALSE)</f>
        <v>9</v>
      </c>
      <c r="D870" s="109">
        <f>VLOOKUP(A870,DBMS_TYPE_SIZES[],3,FALSE)</f>
        <v>4</v>
      </c>
      <c r="E870" s="110">
        <f>VLOOKUP(A870,DBMS_TYPE_SIZES[],4,FALSE)</f>
        <v>4</v>
      </c>
      <c r="F870" t="s">
        <v>147</v>
      </c>
      <c r="G870" t="s">
        <v>697</v>
      </c>
      <c r="H870" t="s">
        <v>18</v>
      </c>
      <c r="I870">
        <v>10</v>
      </c>
      <c r="J870">
        <v>4</v>
      </c>
    </row>
    <row r="871" spans="1:10">
      <c r="A871" s="108" t="str">
        <f>COL_SIZES[[#This Row],[datatype]]&amp;"_"&amp;COL_SIZES[[#This Row],[column_prec]]&amp;"_"&amp;COL_SIZES[[#This Row],[col_len]]</f>
        <v>int_10_4</v>
      </c>
      <c r="B871" s="108">
        <f>IF(COL_SIZES[[#This Row],[datatype]] = "varchar",
  MIN(
    COL_SIZES[[#This Row],[column_length]],
    IFERROR(VALUE(VLOOKUP(
      COL_SIZES[[#This Row],[table_name]]&amp;"."&amp;COL_SIZES[[#This Row],[column_name]],
      AVG_COL_SIZES[#Data],2,FALSE)),
    COL_SIZES[[#This Row],[column_length]])
  ),
  COL_SIZES[[#This Row],[column_length]])</f>
        <v>4</v>
      </c>
      <c r="C871" s="109">
        <f>VLOOKUP(A871,DBMS_TYPE_SIZES[],2,FALSE)</f>
        <v>9</v>
      </c>
      <c r="D871" s="109">
        <f>VLOOKUP(A871,DBMS_TYPE_SIZES[],3,FALSE)</f>
        <v>4</v>
      </c>
      <c r="E871" s="110">
        <f>VLOOKUP(A871,DBMS_TYPE_SIZES[],4,FALSE)</f>
        <v>4</v>
      </c>
      <c r="F871" t="s">
        <v>147</v>
      </c>
      <c r="G871" t="s">
        <v>698</v>
      </c>
      <c r="H871" t="s">
        <v>18</v>
      </c>
      <c r="I871">
        <v>10</v>
      </c>
      <c r="J871">
        <v>4</v>
      </c>
    </row>
    <row r="872" spans="1:10">
      <c r="A872" s="108" t="str">
        <f>COL_SIZES[[#This Row],[datatype]]&amp;"_"&amp;COL_SIZES[[#This Row],[column_prec]]&amp;"_"&amp;COL_SIZES[[#This Row],[col_len]]</f>
        <v>int_10_4</v>
      </c>
      <c r="B872" s="108">
        <f>IF(COL_SIZES[[#This Row],[datatype]] = "varchar",
  MIN(
    COL_SIZES[[#This Row],[column_length]],
    IFERROR(VALUE(VLOOKUP(
      COL_SIZES[[#This Row],[table_name]]&amp;"."&amp;COL_SIZES[[#This Row],[column_name]],
      AVG_COL_SIZES[#Data],2,FALSE)),
    COL_SIZES[[#This Row],[column_length]])
  ),
  COL_SIZES[[#This Row],[column_length]])</f>
        <v>4</v>
      </c>
      <c r="C872" s="109">
        <f>VLOOKUP(A872,DBMS_TYPE_SIZES[],2,FALSE)</f>
        <v>9</v>
      </c>
      <c r="D872" s="109">
        <f>VLOOKUP(A872,DBMS_TYPE_SIZES[],3,FALSE)</f>
        <v>4</v>
      </c>
      <c r="E872" s="110">
        <f>VLOOKUP(A872,DBMS_TYPE_SIZES[],4,FALSE)</f>
        <v>4</v>
      </c>
      <c r="F872" t="s">
        <v>147</v>
      </c>
      <c r="G872" t="s">
        <v>139</v>
      </c>
      <c r="H872" t="s">
        <v>18</v>
      </c>
      <c r="I872">
        <v>10</v>
      </c>
      <c r="J872">
        <v>4</v>
      </c>
    </row>
    <row r="873" spans="1:10">
      <c r="A873" s="108" t="str">
        <f>COL_SIZES[[#This Row],[datatype]]&amp;"_"&amp;COL_SIZES[[#This Row],[column_prec]]&amp;"_"&amp;COL_SIZES[[#This Row],[col_len]]</f>
        <v>varchar_0_255</v>
      </c>
      <c r="B873" s="108">
        <f>IF(COL_SIZES[[#This Row],[datatype]] = "varchar",
  MIN(
    COL_SIZES[[#This Row],[column_length]],
    IFERROR(VALUE(VLOOKUP(
      COL_SIZES[[#This Row],[table_name]]&amp;"."&amp;COL_SIZES[[#This Row],[column_name]],
      AVG_COL_SIZES[#Data],2,FALSE)),
    COL_SIZES[[#This Row],[column_length]])
  ),
  COL_SIZES[[#This Row],[column_length]])</f>
        <v>255</v>
      </c>
      <c r="C873" s="109">
        <f>VLOOKUP(A873,DBMS_TYPE_SIZES[],2,FALSE)</f>
        <v>255</v>
      </c>
      <c r="D873" s="109">
        <f>VLOOKUP(A873,DBMS_TYPE_SIZES[],3,FALSE)</f>
        <v>255</v>
      </c>
      <c r="E873" s="110">
        <f>VLOOKUP(A873,DBMS_TYPE_SIZES[],4,FALSE)</f>
        <v>256</v>
      </c>
      <c r="F873" t="s">
        <v>147</v>
      </c>
      <c r="G873" t="s">
        <v>699</v>
      </c>
      <c r="H873" t="s">
        <v>86</v>
      </c>
      <c r="I873">
        <v>0</v>
      </c>
      <c r="J873">
        <v>255</v>
      </c>
    </row>
    <row r="874" spans="1:10">
      <c r="A874" s="108" t="str">
        <f>COL_SIZES[[#This Row],[datatype]]&amp;"_"&amp;COL_SIZES[[#This Row],[column_prec]]&amp;"_"&amp;COL_SIZES[[#This Row],[col_len]]</f>
        <v>varchar_0_255</v>
      </c>
      <c r="B874" s="108">
        <f>IF(COL_SIZES[[#This Row],[datatype]] = "varchar",
  MIN(
    COL_SIZES[[#This Row],[column_length]],
    IFERROR(VALUE(VLOOKUP(
      COL_SIZES[[#This Row],[table_name]]&amp;"."&amp;COL_SIZES[[#This Row],[column_name]],
      AVG_COL_SIZES[#Data],2,FALSE)),
    COL_SIZES[[#This Row],[column_length]])
  ),
  COL_SIZES[[#This Row],[column_length]])</f>
        <v>255</v>
      </c>
      <c r="C874" s="109">
        <f>VLOOKUP(A874,DBMS_TYPE_SIZES[],2,FALSE)</f>
        <v>255</v>
      </c>
      <c r="D874" s="109">
        <f>VLOOKUP(A874,DBMS_TYPE_SIZES[],3,FALSE)</f>
        <v>255</v>
      </c>
      <c r="E874" s="110">
        <f>VLOOKUP(A874,DBMS_TYPE_SIZES[],4,FALSE)</f>
        <v>256</v>
      </c>
      <c r="F874" t="s">
        <v>147</v>
      </c>
      <c r="G874" t="s">
        <v>700</v>
      </c>
      <c r="H874" t="s">
        <v>86</v>
      </c>
      <c r="I874">
        <v>0</v>
      </c>
      <c r="J874">
        <v>255</v>
      </c>
    </row>
    <row r="875" spans="1:10">
      <c r="A875" s="108" t="str">
        <f>COL_SIZES[[#This Row],[datatype]]&amp;"_"&amp;COL_SIZES[[#This Row],[column_prec]]&amp;"_"&amp;COL_SIZES[[#This Row],[col_len]]</f>
        <v>int_10_4</v>
      </c>
      <c r="B875" s="108">
        <f>IF(COL_SIZES[[#This Row],[datatype]] = "varchar",
  MIN(
    COL_SIZES[[#This Row],[column_length]],
    IFERROR(VALUE(VLOOKUP(
      COL_SIZES[[#This Row],[table_name]]&amp;"."&amp;COL_SIZES[[#This Row],[column_name]],
      AVG_COL_SIZES[#Data],2,FALSE)),
    COL_SIZES[[#This Row],[column_length]])
  ),
  COL_SIZES[[#This Row],[column_length]])</f>
        <v>4</v>
      </c>
      <c r="C875" s="109">
        <f>VLOOKUP(A875,DBMS_TYPE_SIZES[],2,FALSE)</f>
        <v>9</v>
      </c>
      <c r="D875" s="109">
        <f>VLOOKUP(A875,DBMS_TYPE_SIZES[],3,FALSE)</f>
        <v>4</v>
      </c>
      <c r="E875" s="110">
        <f>VLOOKUP(A875,DBMS_TYPE_SIZES[],4,FALSE)</f>
        <v>4</v>
      </c>
      <c r="F875" t="s">
        <v>147</v>
      </c>
      <c r="G875" t="s">
        <v>116</v>
      </c>
      <c r="H875" t="s">
        <v>18</v>
      </c>
      <c r="I875">
        <v>10</v>
      </c>
      <c r="J875">
        <v>4</v>
      </c>
    </row>
    <row r="876" spans="1:10">
      <c r="A876" s="108" t="str">
        <f>COL_SIZES[[#This Row],[datatype]]&amp;"_"&amp;COL_SIZES[[#This Row],[column_prec]]&amp;"_"&amp;COL_SIZES[[#This Row],[col_len]]</f>
        <v>numeric_16_9</v>
      </c>
      <c r="B876" s="108">
        <f>IF(COL_SIZES[[#This Row],[datatype]] = "varchar",
  MIN(
    COL_SIZES[[#This Row],[column_length]],
    IFERROR(VALUE(VLOOKUP(
      COL_SIZES[[#This Row],[table_name]]&amp;"."&amp;COL_SIZES[[#This Row],[column_name]],
      AVG_COL_SIZES[#Data],2,FALSE)),
    COL_SIZES[[#This Row],[column_length]])
  ),
  COL_SIZES[[#This Row],[column_length]])</f>
        <v>9</v>
      </c>
      <c r="C876" s="109">
        <f>VLOOKUP(A876,DBMS_TYPE_SIZES[],2,FALSE)</f>
        <v>9</v>
      </c>
      <c r="D876" s="109">
        <f>VLOOKUP(A876,DBMS_TYPE_SIZES[],3,FALSE)</f>
        <v>9</v>
      </c>
      <c r="E876" s="110">
        <f>VLOOKUP(A876,DBMS_TYPE_SIZES[],4,FALSE)</f>
        <v>9</v>
      </c>
      <c r="F876" t="s">
        <v>147</v>
      </c>
      <c r="G876" t="s">
        <v>765</v>
      </c>
      <c r="H876" t="s">
        <v>62</v>
      </c>
      <c r="I876">
        <v>16</v>
      </c>
      <c r="J876">
        <v>9</v>
      </c>
    </row>
    <row r="877" spans="1:10">
      <c r="A877" s="108" t="str">
        <f>COL_SIZES[[#This Row],[datatype]]&amp;"_"&amp;COL_SIZES[[#This Row],[column_prec]]&amp;"_"&amp;COL_SIZES[[#This Row],[col_len]]</f>
        <v>varchar_0_50</v>
      </c>
      <c r="B877" s="108">
        <f>IF(COL_SIZES[[#This Row],[datatype]] = "varchar",
  MIN(
    COL_SIZES[[#This Row],[column_length]],
    IFERROR(VALUE(VLOOKUP(
      COL_SIZES[[#This Row],[table_name]]&amp;"."&amp;COL_SIZES[[#This Row],[column_name]],
      AVG_COL_SIZES[#Data],2,FALSE)),
    COL_SIZES[[#This Row],[column_length]])
  ),
  COL_SIZES[[#This Row],[column_length]])</f>
        <v>50</v>
      </c>
      <c r="C877" s="109">
        <f>VLOOKUP(A877,DBMS_TYPE_SIZES[],2,FALSE)</f>
        <v>50</v>
      </c>
      <c r="D877" s="109">
        <f>VLOOKUP(A877,DBMS_TYPE_SIZES[],3,FALSE)</f>
        <v>50</v>
      </c>
      <c r="E877" s="110">
        <f>VLOOKUP(A877,DBMS_TYPE_SIZES[],4,FALSE)</f>
        <v>51</v>
      </c>
      <c r="F877" t="s">
        <v>147</v>
      </c>
      <c r="G877" t="s">
        <v>121</v>
      </c>
      <c r="H877" t="s">
        <v>86</v>
      </c>
      <c r="I877">
        <v>0</v>
      </c>
      <c r="J877">
        <v>50</v>
      </c>
    </row>
    <row r="878" spans="1:10">
      <c r="A878" s="108" t="str">
        <f>COL_SIZES[[#This Row],[datatype]]&amp;"_"&amp;COL_SIZES[[#This Row],[column_prec]]&amp;"_"&amp;COL_SIZES[[#This Row],[col_len]]</f>
        <v>varchar_0_50</v>
      </c>
      <c r="B878" s="108">
        <f>IF(COL_SIZES[[#This Row],[datatype]] = "varchar",
  MIN(
    COL_SIZES[[#This Row],[column_length]],
    IFERROR(VALUE(VLOOKUP(
      COL_SIZES[[#This Row],[table_name]]&amp;"."&amp;COL_SIZES[[#This Row],[column_name]],
      AVG_COL_SIZES[#Data],2,FALSE)),
    COL_SIZES[[#This Row],[column_length]])
  ),
  COL_SIZES[[#This Row],[column_length]])</f>
        <v>50</v>
      </c>
      <c r="C878" s="109">
        <f>VLOOKUP(A878,DBMS_TYPE_SIZES[],2,FALSE)</f>
        <v>50</v>
      </c>
      <c r="D878" s="109">
        <f>VLOOKUP(A878,DBMS_TYPE_SIZES[],3,FALSE)</f>
        <v>50</v>
      </c>
      <c r="E878" s="110">
        <f>VLOOKUP(A878,DBMS_TYPE_SIZES[],4,FALSE)</f>
        <v>51</v>
      </c>
      <c r="F878" t="s">
        <v>147</v>
      </c>
      <c r="G878" t="s">
        <v>737</v>
      </c>
      <c r="H878" t="s">
        <v>86</v>
      </c>
      <c r="I878">
        <v>0</v>
      </c>
      <c r="J878">
        <v>50</v>
      </c>
    </row>
    <row r="879" spans="1:10">
      <c r="A879" s="108" t="str">
        <f>COL_SIZES[[#This Row],[datatype]]&amp;"_"&amp;COL_SIZES[[#This Row],[column_prec]]&amp;"_"&amp;COL_SIZES[[#This Row],[col_len]]</f>
        <v>numeric_19_9</v>
      </c>
      <c r="B879" s="108">
        <f>IF(COL_SIZES[[#This Row],[datatype]] = "varchar",
  MIN(
    COL_SIZES[[#This Row],[column_length]],
    IFERROR(VALUE(VLOOKUP(
      COL_SIZES[[#This Row],[table_name]]&amp;"."&amp;COL_SIZES[[#This Row],[column_name]],
      AVG_COL_SIZES[#Data],2,FALSE)),
    COL_SIZES[[#This Row],[column_length]])
  ),
  COL_SIZES[[#This Row],[column_length]])</f>
        <v>9</v>
      </c>
      <c r="C879" s="109">
        <f>VLOOKUP(A879,DBMS_TYPE_SIZES[],2,FALSE)</f>
        <v>9</v>
      </c>
      <c r="D879" s="109">
        <f>VLOOKUP(A879,DBMS_TYPE_SIZES[],3,FALSE)</f>
        <v>9</v>
      </c>
      <c r="E879" s="110">
        <f>VLOOKUP(A879,DBMS_TYPE_SIZES[],4,FALSE)</f>
        <v>9</v>
      </c>
      <c r="F879" t="s">
        <v>147</v>
      </c>
      <c r="G879" t="s">
        <v>766</v>
      </c>
      <c r="H879" t="s">
        <v>62</v>
      </c>
      <c r="I879">
        <v>19</v>
      </c>
      <c r="J879">
        <v>9</v>
      </c>
    </row>
    <row r="880" spans="1:10">
      <c r="A880" s="108" t="str">
        <f>COL_SIZES[[#This Row],[datatype]]&amp;"_"&amp;COL_SIZES[[#This Row],[column_prec]]&amp;"_"&amp;COL_SIZES[[#This Row],[col_len]]</f>
        <v>datetime_23_8</v>
      </c>
      <c r="B880" s="108">
        <f>IF(COL_SIZES[[#This Row],[datatype]] = "varchar",
  MIN(
    COL_SIZES[[#This Row],[column_length]],
    IFERROR(VALUE(VLOOKUP(
      COL_SIZES[[#This Row],[table_name]]&amp;"."&amp;COL_SIZES[[#This Row],[column_name]],
      AVG_COL_SIZES[#Data],2,FALSE)),
    COL_SIZES[[#This Row],[column_length]])
  ),
  COL_SIZES[[#This Row],[column_length]])</f>
        <v>8</v>
      </c>
      <c r="C880" s="109">
        <f>VLOOKUP(A880,DBMS_TYPE_SIZES[],2,FALSE)</f>
        <v>7</v>
      </c>
      <c r="D880" s="109">
        <f>VLOOKUP(A880,DBMS_TYPE_SIZES[],3,FALSE)</f>
        <v>8</v>
      </c>
      <c r="E880" s="110">
        <f>VLOOKUP(A880,DBMS_TYPE_SIZES[],4,FALSE)</f>
        <v>8</v>
      </c>
      <c r="F880" t="s">
        <v>148</v>
      </c>
      <c r="G880" t="s">
        <v>715</v>
      </c>
      <c r="H880" t="s">
        <v>20</v>
      </c>
      <c r="I880">
        <v>23</v>
      </c>
      <c r="J880">
        <v>8</v>
      </c>
    </row>
    <row r="881" spans="1:10">
      <c r="A881" s="108" t="str">
        <f>COL_SIZES[[#This Row],[datatype]]&amp;"_"&amp;COL_SIZES[[#This Row],[column_prec]]&amp;"_"&amp;COL_SIZES[[#This Row],[col_len]]</f>
        <v>int_10_4</v>
      </c>
      <c r="B881" s="108">
        <f>IF(COL_SIZES[[#This Row],[datatype]] = "varchar",
  MIN(
    COL_SIZES[[#This Row],[column_length]],
    IFERROR(VALUE(VLOOKUP(
      COL_SIZES[[#This Row],[table_name]]&amp;"."&amp;COL_SIZES[[#This Row],[column_name]],
      AVG_COL_SIZES[#Data],2,FALSE)),
    COL_SIZES[[#This Row],[column_length]])
  ),
  COL_SIZES[[#This Row],[column_length]])</f>
        <v>4</v>
      </c>
      <c r="C881" s="109">
        <f>VLOOKUP(A881,DBMS_TYPE_SIZES[],2,FALSE)</f>
        <v>9</v>
      </c>
      <c r="D881" s="109">
        <f>VLOOKUP(A881,DBMS_TYPE_SIZES[],3,FALSE)</f>
        <v>4</v>
      </c>
      <c r="E881" s="110">
        <f>VLOOKUP(A881,DBMS_TYPE_SIZES[],4,FALSE)</f>
        <v>4</v>
      </c>
      <c r="F881" t="s">
        <v>148</v>
      </c>
      <c r="G881" t="s">
        <v>129</v>
      </c>
      <c r="H881" t="s">
        <v>18</v>
      </c>
      <c r="I881">
        <v>10</v>
      </c>
      <c r="J881">
        <v>4</v>
      </c>
    </row>
    <row r="882" spans="1:10">
      <c r="A882" s="108" t="str">
        <f>COL_SIZES[[#This Row],[datatype]]&amp;"_"&amp;COL_SIZES[[#This Row],[column_prec]]&amp;"_"&amp;COL_SIZES[[#This Row],[col_len]]</f>
        <v>int_10_4</v>
      </c>
      <c r="B882" s="108">
        <f>IF(COL_SIZES[[#This Row],[datatype]] = "varchar",
  MIN(
    COL_SIZES[[#This Row],[column_length]],
    IFERROR(VALUE(VLOOKUP(
      COL_SIZES[[#This Row],[table_name]]&amp;"."&amp;COL_SIZES[[#This Row],[column_name]],
      AVG_COL_SIZES[#Data],2,FALSE)),
    COL_SIZES[[#This Row],[column_length]])
  ),
  COL_SIZES[[#This Row],[column_length]])</f>
        <v>4</v>
      </c>
      <c r="C882" s="109">
        <f>VLOOKUP(A882,DBMS_TYPE_SIZES[],2,FALSE)</f>
        <v>9</v>
      </c>
      <c r="D882" s="109">
        <f>VLOOKUP(A882,DBMS_TYPE_SIZES[],3,FALSE)</f>
        <v>4</v>
      </c>
      <c r="E882" s="110">
        <f>VLOOKUP(A882,DBMS_TYPE_SIZES[],4,FALSE)</f>
        <v>4</v>
      </c>
      <c r="F882" t="s">
        <v>148</v>
      </c>
      <c r="G882" t="s">
        <v>734</v>
      </c>
      <c r="H882" t="s">
        <v>18</v>
      </c>
      <c r="I882">
        <v>10</v>
      </c>
      <c r="J882">
        <v>4</v>
      </c>
    </row>
    <row r="883" spans="1:10">
      <c r="A883" s="108" t="str">
        <f>COL_SIZES[[#This Row],[datatype]]&amp;"_"&amp;COL_SIZES[[#This Row],[column_prec]]&amp;"_"&amp;COL_SIZES[[#This Row],[col_len]]</f>
        <v>numeric_19_9</v>
      </c>
      <c r="B883" s="108">
        <f>IF(COL_SIZES[[#This Row],[datatype]] = "varchar",
  MIN(
    COL_SIZES[[#This Row],[column_length]],
    IFERROR(VALUE(VLOOKUP(
      COL_SIZES[[#This Row],[table_name]]&amp;"."&amp;COL_SIZES[[#This Row],[column_name]],
      AVG_COL_SIZES[#Data],2,FALSE)),
    COL_SIZES[[#This Row],[column_length]])
  ),
  COL_SIZES[[#This Row],[column_length]])</f>
        <v>9</v>
      </c>
      <c r="C883" s="109">
        <f>VLOOKUP(A883,DBMS_TYPE_SIZES[],2,FALSE)</f>
        <v>9</v>
      </c>
      <c r="D883" s="109">
        <f>VLOOKUP(A883,DBMS_TYPE_SIZES[],3,FALSE)</f>
        <v>9</v>
      </c>
      <c r="E883" s="110">
        <f>VLOOKUP(A883,DBMS_TYPE_SIZES[],4,FALSE)</f>
        <v>9</v>
      </c>
      <c r="F883" t="s">
        <v>148</v>
      </c>
      <c r="G883" t="s">
        <v>143</v>
      </c>
      <c r="H883" t="s">
        <v>62</v>
      </c>
      <c r="I883">
        <v>19</v>
      </c>
      <c r="J883">
        <v>9</v>
      </c>
    </row>
    <row r="884" spans="1:10">
      <c r="A884" s="108" t="str">
        <f>COL_SIZES[[#This Row],[datatype]]&amp;"_"&amp;COL_SIZES[[#This Row],[column_prec]]&amp;"_"&amp;COL_SIZES[[#This Row],[col_len]]</f>
        <v>int_10_4</v>
      </c>
      <c r="B884" s="108">
        <f>IF(COL_SIZES[[#This Row],[datatype]] = "varchar",
  MIN(
    COL_SIZES[[#This Row],[column_length]],
    IFERROR(VALUE(VLOOKUP(
      COL_SIZES[[#This Row],[table_name]]&amp;"."&amp;COL_SIZES[[#This Row],[column_name]],
      AVG_COL_SIZES[#Data],2,FALSE)),
    COL_SIZES[[#This Row],[column_length]])
  ),
  COL_SIZES[[#This Row],[column_length]])</f>
        <v>4</v>
      </c>
      <c r="C884" s="109">
        <f>VLOOKUP(A884,DBMS_TYPE_SIZES[],2,FALSE)</f>
        <v>9</v>
      </c>
      <c r="D884" s="109">
        <f>VLOOKUP(A884,DBMS_TYPE_SIZES[],3,FALSE)</f>
        <v>4</v>
      </c>
      <c r="E884" s="110">
        <f>VLOOKUP(A884,DBMS_TYPE_SIZES[],4,FALSE)</f>
        <v>4</v>
      </c>
      <c r="F884" t="s">
        <v>148</v>
      </c>
      <c r="G884" t="s">
        <v>697</v>
      </c>
      <c r="H884" t="s">
        <v>18</v>
      </c>
      <c r="I884">
        <v>10</v>
      </c>
      <c r="J884">
        <v>4</v>
      </c>
    </row>
    <row r="885" spans="1:10">
      <c r="A885" s="108" t="str">
        <f>COL_SIZES[[#This Row],[datatype]]&amp;"_"&amp;COL_SIZES[[#This Row],[column_prec]]&amp;"_"&amp;COL_SIZES[[#This Row],[col_len]]</f>
        <v>int_10_4</v>
      </c>
      <c r="B885" s="108">
        <f>IF(COL_SIZES[[#This Row],[datatype]] = "varchar",
  MIN(
    COL_SIZES[[#This Row],[column_length]],
    IFERROR(VALUE(VLOOKUP(
      COL_SIZES[[#This Row],[table_name]]&amp;"."&amp;COL_SIZES[[#This Row],[column_name]],
      AVG_COL_SIZES[#Data],2,FALSE)),
    COL_SIZES[[#This Row],[column_length]])
  ),
  COL_SIZES[[#This Row],[column_length]])</f>
        <v>4</v>
      </c>
      <c r="C885" s="109">
        <f>VLOOKUP(A885,DBMS_TYPE_SIZES[],2,FALSE)</f>
        <v>9</v>
      </c>
      <c r="D885" s="109">
        <f>VLOOKUP(A885,DBMS_TYPE_SIZES[],3,FALSE)</f>
        <v>4</v>
      </c>
      <c r="E885" s="110">
        <f>VLOOKUP(A885,DBMS_TYPE_SIZES[],4,FALSE)</f>
        <v>4</v>
      </c>
      <c r="F885" t="s">
        <v>148</v>
      </c>
      <c r="G885" t="s">
        <v>698</v>
      </c>
      <c r="H885" t="s">
        <v>18</v>
      </c>
      <c r="I885">
        <v>10</v>
      </c>
      <c r="J885">
        <v>4</v>
      </c>
    </row>
    <row r="886" spans="1:10">
      <c r="A886" s="108" t="str">
        <f>COL_SIZES[[#This Row],[datatype]]&amp;"_"&amp;COL_SIZES[[#This Row],[column_prec]]&amp;"_"&amp;COL_SIZES[[#This Row],[col_len]]</f>
        <v>int_10_4</v>
      </c>
      <c r="B886" s="108">
        <f>IF(COL_SIZES[[#This Row],[datatype]] = "varchar",
  MIN(
    COL_SIZES[[#This Row],[column_length]],
    IFERROR(VALUE(VLOOKUP(
      COL_SIZES[[#This Row],[table_name]]&amp;"."&amp;COL_SIZES[[#This Row],[column_name]],
      AVG_COL_SIZES[#Data],2,FALSE)),
    COL_SIZES[[#This Row],[column_length]])
  ),
  COL_SIZES[[#This Row],[column_length]])</f>
        <v>4</v>
      </c>
      <c r="C886" s="109">
        <f>VLOOKUP(A886,DBMS_TYPE_SIZES[],2,FALSE)</f>
        <v>9</v>
      </c>
      <c r="D886" s="109">
        <f>VLOOKUP(A886,DBMS_TYPE_SIZES[],3,FALSE)</f>
        <v>4</v>
      </c>
      <c r="E886" s="110">
        <f>VLOOKUP(A886,DBMS_TYPE_SIZES[],4,FALSE)</f>
        <v>4</v>
      </c>
      <c r="F886" t="s">
        <v>148</v>
      </c>
      <c r="G886" t="s">
        <v>139</v>
      </c>
      <c r="H886" t="s">
        <v>18</v>
      </c>
      <c r="I886">
        <v>10</v>
      </c>
      <c r="J886">
        <v>4</v>
      </c>
    </row>
    <row r="887" spans="1:10">
      <c r="A887" s="108" t="str">
        <f>COL_SIZES[[#This Row],[datatype]]&amp;"_"&amp;COL_SIZES[[#This Row],[column_prec]]&amp;"_"&amp;COL_SIZES[[#This Row],[col_len]]</f>
        <v>varchar_0_255</v>
      </c>
      <c r="B887" s="108">
        <f>IF(COL_SIZES[[#This Row],[datatype]] = "varchar",
  MIN(
    COL_SIZES[[#This Row],[column_length]],
    IFERROR(VALUE(VLOOKUP(
      COL_SIZES[[#This Row],[table_name]]&amp;"."&amp;COL_SIZES[[#This Row],[column_name]],
      AVG_COL_SIZES[#Data],2,FALSE)),
    COL_SIZES[[#This Row],[column_length]])
  ),
  COL_SIZES[[#This Row],[column_length]])</f>
        <v>255</v>
      </c>
      <c r="C887" s="109">
        <f>VLOOKUP(A887,DBMS_TYPE_SIZES[],2,FALSE)</f>
        <v>255</v>
      </c>
      <c r="D887" s="109">
        <f>VLOOKUP(A887,DBMS_TYPE_SIZES[],3,FALSE)</f>
        <v>255</v>
      </c>
      <c r="E887" s="110">
        <f>VLOOKUP(A887,DBMS_TYPE_SIZES[],4,FALSE)</f>
        <v>256</v>
      </c>
      <c r="F887" t="s">
        <v>148</v>
      </c>
      <c r="G887" t="s">
        <v>699</v>
      </c>
      <c r="H887" t="s">
        <v>86</v>
      </c>
      <c r="I887">
        <v>0</v>
      </c>
      <c r="J887">
        <v>255</v>
      </c>
    </row>
    <row r="888" spans="1:10">
      <c r="A888" s="108" t="str">
        <f>COL_SIZES[[#This Row],[datatype]]&amp;"_"&amp;COL_SIZES[[#This Row],[column_prec]]&amp;"_"&amp;COL_SIZES[[#This Row],[col_len]]</f>
        <v>varchar_0_255</v>
      </c>
      <c r="B888" s="108">
        <f>IF(COL_SIZES[[#This Row],[datatype]] = "varchar",
  MIN(
    COL_SIZES[[#This Row],[column_length]],
    IFERROR(VALUE(VLOOKUP(
      COL_SIZES[[#This Row],[table_name]]&amp;"."&amp;COL_SIZES[[#This Row],[column_name]],
      AVG_COL_SIZES[#Data],2,FALSE)),
    COL_SIZES[[#This Row],[column_length]])
  ),
  COL_SIZES[[#This Row],[column_length]])</f>
        <v>255</v>
      </c>
      <c r="C888" s="109">
        <f>VLOOKUP(A888,DBMS_TYPE_SIZES[],2,FALSE)</f>
        <v>255</v>
      </c>
      <c r="D888" s="109">
        <f>VLOOKUP(A888,DBMS_TYPE_SIZES[],3,FALSE)</f>
        <v>255</v>
      </c>
      <c r="E888" s="110">
        <f>VLOOKUP(A888,DBMS_TYPE_SIZES[],4,FALSE)</f>
        <v>256</v>
      </c>
      <c r="F888" t="s">
        <v>148</v>
      </c>
      <c r="G888" t="s">
        <v>700</v>
      </c>
      <c r="H888" t="s">
        <v>86</v>
      </c>
      <c r="I888">
        <v>0</v>
      </c>
      <c r="J888">
        <v>255</v>
      </c>
    </row>
    <row r="889" spans="1:10">
      <c r="A889" s="108" t="str">
        <f>COL_SIZES[[#This Row],[datatype]]&amp;"_"&amp;COL_SIZES[[#This Row],[column_prec]]&amp;"_"&amp;COL_SIZES[[#This Row],[col_len]]</f>
        <v>int_10_4</v>
      </c>
      <c r="B889" s="108">
        <f>IF(COL_SIZES[[#This Row],[datatype]] = "varchar",
  MIN(
    COL_SIZES[[#This Row],[column_length]],
    IFERROR(VALUE(VLOOKUP(
      COL_SIZES[[#This Row],[table_name]]&amp;"."&amp;COL_SIZES[[#This Row],[column_name]],
      AVG_COL_SIZES[#Data],2,FALSE)),
    COL_SIZES[[#This Row],[column_length]])
  ),
  COL_SIZES[[#This Row],[column_length]])</f>
        <v>4</v>
      </c>
      <c r="C889" s="109">
        <f>VLOOKUP(A889,DBMS_TYPE_SIZES[],2,FALSE)</f>
        <v>9</v>
      </c>
      <c r="D889" s="109">
        <f>VLOOKUP(A889,DBMS_TYPE_SIZES[],3,FALSE)</f>
        <v>4</v>
      </c>
      <c r="E889" s="110">
        <f>VLOOKUP(A889,DBMS_TYPE_SIZES[],4,FALSE)</f>
        <v>4</v>
      </c>
      <c r="F889" t="s">
        <v>148</v>
      </c>
      <c r="G889" t="s">
        <v>116</v>
      </c>
      <c r="H889" t="s">
        <v>18</v>
      </c>
      <c r="I889">
        <v>10</v>
      </c>
      <c r="J889">
        <v>4</v>
      </c>
    </row>
    <row r="890" spans="1:10">
      <c r="A890" s="108" t="str">
        <f>COL_SIZES[[#This Row],[datatype]]&amp;"_"&amp;COL_SIZES[[#This Row],[column_prec]]&amp;"_"&amp;COL_SIZES[[#This Row],[col_len]]</f>
        <v>numeric_16_9</v>
      </c>
      <c r="B890" s="108">
        <f>IF(COL_SIZES[[#This Row],[datatype]] = "varchar",
  MIN(
    COL_SIZES[[#This Row],[column_length]],
    IFERROR(VALUE(VLOOKUP(
      COL_SIZES[[#This Row],[table_name]]&amp;"."&amp;COL_SIZES[[#This Row],[column_name]],
      AVG_COL_SIZES[#Data],2,FALSE)),
    COL_SIZES[[#This Row],[column_length]])
  ),
  COL_SIZES[[#This Row],[column_length]])</f>
        <v>9</v>
      </c>
      <c r="C890" s="109">
        <f>VLOOKUP(A890,DBMS_TYPE_SIZES[],2,FALSE)</f>
        <v>9</v>
      </c>
      <c r="D890" s="109">
        <f>VLOOKUP(A890,DBMS_TYPE_SIZES[],3,FALSE)</f>
        <v>9</v>
      </c>
      <c r="E890" s="110">
        <f>VLOOKUP(A890,DBMS_TYPE_SIZES[],4,FALSE)</f>
        <v>9</v>
      </c>
      <c r="F890" t="s">
        <v>148</v>
      </c>
      <c r="G890" t="s">
        <v>765</v>
      </c>
      <c r="H890" t="s">
        <v>62</v>
      </c>
      <c r="I890">
        <v>16</v>
      </c>
      <c r="J890">
        <v>9</v>
      </c>
    </row>
    <row r="891" spans="1:10">
      <c r="A891" s="108" t="str">
        <f>COL_SIZES[[#This Row],[datatype]]&amp;"_"&amp;COL_SIZES[[#This Row],[column_prec]]&amp;"_"&amp;COL_SIZES[[#This Row],[col_len]]</f>
        <v>varchar_0_50</v>
      </c>
      <c r="B891" s="108">
        <f>IF(COL_SIZES[[#This Row],[datatype]] = "varchar",
  MIN(
    COL_SIZES[[#This Row],[column_length]],
    IFERROR(VALUE(VLOOKUP(
      COL_SIZES[[#This Row],[table_name]]&amp;"."&amp;COL_SIZES[[#This Row],[column_name]],
      AVG_COL_SIZES[#Data],2,FALSE)),
    COL_SIZES[[#This Row],[column_length]])
  ),
  COL_SIZES[[#This Row],[column_length]])</f>
        <v>50</v>
      </c>
      <c r="C891" s="109">
        <f>VLOOKUP(A891,DBMS_TYPE_SIZES[],2,FALSE)</f>
        <v>50</v>
      </c>
      <c r="D891" s="109">
        <f>VLOOKUP(A891,DBMS_TYPE_SIZES[],3,FALSE)</f>
        <v>50</v>
      </c>
      <c r="E891" s="110">
        <f>VLOOKUP(A891,DBMS_TYPE_SIZES[],4,FALSE)</f>
        <v>51</v>
      </c>
      <c r="F891" t="s">
        <v>148</v>
      </c>
      <c r="G891" t="s">
        <v>121</v>
      </c>
      <c r="H891" t="s">
        <v>86</v>
      </c>
      <c r="I891">
        <v>0</v>
      </c>
      <c r="J891">
        <v>50</v>
      </c>
    </row>
    <row r="892" spans="1:10">
      <c r="A892" s="108" t="str">
        <f>COL_SIZES[[#This Row],[datatype]]&amp;"_"&amp;COL_SIZES[[#This Row],[column_prec]]&amp;"_"&amp;COL_SIZES[[#This Row],[col_len]]</f>
        <v>varchar_0_50</v>
      </c>
      <c r="B892" s="108">
        <f>IF(COL_SIZES[[#This Row],[datatype]] = "varchar",
  MIN(
    COL_SIZES[[#This Row],[column_length]],
    IFERROR(VALUE(VLOOKUP(
      COL_SIZES[[#This Row],[table_name]]&amp;"."&amp;COL_SIZES[[#This Row],[column_name]],
      AVG_COL_SIZES[#Data],2,FALSE)),
    COL_SIZES[[#This Row],[column_length]])
  ),
  COL_SIZES[[#This Row],[column_length]])</f>
        <v>50</v>
      </c>
      <c r="C892" s="109">
        <f>VLOOKUP(A892,DBMS_TYPE_SIZES[],2,FALSE)</f>
        <v>50</v>
      </c>
      <c r="D892" s="109">
        <f>VLOOKUP(A892,DBMS_TYPE_SIZES[],3,FALSE)</f>
        <v>50</v>
      </c>
      <c r="E892" s="110">
        <f>VLOOKUP(A892,DBMS_TYPE_SIZES[],4,FALSE)</f>
        <v>51</v>
      </c>
      <c r="F892" t="s">
        <v>148</v>
      </c>
      <c r="G892" t="s">
        <v>737</v>
      </c>
      <c r="H892" t="s">
        <v>86</v>
      </c>
      <c r="I892">
        <v>0</v>
      </c>
      <c r="J892">
        <v>50</v>
      </c>
    </row>
    <row r="893" spans="1:10">
      <c r="A893" s="108" t="str">
        <f>COL_SIZES[[#This Row],[datatype]]&amp;"_"&amp;COL_SIZES[[#This Row],[column_prec]]&amp;"_"&amp;COL_SIZES[[#This Row],[col_len]]</f>
        <v>numeric_19_9</v>
      </c>
      <c r="B893" s="108">
        <f>IF(COL_SIZES[[#This Row],[datatype]] = "varchar",
  MIN(
    COL_SIZES[[#This Row],[column_length]],
    IFERROR(VALUE(VLOOKUP(
      COL_SIZES[[#This Row],[table_name]]&amp;"."&amp;COL_SIZES[[#This Row],[column_name]],
      AVG_COL_SIZES[#Data],2,FALSE)),
    COL_SIZES[[#This Row],[column_length]])
  ),
  COL_SIZES[[#This Row],[column_length]])</f>
        <v>9</v>
      </c>
      <c r="C893" s="109">
        <f>VLOOKUP(A893,DBMS_TYPE_SIZES[],2,FALSE)</f>
        <v>9</v>
      </c>
      <c r="D893" s="109">
        <f>VLOOKUP(A893,DBMS_TYPE_SIZES[],3,FALSE)</f>
        <v>9</v>
      </c>
      <c r="E893" s="110">
        <f>VLOOKUP(A893,DBMS_TYPE_SIZES[],4,FALSE)</f>
        <v>9</v>
      </c>
      <c r="F893" t="s">
        <v>148</v>
      </c>
      <c r="G893" t="s">
        <v>766</v>
      </c>
      <c r="H893" t="s">
        <v>62</v>
      </c>
      <c r="I893">
        <v>19</v>
      </c>
      <c r="J893">
        <v>9</v>
      </c>
    </row>
    <row r="894" spans="1:10">
      <c r="A894" s="108" t="str">
        <f>COL_SIZES[[#This Row],[datatype]]&amp;"_"&amp;COL_SIZES[[#This Row],[column_prec]]&amp;"_"&amp;COL_SIZES[[#This Row],[col_len]]</f>
        <v>int_10_4</v>
      </c>
      <c r="B894" s="108">
        <f>IF(COL_SIZES[[#This Row],[datatype]] = "varchar",
  MIN(
    COL_SIZES[[#This Row],[column_length]],
    IFERROR(VALUE(VLOOKUP(
      COL_SIZES[[#This Row],[table_name]]&amp;"."&amp;COL_SIZES[[#This Row],[column_name]],
      AVG_COL_SIZES[#Data],2,FALSE)),
    COL_SIZES[[#This Row],[column_length]])
  ),
  COL_SIZES[[#This Row],[column_length]])</f>
        <v>4</v>
      </c>
      <c r="C894" s="109">
        <f>VLOOKUP(A894,DBMS_TYPE_SIZES[],2,FALSE)</f>
        <v>9</v>
      </c>
      <c r="D894" s="109">
        <f>VLOOKUP(A894,DBMS_TYPE_SIZES[],3,FALSE)</f>
        <v>4</v>
      </c>
      <c r="E894" s="110">
        <f>VLOOKUP(A894,DBMS_TYPE_SIZES[],4,FALSE)</f>
        <v>4</v>
      </c>
      <c r="F894" t="s">
        <v>149</v>
      </c>
      <c r="G894" t="s">
        <v>129</v>
      </c>
      <c r="H894" t="s">
        <v>18</v>
      </c>
      <c r="I894">
        <v>10</v>
      </c>
      <c r="J894">
        <v>4</v>
      </c>
    </row>
    <row r="895" spans="1:10">
      <c r="A895" s="108" t="str">
        <f>COL_SIZES[[#This Row],[datatype]]&amp;"_"&amp;COL_SIZES[[#This Row],[column_prec]]&amp;"_"&amp;COL_SIZES[[#This Row],[col_len]]</f>
        <v>numeric_19_9</v>
      </c>
      <c r="B895" s="108">
        <f>IF(COL_SIZES[[#This Row],[datatype]] = "varchar",
  MIN(
    COL_SIZES[[#This Row],[column_length]],
    IFERROR(VALUE(VLOOKUP(
      COL_SIZES[[#This Row],[table_name]]&amp;"."&amp;COL_SIZES[[#This Row],[column_name]],
      AVG_COL_SIZES[#Data],2,FALSE)),
    COL_SIZES[[#This Row],[column_length]])
  ),
  COL_SIZES[[#This Row],[column_length]])</f>
        <v>9</v>
      </c>
      <c r="C895" s="109">
        <f>VLOOKUP(A895,DBMS_TYPE_SIZES[],2,FALSE)</f>
        <v>9</v>
      </c>
      <c r="D895" s="109">
        <f>VLOOKUP(A895,DBMS_TYPE_SIZES[],3,FALSE)</f>
        <v>9</v>
      </c>
      <c r="E895" s="110">
        <f>VLOOKUP(A895,DBMS_TYPE_SIZES[],4,FALSE)</f>
        <v>9</v>
      </c>
      <c r="F895" t="s">
        <v>149</v>
      </c>
      <c r="G895" t="s">
        <v>143</v>
      </c>
      <c r="H895" t="s">
        <v>62</v>
      </c>
      <c r="I895">
        <v>19</v>
      </c>
      <c r="J895">
        <v>9</v>
      </c>
    </row>
    <row r="896" spans="1:10">
      <c r="A896" s="108" t="str">
        <f>COL_SIZES[[#This Row],[datatype]]&amp;"_"&amp;COL_SIZES[[#This Row],[column_prec]]&amp;"_"&amp;COL_SIZES[[#This Row],[col_len]]</f>
        <v>datetime_23_8</v>
      </c>
      <c r="B896" s="108">
        <f>IF(COL_SIZES[[#This Row],[datatype]] = "varchar",
  MIN(
    COL_SIZES[[#This Row],[column_length]],
    IFERROR(VALUE(VLOOKUP(
      COL_SIZES[[#This Row],[table_name]]&amp;"."&amp;COL_SIZES[[#This Row],[column_name]],
      AVG_COL_SIZES[#Data],2,FALSE)),
    COL_SIZES[[#This Row],[column_length]])
  ),
  COL_SIZES[[#This Row],[column_length]])</f>
        <v>8</v>
      </c>
      <c r="C896" s="109">
        <f>VLOOKUP(A896,DBMS_TYPE_SIZES[],2,FALSE)</f>
        <v>7</v>
      </c>
      <c r="D896" s="109">
        <f>VLOOKUP(A896,DBMS_TYPE_SIZES[],3,FALSE)</f>
        <v>8</v>
      </c>
      <c r="E896" s="110">
        <f>VLOOKUP(A896,DBMS_TYPE_SIZES[],4,FALSE)</f>
        <v>8</v>
      </c>
      <c r="F896" t="s">
        <v>149</v>
      </c>
      <c r="G896" t="s">
        <v>575</v>
      </c>
      <c r="H896" t="s">
        <v>20</v>
      </c>
      <c r="I896">
        <v>23</v>
      </c>
      <c r="J896">
        <v>8</v>
      </c>
    </row>
    <row r="897" spans="1:10">
      <c r="A897" s="108" t="str">
        <f>COL_SIZES[[#This Row],[datatype]]&amp;"_"&amp;COL_SIZES[[#This Row],[column_prec]]&amp;"_"&amp;COL_SIZES[[#This Row],[col_len]]</f>
        <v>int_10_4</v>
      </c>
      <c r="B897" s="108">
        <f>IF(COL_SIZES[[#This Row],[datatype]] = "varchar",
  MIN(
    COL_SIZES[[#This Row],[column_length]],
    IFERROR(VALUE(VLOOKUP(
      COL_SIZES[[#This Row],[table_name]]&amp;"."&amp;COL_SIZES[[#This Row],[column_name]],
      AVG_COL_SIZES[#Data],2,FALSE)),
    COL_SIZES[[#This Row],[column_length]])
  ),
  COL_SIZES[[#This Row],[column_length]])</f>
        <v>4</v>
      </c>
      <c r="C897" s="109">
        <f>VLOOKUP(A897,DBMS_TYPE_SIZES[],2,FALSE)</f>
        <v>9</v>
      </c>
      <c r="D897" s="109">
        <f>VLOOKUP(A897,DBMS_TYPE_SIZES[],3,FALSE)</f>
        <v>4</v>
      </c>
      <c r="E897" s="110">
        <f>VLOOKUP(A897,DBMS_TYPE_SIZES[],4,FALSE)</f>
        <v>4</v>
      </c>
      <c r="F897" t="s">
        <v>149</v>
      </c>
      <c r="G897" t="s">
        <v>141</v>
      </c>
      <c r="H897" t="s">
        <v>18</v>
      </c>
      <c r="I897">
        <v>10</v>
      </c>
      <c r="J897">
        <v>4</v>
      </c>
    </row>
    <row r="898" spans="1:10">
      <c r="A898" s="108" t="str">
        <f>COL_SIZES[[#This Row],[datatype]]&amp;"_"&amp;COL_SIZES[[#This Row],[column_prec]]&amp;"_"&amp;COL_SIZES[[#This Row],[col_len]]</f>
        <v>int_10_4</v>
      </c>
      <c r="B898" s="108">
        <f>IF(COL_SIZES[[#This Row],[datatype]] = "varchar",
  MIN(
    COL_SIZES[[#This Row],[column_length]],
    IFERROR(VALUE(VLOOKUP(
      COL_SIZES[[#This Row],[table_name]]&amp;"."&amp;COL_SIZES[[#This Row],[column_name]],
      AVG_COL_SIZES[#Data],2,FALSE)),
    COL_SIZES[[#This Row],[column_length]])
  ),
  COL_SIZES[[#This Row],[column_length]])</f>
        <v>4</v>
      </c>
      <c r="C898" s="109">
        <f>VLOOKUP(A898,DBMS_TYPE_SIZES[],2,FALSE)</f>
        <v>9</v>
      </c>
      <c r="D898" s="109">
        <f>VLOOKUP(A898,DBMS_TYPE_SIZES[],3,FALSE)</f>
        <v>4</v>
      </c>
      <c r="E898" s="110">
        <f>VLOOKUP(A898,DBMS_TYPE_SIZES[],4,FALSE)</f>
        <v>4</v>
      </c>
      <c r="F898" t="s">
        <v>149</v>
      </c>
      <c r="G898" t="s">
        <v>697</v>
      </c>
      <c r="H898" t="s">
        <v>18</v>
      </c>
      <c r="I898">
        <v>10</v>
      </c>
      <c r="J898">
        <v>4</v>
      </c>
    </row>
    <row r="899" spans="1:10">
      <c r="A899" s="108" t="str">
        <f>COL_SIZES[[#This Row],[datatype]]&amp;"_"&amp;COL_SIZES[[#This Row],[column_prec]]&amp;"_"&amp;COL_SIZES[[#This Row],[col_len]]</f>
        <v>int_10_4</v>
      </c>
      <c r="B899" s="108">
        <f>IF(COL_SIZES[[#This Row],[datatype]] = "varchar",
  MIN(
    COL_SIZES[[#This Row],[column_length]],
    IFERROR(VALUE(VLOOKUP(
      COL_SIZES[[#This Row],[table_name]]&amp;"."&amp;COL_SIZES[[#This Row],[column_name]],
      AVG_COL_SIZES[#Data],2,FALSE)),
    COL_SIZES[[#This Row],[column_length]])
  ),
  COL_SIZES[[#This Row],[column_length]])</f>
        <v>4</v>
      </c>
      <c r="C899" s="109">
        <f>VLOOKUP(A899,DBMS_TYPE_SIZES[],2,FALSE)</f>
        <v>9</v>
      </c>
      <c r="D899" s="109">
        <f>VLOOKUP(A899,DBMS_TYPE_SIZES[],3,FALSE)</f>
        <v>4</v>
      </c>
      <c r="E899" s="110">
        <f>VLOOKUP(A899,DBMS_TYPE_SIZES[],4,FALSE)</f>
        <v>4</v>
      </c>
      <c r="F899" t="s">
        <v>149</v>
      </c>
      <c r="G899" t="s">
        <v>698</v>
      </c>
      <c r="H899" t="s">
        <v>18</v>
      </c>
      <c r="I899">
        <v>10</v>
      </c>
      <c r="J899">
        <v>4</v>
      </c>
    </row>
    <row r="900" spans="1:10">
      <c r="A900" s="108" t="str">
        <f>COL_SIZES[[#This Row],[datatype]]&amp;"_"&amp;COL_SIZES[[#This Row],[column_prec]]&amp;"_"&amp;COL_SIZES[[#This Row],[col_len]]</f>
        <v>int_10_4</v>
      </c>
      <c r="B900" s="108">
        <f>IF(COL_SIZES[[#This Row],[datatype]] = "varchar",
  MIN(
    COL_SIZES[[#This Row],[column_length]],
    IFERROR(VALUE(VLOOKUP(
      COL_SIZES[[#This Row],[table_name]]&amp;"."&amp;COL_SIZES[[#This Row],[column_name]],
      AVG_COL_SIZES[#Data],2,FALSE)),
    COL_SIZES[[#This Row],[column_length]])
  ),
  COL_SIZES[[#This Row],[column_length]])</f>
        <v>4</v>
      </c>
      <c r="C900" s="109">
        <f>VLOOKUP(A900,DBMS_TYPE_SIZES[],2,FALSE)</f>
        <v>9</v>
      </c>
      <c r="D900" s="109">
        <f>VLOOKUP(A900,DBMS_TYPE_SIZES[],3,FALSE)</f>
        <v>4</v>
      </c>
      <c r="E900" s="110">
        <f>VLOOKUP(A900,DBMS_TYPE_SIZES[],4,FALSE)</f>
        <v>4</v>
      </c>
      <c r="F900" t="s">
        <v>149</v>
      </c>
      <c r="G900" t="s">
        <v>139</v>
      </c>
      <c r="H900" t="s">
        <v>18</v>
      </c>
      <c r="I900">
        <v>10</v>
      </c>
      <c r="J900">
        <v>4</v>
      </c>
    </row>
    <row r="901" spans="1:10">
      <c r="A901" s="108" t="str">
        <f>COL_SIZES[[#This Row],[datatype]]&amp;"_"&amp;COL_SIZES[[#This Row],[column_prec]]&amp;"_"&amp;COL_SIZES[[#This Row],[col_len]]</f>
        <v>varchar_0_255</v>
      </c>
      <c r="B901" s="108">
        <f>IF(COL_SIZES[[#This Row],[datatype]] = "varchar",
  MIN(
    COL_SIZES[[#This Row],[column_length]],
    IFERROR(VALUE(VLOOKUP(
      COL_SIZES[[#This Row],[table_name]]&amp;"."&amp;COL_SIZES[[#This Row],[column_name]],
      AVG_COL_SIZES[#Data],2,FALSE)),
    COL_SIZES[[#This Row],[column_length]])
  ),
  COL_SIZES[[#This Row],[column_length]])</f>
        <v>255</v>
      </c>
      <c r="C901" s="109">
        <f>VLOOKUP(A901,DBMS_TYPE_SIZES[],2,FALSE)</f>
        <v>255</v>
      </c>
      <c r="D901" s="109">
        <f>VLOOKUP(A901,DBMS_TYPE_SIZES[],3,FALSE)</f>
        <v>255</v>
      </c>
      <c r="E901" s="110">
        <f>VLOOKUP(A901,DBMS_TYPE_SIZES[],4,FALSE)</f>
        <v>256</v>
      </c>
      <c r="F901" t="s">
        <v>149</v>
      </c>
      <c r="G901" t="s">
        <v>699</v>
      </c>
      <c r="H901" t="s">
        <v>86</v>
      </c>
      <c r="I901">
        <v>0</v>
      </c>
      <c r="J901">
        <v>255</v>
      </c>
    </row>
    <row r="902" spans="1:10">
      <c r="A902" s="108" t="str">
        <f>COL_SIZES[[#This Row],[datatype]]&amp;"_"&amp;COL_SIZES[[#This Row],[column_prec]]&amp;"_"&amp;COL_SIZES[[#This Row],[col_len]]</f>
        <v>varchar_0_255</v>
      </c>
      <c r="B902" s="108">
        <f>IF(COL_SIZES[[#This Row],[datatype]] = "varchar",
  MIN(
    COL_SIZES[[#This Row],[column_length]],
    IFERROR(VALUE(VLOOKUP(
      COL_SIZES[[#This Row],[table_name]]&amp;"."&amp;COL_SIZES[[#This Row],[column_name]],
      AVG_COL_SIZES[#Data],2,FALSE)),
    COL_SIZES[[#This Row],[column_length]])
  ),
  COL_SIZES[[#This Row],[column_length]])</f>
        <v>255</v>
      </c>
      <c r="C902" s="109">
        <f>VLOOKUP(A902,DBMS_TYPE_SIZES[],2,FALSE)</f>
        <v>255</v>
      </c>
      <c r="D902" s="109">
        <f>VLOOKUP(A902,DBMS_TYPE_SIZES[],3,FALSE)</f>
        <v>255</v>
      </c>
      <c r="E902" s="110">
        <f>VLOOKUP(A902,DBMS_TYPE_SIZES[],4,FALSE)</f>
        <v>256</v>
      </c>
      <c r="F902" t="s">
        <v>149</v>
      </c>
      <c r="G902" t="s">
        <v>700</v>
      </c>
      <c r="H902" t="s">
        <v>86</v>
      </c>
      <c r="I902">
        <v>0</v>
      </c>
      <c r="J902">
        <v>255</v>
      </c>
    </row>
    <row r="903" spans="1:10">
      <c r="A903" s="108" t="str">
        <f>COL_SIZES[[#This Row],[datatype]]&amp;"_"&amp;COL_SIZES[[#This Row],[column_prec]]&amp;"_"&amp;COL_SIZES[[#This Row],[col_len]]</f>
        <v>int_10_4</v>
      </c>
      <c r="B903" s="108">
        <f>IF(COL_SIZES[[#This Row],[datatype]] = "varchar",
  MIN(
    COL_SIZES[[#This Row],[column_length]],
    IFERROR(VALUE(VLOOKUP(
      COL_SIZES[[#This Row],[table_name]]&amp;"."&amp;COL_SIZES[[#This Row],[column_name]],
      AVG_COL_SIZES[#Data],2,FALSE)),
    COL_SIZES[[#This Row],[column_length]])
  ),
  COL_SIZES[[#This Row],[column_length]])</f>
        <v>4</v>
      </c>
      <c r="C903" s="109">
        <f>VLOOKUP(A903,DBMS_TYPE_SIZES[],2,FALSE)</f>
        <v>9</v>
      </c>
      <c r="D903" s="109">
        <f>VLOOKUP(A903,DBMS_TYPE_SIZES[],3,FALSE)</f>
        <v>4</v>
      </c>
      <c r="E903" s="110">
        <f>VLOOKUP(A903,DBMS_TYPE_SIZES[],4,FALSE)</f>
        <v>4</v>
      </c>
      <c r="F903" t="s">
        <v>149</v>
      </c>
      <c r="G903" t="s">
        <v>116</v>
      </c>
      <c r="H903" t="s">
        <v>18</v>
      </c>
      <c r="I903">
        <v>10</v>
      </c>
      <c r="J903">
        <v>4</v>
      </c>
    </row>
    <row r="904" spans="1:10">
      <c r="A904" s="108" t="str">
        <f>COL_SIZES[[#This Row],[datatype]]&amp;"_"&amp;COL_SIZES[[#This Row],[column_prec]]&amp;"_"&amp;COL_SIZES[[#This Row],[col_len]]</f>
        <v>numeric_16_9</v>
      </c>
      <c r="B904" s="108">
        <f>IF(COL_SIZES[[#This Row],[datatype]] = "varchar",
  MIN(
    COL_SIZES[[#This Row],[column_length]],
    IFERROR(VALUE(VLOOKUP(
      COL_SIZES[[#This Row],[table_name]]&amp;"."&amp;COL_SIZES[[#This Row],[column_name]],
      AVG_COL_SIZES[#Data],2,FALSE)),
    COL_SIZES[[#This Row],[column_length]])
  ),
  COL_SIZES[[#This Row],[column_length]])</f>
        <v>9</v>
      </c>
      <c r="C904" s="109">
        <f>VLOOKUP(A904,DBMS_TYPE_SIZES[],2,FALSE)</f>
        <v>9</v>
      </c>
      <c r="D904" s="109">
        <f>VLOOKUP(A904,DBMS_TYPE_SIZES[],3,FALSE)</f>
        <v>9</v>
      </c>
      <c r="E904" s="110">
        <f>VLOOKUP(A904,DBMS_TYPE_SIZES[],4,FALSE)</f>
        <v>9</v>
      </c>
      <c r="F904" t="s">
        <v>149</v>
      </c>
      <c r="G904" t="s">
        <v>96</v>
      </c>
      <c r="H904" t="s">
        <v>62</v>
      </c>
      <c r="I904">
        <v>16</v>
      </c>
      <c r="J904">
        <v>9</v>
      </c>
    </row>
    <row r="905" spans="1:10">
      <c r="A905" s="108" t="str">
        <f>COL_SIZES[[#This Row],[datatype]]&amp;"_"&amp;COL_SIZES[[#This Row],[column_prec]]&amp;"_"&amp;COL_SIZES[[#This Row],[col_len]]</f>
        <v>numeric_19_9</v>
      </c>
      <c r="B905" s="108">
        <f>IF(COL_SIZES[[#This Row],[datatype]] = "varchar",
  MIN(
    COL_SIZES[[#This Row],[column_length]],
    IFERROR(VALUE(VLOOKUP(
      COL_SIZES[[#This Row],[table_name]]&amp;"."&amp;COL_SIZES[[#This Row],[column_name]],
      AVG_COL_SIZES[#Data],2,FALSE)),
    COL_SIZES[[#This Row],[column_length]])
  ),
  COL_SIZES[[#This Row],[column_length]])</f>
        <v>9</v>
      </c>
      <c r="C905" s="109">
        <f>VLOOKUP(A905,DBMS_TYPE_SIZES[],2,FALSE)</f>
        <v>9</v>
      </c>
      <c r="D905" s="109">
        <f>VLOOKUP(A905,DBMS_TYPE_SIZES[],3,FALSE)</f>
        <v>9</v>
      </c>
      <c r="E905" s="110">
        <f>VLOOKUP(A905,DBMS_TYPE_SIZES[],4,FALSE)</f>
        <v>9</v>
      </c>
      <c r="F905" t="s">
        <v>149</v>
      </c>
      <c r="G905" t="s">
        <v>150</v>
      </c>
      <c r="H905" t="s">
        <v>62</v>
      </c>
      <c r="I905">
        <v>19</v>
      </c>
      <c r="J905">
        <v>9</v>
      </c>
    </row>
    <row r="906" spans="1:10">
      <c r="A906" s="108" t="str">
        <f>COL_SIZES[[#This Row],[datatype]]&amp;"_"&amp;COL_SIZES[[#This Row],[column_prec]]&amp;"_"&amp;COL_SIZES[[#This Row],[col_len]]</f>
        <v>varchar_0_50</v>
      </c>
      <c r="B906" s="108">
        <f>IF(COL_SIZES[[#This Row],[datatype]] = "varchar",
  MIN(
    COL_SIZES[[#This Row],[column_length]],
    IFERROR(VALUE(VLOOKUP(
      COL_SIZES[[#This Row],[table_name]]&amp;"."&amp;COL_SIZES[[#This Row],[column_name]],
      AVG_COL_SIZES[#Data],2,FALSE)),
    COL_SIZES[[#This Row],[column_length]])
  ),
  COL_SIZES[[#This Row],[column_length]])</f>
        <v>50</v>
      </c>
      <c r="C906" s="109">
        <f>VLOOKUP(A906,DBMS_TYPE_SIZES[],2,FALSE)</f>
        <v>50</v>
      </c>
      <c r="D906" s="109">
        <f>VLOOKUP(A906,DBMS_TYPE_SIZES[],3,FALSE)</f>
        <v>50</v>
      </c>
      <c r="E906" s="110">
        <f>VLOOKUP(A906,DBMS_TYPE_SIZES[],4,FALSE)</f>
        <v>51</v>
      </c>
      <c r="F906" t="s">
        <v>149</v>
      </c>
      <c r="G906" t="s">
        <v>121</v>
      </c>
      <c r="H906" t="s">
        <v>86</v>
      </c>
      <c r="I906">
        <v>0</v>
      </c>
      <c r="J906">
        <v>50</v>
      </c>
    </row>
    <row r="907" spans="1:10">
      <c r="A907" s="108" t="str">
        <f>COL_SIZES[[#This Row],[datatype]]&amp;"_"&amp;COL_SIZES[[#This Row],[column_prec]]&amp;"_"&amp;COL_SIZES[[#This Row],[col_len]]</f>
        <v>int_10_4</v>
      </c>
      <c r="B907" s="108">
        <f>IF(COL_SIZES[[#This Row],[datatype]] = "varchar",
  MIN(
    COL_SIZES[[#This Row],[column_length]],
    IFERROR(VALUE(VLOOKUP(
      COL_SIZES[[#This Row],[table_name]]&amp;"."&amp;COL_SIZES[[#This Row],[column_name]],
      AVG_COL_SIZES[#Data],2,FALSE)),
    COL_SIZES[[#This Row],[column_length]])
  ),
  COL_SIZES[[#This Row],[column_length]])</f>
        <v>4</v>
      </c>
      <c r="C907" s="109">
        <f>VLOOKUP(A907,DBMS_TYPE_SIZES[],2,FALSE)</f>
        <v>9</v>
      </c>
      <c r="D907" s="109">
        <f>VLOOKUP(A907,DBMS_TYPE_SIZES[],3,FALSE)</f>
        <v>4</v>
      </c>
      <c r="E907" s="110">
        <f>VLOOKUP(A907,DBMS_TYPE_SIZES[],4,FALSE)</f>
        <v>4</v>
      </c>
      <c r="F907" t="s">
        <v>149</v>
      </c>
      <c r="G907" t="s">
        <v>709</v>
      </c>
      <c r="H907" t="s">
        <v>18</v>
      </c>
      <c r="I907">
        <v>10</v>
      </c>
      <c r="J907">
        <v>4</v>
      </c>
    </row>
    <row r="908" spans="1:10">
      <c r="A908" s="108" t="str">
        <f>COL_SIZES[[#This Row],[datatype]]&amp;"_"&amp;COL_SIZES[[#This Row],[column_prec]]&amp;"_"&amp;COL_SIZES[[#This Row],[col_len]]</f>
        <v>varchar_0_50</v>
      </c>
      <c r="B908" s="108">
        <f>IF(COL_SIZES[[#This Row],[datatype]] = "varchar",
  MIN(
    COL_SIZES[[#This Row],[column_length]],
    IFERROR(VALUE(VLOOKUP(
      COL_SIZES[[#This Row],[table_name]]&amp;"."&amp;COL_SIZES[[#This Row],[column_name]],
      AVG_COL_SIZES[#Data],2,FALSE)),
    COL_SIZES[[#This Row],[column_length]])
  ),
  COL_SIZES[[#This Row],[column_length]])</f>
        <v>50</v>
      </c>
      <c r="C908" s="109">
        <f>VLOOKUP(A908,DBMS_TYPE_SIZES[],2,FALSE)</f>
        <v>50</v>
      </c>
      <c r="D908" s="109">
        <f>VLOOKUP(A908,DBMS_TYPE_SIZES[],3,FALSE)</f>
        <v>50</v>
      </c>
      <c r="E908" s="110">
        <f>VLOOKUP(A908,DBMS_TYPE_SIZES[],4,FALSE)</f>
        <v>51</v>
      </c>
      <c r="F908" t="s">
        <v>149</v>
      </c>
      <c r="G908" t="s">
        <v>122</v>
      </c>
      <c r="H908" t="s">
        <v>86</v>
      </c>
      <c r="I908">
        <v>0</v>
      </c>
      <c r="J908">
        <v>50</v>
      </c>
    </row>
    <row r="909" spans="1:10">
      <c r="A909" s="108" t="str">
        <f>COL_SIZES[[#This Row],[datatype]]&amp;"_"&amp;COL_SIZES[[#This Row],[column_prec]]&amp;"_"&amp;COL_SIZES[[#This Row],[col_len]]</f>
        <v>int_10_4</v>
      </c>
      <c r="B909" s="108">
        <f>IF(COL_SIZES[[#This Row],[datatype]] = "varchar",
  MIN(
    COL_SIZES[[#This Row],[column_length]],
    IFERROR(VALUE(VLOOKUP(
      COL_SIZES[[#This Row],[table_name]]&amp;"."&amp;COL_SIZES[[#This Row],[column_name]],
      AVG_COL_SIZES[#Data],2,FALSE)),
    COL_SIZES[[#This Row],[column_length]])
  ),
  COL_SIZES[[#This Row],[column_length]])</f>
        <v>4</v>
      </c>
      <c r="C909" s="109">
        <f>VLOOKUP(A909,DBMS_TYPE_SIZES[],2,FALSE)</f>
        <v>9</v>
      </c>
      <c r="D909" s="109">
        <f>VLOOKUP(A909,DBMS_TYPE_SIZES[],3,FALSE)</f>
        <v>4</v>
      </c>
      <c r="E909" s="110">
        <f>VLOOKUP(A909,DBMS_TYPE_SIZES[],4,FALSE)</f>
        <v>4</v>
      </c>
      <c r="F909" t="s">
        <v>149</v>
      </c>
      <c r="G909" t="s">
        <v>710</v>
      </c>
      <c r="H909" t="s">
        <v>18</v>
      </c>
      <c r="I909">
        <v>10</v>
      </c>
      <c r="J909">
        <v>4</v>
      </c>
    </row>
    <row r="910" spans="1:10">
      <c r="A910" s="108" t="str">
        <f>COL_SIZES[[#This Row],[datatype]]&amp;"_"&amp;COL_SIZES[[#This Row],[column_prec]]&amp;"_"&amp;COL_SIZES[[#This Row],[col_len]]</f>
        <v>varchar_0_50</v>
      </c>
      <c r="B910" s="108">
        <f>IF(COL_SIZES[[#This Row],[datatype]] = "varchar",
  MIN(
    COL_SIZES[[#This Row],[column_length]],
    IFERROR(VALUE(VLOOKUP(
      COL_SIZES[[#This Row],[table_name]]&amp;"."&amp;COL_SIZES[[#This Row],[column_name]],
      AVG_COL_SIZES[#Data],2,FALSE)),
    COL_SIZES[[#This Row],[column_length]])
  ),
  COL_SIZES[[#This Row],[column_length]])</f>
        <v>50</v>
      </c>
      <c r="C910" s="109">
        <f>VLOOKUP(A910,DBMS_TYPE_SIZES[],2,FALSE)</f>
        <v>50</v>
      </c>
      <c r="D910" s="109">
        <f>VLOOKUP(A910,DBMS_TYPE_SIZES[],3,FALSE)</f>
        <v>50</v>
      </c>
      <c r="E910" s="110">
        <f>VLOOKUP(A910,DBMS_TYPE_SIZES[],4,FALSE)</f>
        <v>51</v>
      </c>
      <c r="F910" t="s">
        <v>149</v>
      </c>
      <c r="G910" t="s">
        <v>123</v>
      </c>
      <c r="H910" t="s">
        <v>86</v>
      </c>
      <c r="I910">
        <v>0</v>
      </c>
      <c r="J910">
        <v>50</v>
      </c>
    </row>
    <row r="911" spans="1:10">
      <c r="A911" s="108" t="str">
        <f>COL_SIZES[[#This Row],[datatype]]&amp;"_"&amp;COL_SIZES[[#This Row],[column_prec]]&amp;"_"&amp;COL_SIZES[[#This Row],[col_len]]</f>
        <v>varchar_0_50</v>
      </c>
      <c r="B911" s="108">
        <f>IF(COL_SIZES[[#This Row],[datatype]] = "varchar",
  MIN(
    COL_SIZES[[#This Row],[column_length]],
    IFERROR(VALUE(VLOOKUP(
      COL_SIZES[[#This Row],[table_name]]&amp;"."&amp;COL_SIZES[[#This Row],[column_name]],
      AVG_COL_SIZES[#Data],2,FALSE)),
    COL_SIZES[[#This Row],[column_length]])
  ),
  COL_SIZES[[#This Row],[column_length]])</f>
        <v>50</v>
      </c>
      <c r="C911" s="109">
        <f>VLOOKUP(A911,DBMS_TYPE_SIZES[],2,FALSE)</f>
        <v>50</v>
      </c>
      <c r="D911" s="109">
        <f>VLOOKUP(A911,DBMS_TYPE_SIZES[],3,FALSE)</f>
        <v>50</v>
      </c>
      <c r="E911" s="110">
        <f>VLOOKUP(A911,DBMS_TYPE_SIZES[],4,FALSE)</f>
        <v>51</v>
      </c>
      <c r="F911" t="s">
        <v>149</v>
      </c>
      <c r="G911" t="s">
        <v>119</v>
      </c>
      <c r="H911" t="s">
        <v>86</v>
      </c>
      <c r="I911">
        <v>0</v>
      </c>
      <c r="J911">
        <v>50</v>
      </c>
    </row>
    <row r="912" spans="1:10">
      <c r="A912" s="108" t="str">
        <f>COL_SIZES[[#This Row],[datatype]]&amp;"_"&amp;COL_SIZES[[#This Row],[column_prec]]&amp;"_"&amp;COL_SIZES[[#This Row],[col_len]]</f>
        <v>int_10_4</v>
      </c>
      <c r="B912" s="108">
        <f>IF(COL_SIZES[[#This Row],[datatype]] = "varchar",
  MIN(
    COL_SIZES[[#This Row],[column_length]],
    IFERROR(VALUE(VLOOKUP(
      COL_SIZES[[#This Row],[table_name]]&amp;"."&amp;COL_SIZES[[#This Row],[column_name]],
      AVG_COL_SIZES[#Data],2,FALSE)),
    COL_SIZES[[#This Row],[column_length]])
  ),
  COL_SIZES[[#This Row],[column_length]])</f>
        <v>4</v>
      </c>
      <c r="C912" s="109">
        <f>VLOOKUP(A912,DBMS_TYPE_SIZES[],2,FALSE)</f>
        <v>9</v>
      </c>
      <c r="D912" s="109">
        <f>VLOOKUP(A912,DBMS_TYPE_SIZES[],3,FALSE)</f>
        <v>4</v>
      </c>
      <c r="E912" s="110">
        <f>VLOOKUP(A912,DBMS_TYPE_SIZES[],4,FALSE)</f>
        <v>4</v>
      </c>
      <c r="F912" t="s">
        <v>149</v>
      </c>
      <c r="G912" t="s">
        <v>704</v>
      </c>
      <c r="H912" t="s">
        <v>18</v>
      </c>
      <c r="I912">
        <v>10</v>
      </c>
      <c r="J912">
        <v>4</v>
      </c>
    </row>
    <row r="913" spans="1:10">
      <c r="A913" s="108" t="str">
        <f>COL_SIZES[[#This Row],[datatype]]&amp;"_"&amp;COL_SIZES[[#This Row],[column_prec]]&amp;"_"&amp;COL_SIZES[[#This Row],[col_len]]</f>
        <v>datetime_23_8</v>
      </c>
      <c r="B913" s="108">
        <f>IF(COL_SIZES[[#This Row],[datatype]] = "varchar",
  MIN(
    COL_SIZES[[#This Row],[column_length]],
    IFERROR(VALUE(VLOOKUP(
      COL_SIZES[[#This Row],[table_name]]&amp;"."&amp;COL_SIZES[[#This Row],[column_name]],
      AVG_COL_SIZES[#Data],2,FALSE)),
    COL_SIZES[[#This Row],[column_length]])
  ),
  COL_SIZES[[#This Row],[column_length]])</f>
        <v>8</v>
      </c>
      <c r="C913" s="109">
        <f>VLOOKUP(A913,DBMS_TYPE_SIZES[],2,FALSE)</f>
        <v>7</v>
      </c>
      <c r="D913" s="109">
        <f>VLOOKUP(A913,DBMS_TYPE_SIZES[],3,FALSE)</f>
        <v>8</v>
      </c>
      <c r="E913" s="110">
        <f>VLOOKUP(A913,DBMS_TYPE_SIZES[],4,FALSE)</f>
        <v>8</v>
      </c>
      <c r="F913" t="s">
        <v>149</v>
      </c>
      <c r="G913" t="s">
        <v>708</v>
      </c>
      <c r="H913" t="s">
        <v>20</v>
      </c>
      <c r="I913">
        <v>23</v>
      </c>
      <c r="J913">
        <v>8</v>
      </c>
    </row>
    <row r="914" spans="1:10">
      <c r="A914" s="108" t="str">
        <f>COL_SIZES[[#This Row],[datatype]]&amp;"_"&amp;COL_SIZES[[#This Row],[column_prec]]&amp;"_"&amp;COL_SIZES[[#This Row],[col_len]]</f>
        <v>int_10_4</v>
      </c>
      <c r="B914" s="108">
        <f>IF(COL_SIZES[[#This Row],[datatype]] = "varchar",
  MIN(
    COL_SIZES[[#This Row],[column_length]],
    IFERROR(VALUE(VLOOKUP(
      COL_SIZES[[#This Row],[table_name]]&amp;"."&amp;COL_SIZES[[#This Row],[column_name]],
      AVG_COL_SIZES[#Data],2,FALSE)),
    COL_SIZES[[#This Row],[column_length]])
  ),
  COL_SIZES[[#This Row],[column_length]])</f>
        <v>4</v>
      </c>
      <c r="C914" s="109">
        <f>VLOOKUP(A914,DBMS_TYPE_SIZES[],2,FALSE)</f>
        <v>9</v>
      </c>
      <c r="D914" s="109">
        <f>VLOOKUP(A914,DBMS_TYPE_SIZES[],3,FALSE)</f>
        <v>4</v>
      </c>
      <c r="E914" s="110">
        <f>VLOOKUP(A914,DBMS_TYPE_SIZES[],4,FALSE)</f>
        <v>4</v>
      </c>
      <c r="F914" t="s">
        <v>149</v>
      </c>
      <c r="G914" t="s">
        <v>133</v>
      </c>
      <c r="H914" t="s">
        <v>18</v>
      </c>
      <c r="I914">
        <v>10</v>
      </c>
      <c r="J914">
        <v>4</v>
      </c>
    </row>
    <row r="915" spans="1:10">
      <c r="A915" s="108" t="str">
        <f>COL_SIZES[[#This Row],[datatype]]&amp;"_"&amp;COL_SIZES[[#This Row],[column_prec]]&amp;"_"&amp;COL_SIZES[[#This Row],[col_len]]</f>
        <v>numeric_19_9</v>
      </c>
      <c r="B915" s="108">
        <f>IF(COL_SIZES[[#This Row],[datatype]] = "varchar",
  MIN(
    COL_SIZES[[#This Row],[column_length]],
    IFERROR(VALUE(VLOOKUP(
      COL_SIZES[[#This Row],[table_name]]&amp;"."&amp;COL_SIZES[[#This Row],[column_name]],
      AVG_COL_SIZES[#Data],2,FALSE)),
    COL_SIZES[[#This Row],[column_length]])
  ),
  COL_SIZES[[#This Row],[column_length]])</f>
        <v>9</v>
      </c>
      <c r="C915" s="109">
        <f>VLOOKUP(A915,DBMS_TYPE_SIZES[],2,FALSE)</f>
        <v>9</v>
      </c>
      <c r="D915" s="109">
        <f>VLOOKUP(A915,DBMS_TYPE_SIZES[],3,FALSE)</f>
        <v>9</v>
      </c>
      <c r="E915" s="110">
        <f>VLOOKUP(A915,DBMS_TYPE_SIZES[],4,FALSE)</f>
        <v>9</v>
      </c>
      <c r="F915" t="s">
        <v>152</v>
      </c>
      <c r="G915" t="s">
        <v>143</v>
      </c>
      <c r="H915" t="s">
        <v>62</v>
      </c>
      <c r="I915">
        <v>19</v>
      </c>
      <c r="J915">
        <v>9</v>
      </c>
    </row>
    <row r="916" spans="1:10">
      <c r="A916" s="108" t="str">
        <f>COL_SIZES[[#This Row],[datatype]]&amp;"_"&amp;COL_SIZES[[#This Row],[column_prec]]&amp;"_"&amp;COL_SIZES[[#This Row],[col_len]]</f>
        <v>datetime_23_8</v>
      </c>
      <c r="B916" s="108">
        <f>IF(COL_SIZES[[#This Row],[datatype]] = "varchar",
  MIN(
    COL_SIZES[[#This Row],[column_length]],
    IFERROR(VALUE(VLOOKUP(
      COL_SIZES[[#This Row],[table_name]]&amp;"."&amp;COL_SIZES[[#This Row],[column_name]],
      AVG_COL_SIZES[#Data],2,FALSE)),
    COL_SIZES[[#This Row],[column_length]])
  ),
  COL_SIZES[[#This Row],[column_length]])</f>
        <v>8</v>
      </c>
      <c r="C916" s="109">
        <f>VLOOKUP(A916,DBMS_TYPE_SIZES[],2,FALSE)</f>
        <v>7</v>
      </c>
      <c r="D916" s="109">
        <f>VLOOKUP(A916,DBMS_TYPE_SIZES[],3,FALSE)</f>
        <v>8</v>
      </c>
      <c r="E916" s="110">
        <f>VLOOKUP(A916,DBMS_TYPE_SIZES[],4,FALSE)</f>
        <v>8</v>
      </c>
      <c r="F916" t="s">
        <v>152</v>
      </c>
      <c r="G916" t="s">
        <v>575</v>
      </c>
      <c r="H916" t="s">
        <v>20</v>
      </c>
      <c r="I916">
        <v>23</v>
      </c>
      <c r="J916">
        <v>8</v>
      </c>
    </row>
    <row r="917" spans="1:10">
      <c r="A917" s="108" t="str">
        <f>COL_SIZES[[#This Row],[datatype]]&amp;"_"&amp;COL_SIZES[[#This Row],[column_prec]]&amp;"_"&amp;COL_SIZES[[#This Row],[col_len]]</f>
        <v>int_10_4</v>
      </c>
      <c r="B917" s="108">
        <f>IF(COL_SIZES[[#This Row],[datatype]] = "varchar",
  MIN(
    COL_SIZES[[#This Row],[column_length]],
    IFERROR(VALUE(VLOOKUP(
      COL_SIZES[[#This Row],[table_name]]&amp;"."&amp;COL_SIZES[[#This Row],[column_name]],
      AVG_COL_SIZES[#Data],2,FALSE)),
    COL_SIZES[[#This Row],[column_length]])
  ),
  COL_SIZES[[#This Row],[column_length]])</f>
        <v>4</v>
      </c>
      <c r="C917" s="109">
        <f>VLOOKUP(A917,DBMS_TYPE_SIZES[],2,FALSE)</f>
        <v>9</v>
      </c>
      <c r="D917" s="109">
        <f>VLOOKUP(A917,DBMS_TYPE_SIZES[],3,FALSE)</f>
        <v>4</v>
      </c>
      <c r="E917" s="110">
        <f>VLOOKUP(A917,DBMS_TYPE_SIZES[],4,FALSE)</f>
        <v>4</v>
      </c>
      <c r="F917" t="s">
        <v>152</v>
      </c>
      <c r="G917" t="s">
        <v>141</v>
      </c>
      <c r="H917" t="s">
        <v>18</v>
      </c>
      <c r="I917">
        <v>10</v>
      </c>
      <c r="J917">
        <v>4</v>
      </c>
    </row>
    <row r="918" spans="1:10">
      <c r="A918" s="108" t="str">
        <f>COL_SIZES[[#This Row],[datatype]]&amp;"_"&amp;COL_SIZES[[#This Row],[column_prec]]&amp;"_"&amp;COL_SIZES[[#This Row],[col_len]]</f>
        <v>int_10_4</v>
      </c>
      <c r="B918" s="108">
        <f>IF(COL_SIZES[[#This Row],[datatype]] = "varchar",
  MIN(
    COL_SIZES[[#This Row],[column_length]],
    IFERROR(VALUE(VLOOKUP(
      COL_SIZES[[#This Row],[table_name]]&amp;"."&amp;COL_SIZES[[#This Row],[column_name]],
      AVG_COL_SIZES[#Data],2,FALSE)),
    COL_SIZES[[#This Row],[column_length]])
  ),
  COL_SIZES[[#This Row],[column_length]])</f>
        <v>4</v>
      </c>
      <c r="C918" s="109">
        <f>VLOOKUP(A918,DBMS_TYPE_SIZES[],2,FALSE)</f>
        <v>9</v>
      </c>
      <c r="D918" s="109">
        <f>VLOOKUP(A918,DBMS_TYPE_SIZES[],3,FALSE)</f>
        <v>4</v>
      </c>
      <c r="E918" s="110">
        <f>VLOOKUP(A918,DBMS_TYPE_SIZES[],4,FALSE)</f>
        <v>4</v>
      </c>
      <c r="F918" t="s">
        <v>152</v>
      </c>
      <c r="G918" t="s">
        <v>697</v>
      </c>
      <c r="H918" t="s">
        <v>18</v>
      </c>
      <c r="I918">
        <v>10</v>
      </c>
      <c r="J918">
        <v>4</v>
      </c>
    </row>
    <row r="919" spans="1:10">
      <c r="A919" s="108" t="str">
        <f>COL_SIZES[[#This Row],[datatype]]&amp;"_"&amp;COL_SIZES[[#This Row],[column_prec]]&amp;"_"&amp;COL_SIZES[[#This Row],[col_len]]</f>
        <v>int_10_4</v>
      </c>
      <c r="B919" s="108">
        <f>IF(COL_SIZES[[#This Row],[datatype]] = "varchar",
  MIN(
    COL_SIZES[[#This Row],[column_length]],
    IFERROR(VALUE(VLOOKUP(
      COL_SIZES[[#This Row],[table_name]]&amp;"."&amp;COL_SIZES[[#This Row],[column_name]],
      AVG_COL_SIZES[#Data],2,FALSE)),
    COL_SIZES[[#This Row],[column_length]])
  ),
  COL_SIZES[[#This Row],[column_length]])</f>
        <v>4</v>
      </c>
      <c r="C919" s="109">
        <f>VLOOKUP(A919,DBMS_TYPE_SIZES[],2,FALSE)</f>
        <v>9</v>
      </c>
      <c r="D919" s="109">
        <f>VLOOKUP(A919,DBMS_TYPE_SIZES[],3,FALSE)</f>
        <v>4</v>
      </c>
      <c r="E919" s="110">
        <f>VLOOKUP(A919,DBMS_TYPE_SIZES[],4,FALSE)</f>
        <v>4</v>
      </c>
      <c r="F919" t="s">
        <v>152</v>
      </c>
      <c r="G919" t="s">
        <v>698</v>
      </c>
      <c r="H919" t="s">
        <v>18</v>
      </c>
      <c r="I919">
        <v>10</v>
      </c>
      <c r="J919">
        <v>4</v>
      </c>
    </row>
    <row r="920" spans="1:10">
      <c r="A920" s="108" t="str">
        <f>COL_SIZES[[#This Row],[datatype]]&amp;"_"&amp;COL_SIZES[[#This Row],[column_prec]]&amp;"_"&amp;COL_SIZES[[#This Row],[col_len]]</f>
        <v>int_10_4</v>
      </c>
      <c r="B920" s="108">
        <f>IF(COL_SIZES[[#This Row],[datatype]] = "varchar",
  MIN(
    COL_SIZES[[#This Row],[column_length]],
    IFERROR(VALUE(VLOOKUP(
      COL_SIZES[[#This Row],[table_name]]&amp;"."&amp;COL_SIZES[[#This Row],[column_name]],
      AVG_COL_SIZES[#Data],2,FALSE)),
    COL_SIZES[[#This Row],[column_length]])
  ),
  COL_SIZES[[#This Row],[column_length]])</f>
        <v>4</v>
      </c>
      <c r="C920" s="109">
        <f>VLOOKUP(A920,DBMS_TYPE_SIZES[],2,FALSE)</f>
        <v>9</v>
      </c>
      <c r="D920" s="109">
        <f>VLOOKUP(A920,DBMS_TYPE_SIZES[],3,FALSE)</f>
        <v>4</v>
      </c>
      <c r="E920" s="110">
        <f>VLOOKUP(A920,DBMS_TYPE_SIZES[],4,FALSE)</f>
        <v>4</v>
      </c>
      <c r="F920" t="s">
        <v>152</v>
      </c>
      <c r="G920" t="s">
        <v>139</v>
      </c>
      <c r="H920" t="s">
        <v>18</v>
      </c>
      <c r="I920">
        <v>10</v>
      </c>
      <c r="J920">
        <v>4</v>
      </c>
    </row>
    <row r="921" spans="1:10">
      <c r="A921" s="108" t="str">
        <f>COL_SIZES[[#This Row],[datatype]]&amp;"_"&amp;COL_SIZES[[#This Row],[column_prec]]&amp;"_"&amp;COL_SIZES[[#This Row],[col_len]]</f>
        <v>varchar_0_255</v>
      </c>
      <c r="B921" s="108">
        <f>IF(COL_SIZES[[#This Row],[datatype]] = "varchar",
  MIN(
    COL_SIZES[[#This Row],[column_length]],
    IFERROR(VALUE(VLOOKUP(
      COL_SIZES[[#This Row],[table_name]]&amp;"."&amp;COL_SIZES[[#This Row],[column_name]],
      AVG_COL_SIZES[#Data],2,FALSE)),
    COL_SIZES[[#This Row],[column_length]])
  ),
  COL_SIZES[[#This Row],[column_length]])</f>
        <v>255</v>
      </c>
      <c r="C921" s="109">
        <f>VLOOKUP(A921,DBMS_TYPE_SIZES[],2,FALSE)</f>
        <v>255</v>
      </c>
      <c r="D921" s="109">
        <f>VLOOKUP(A921,DBMS_TYPE_SIZES[],3,FALSE)</f>
        <v>255</v>
      </c>
      <c r="E921" s="110">
        <f>VLOOKUP(A921,DBMS_TYPE_SIZES[],4,FALSE)</f>
        <v>256</v>
      </c>
      <c r="F921" t="s">
        <v>152</v>
      </c>
      <c r="G921" t="s">
        <v>699</v>
      </c>
      <c r="H921" t="s">
        <v>86</v>
      </c>
      <c r="I921">
        <v>0</v>
      </c>
      <c r="J921">
        <v>255</v>
      </c>
    </row>
    <row r="922" spans="1:10">
      <c r="A922" s="108" t="str">
        <f>COL_SIZES[[#This Row],[datatype]]&amp;"_"&amp;COL_SIZES[[#This Row],[column_prec]]&amp;"_"&amp;COL_SIZES[[#This Row],[col_len]]</f>
        <v>varchar_0_255</v>
      </c>
      <c r="B922" s="108">
        <f>IF(COL_SIZES[[#This Row],[datatype]] = "varchar",
  MIN(
    COL_SIZES[[#This Row],[column_length]],
    IFERROR(VALUE(VLOOKUP(
      COL_SIZES[[#This Row],[table_name]]&amp;"."&amp;COL_SIZES[[#This Row],[column_name]],
      AVG_COL_SIZES[#Data],2,FALSE)),
    COL_SIZES[[#This Row],[column_length]])
  ),
  COL_SIZES[[#This Row],[column_length]])</f>
        <v>255</v>
      </c>
      <c r="C922" s="109">
        <f>VLOOKUP(A922,DBMS_TYPE_SIZES[],2,FALSE)</f>
        <v>255</v>
      </c>
      <c r="D922" s="109">
        <f>VLOOKUP(A922,DBMS_TYPE_SIZES[],3,FALSE)</f>
        <v>255</v>
      </c>
      <c r="E922" s="110">
        <f>VLOOKUP(A922,DBMS_TYPE_SIZES[],4,FALSE)</f>
        <v>256</v>
      </c>
      <c r="F922" t="s">
        <v>152</v>
      </c>
      <c r="G922" t="s">
        <v>700</v>
      </c>
      <c r="H922" t="s">
        <v>86</v>
      </c>
      <c r="I922">
        <v>0</v>
      </c>
      <c r="J922">
        <v>255</v>
      </c>
    </row>
    <row r="923" spans="1:10">
      <c r="A923" s="108" t="str">
        <f>COL_SIZES[[#This Row],[datatype]]&amp;"_"&amp;COL_SIZES[[#This Row],[column_prec]]&amp;"_"&amp;COL_SIZES[[#This Row],[col_len]]</f>
        <v>int_10_4</v>
      </c>
      <c r="B923" s="108">
        <f>IF(COL_SIZES[[#This Row],[datatype]] = "varchar",
  MIN(
    COL_SIZES[[#This Row],[column_length]],
    IFERROR(VALUE(VLOOKUP(
      COL_SIZES[[#This Row],[table_name]]&amp;"."&amp;COL_SIZES[[#This Row],[column_name]],
      AVG_COL_SIZES[#Data],2,FALSE)),
    COL_SIZES[[#This Row],[column_length]])
  ),
  COL_SIZES[[#This Row],[column_length]])</f>
        <v>4</v>
      </c>
      <c r="C923" s="109">
        <f>VLOOKUP(A923,DBMS_TYPE_SIZES[],2,FALSE)</f>
        <v>9</v>
      </c>
      <c r="D923" s="109">
        <f>VLOOKUP(A923,DBMS_TYPE_SIZES[],3,FALSE)</f>
        <v>4</v>
      </c>
      <c r="E923" s="110">
        <f>VLOOKUP(A923,DBMS_TYPE_SIZES[],4,FALSE)</f>
        <v>4</v>
      </c>
      <c r="F923" t="s">
        <v>152</v>
      </c>
      <c r="G923" t="s">
        <v>116</v>
      </c>
      <c r="H923" t="s">
        <v>18</v>
      </c>
      <c r="I923">
        <v>10</v>
      </c>
      <c r="J923">
        <v>4</v>
      </c>
    </row>
    <row r="924" spans="1:10">
      <c r="A924" s="108" t="str">
        <f>COL_SIZES[[#This Row],[datatype]]&amp;"_"&amp;COL_SIZES[[#This Row],[column_prec]]&amp;"_"&amp;COL_SIZES[[#This Row],[col_len]]</f>
        <v>numeric_16_9</v>
      </c>
      <c r="B924" s="108">
        <f>IF(COL_SIZES[[#This Row],[datatype]] = "varchar",
  MIN(
    COL_SIZES[[#This Row],[column_length]],
    IFERROR(VALUE(VLOOKUP(
      COL_SIZES[[#This Row],[table_name]]&amp;"."&amp;COL_SIZES[[#This Row],[column_name]],
      AVG_COL_SIZES[#Data],2,FALSE)),
    COL_SIZES[[#This Row],[column_length]])
  ),
  COL_SIZES[[#This Row],[column_length]])</f>
        <v>9</v>
      </c>
      <c r="C924" s="109">
        <f>VLOOKUP(A924,DBMS_TYPE_SIZES[],2,FALSE)</f>
        <v>9</v>
      </c>
      <c r="D924" s="109">
        <f>VLOOKUP(A924,DBMS_TYPE_SIZES[],3,FALSE)</f>
        <v>9</v>
      </c>
      <c r="E924" s="110">
        <f>VLOOKUP(A924,DBMS_TYPE_SIZES[],4,FALSE)</f>
        <v>9</v>
      </c>
      <c r="F924" t="s">
        <v>152</v>
      </c>
      <c r="G924" t="s">
        <v>96</v>
      </c>
      <c r="H924" t="s">
        <v>62</v>
      </c>
      <c r="I924">
        <v>16</v>
      </c>
      <c r="J924">
        <v>9</v>
      </c>
    </row>
    <row r="925" spans="1:10">
      <c r="A925" s="108" t="str">
        <f>COL_SIZES[[#This Row],[datatype]]&amp;"_"&amp;COL_SIZES[[#This Row],[column_prec]]&amp;"_"&amp;COL_SIZES[[#This Row],[col_len]]</f>
        <v>numeric_19_9</v>
      </c>
      <c r="B925" s="108">
        <f>IF(COL_SIZES[[#This Row],[datatype]] = "varchar",
  MIN(
    COL_SIZES[[#This Row],[column_length]],
    IFERROR(VALUE(VLOOKUP(
      COL_SIZES[[#This Row],[table_name]]&amp;"."&amp;COL_SIZES[[#This Row],[column_name]],
      AVG_COL_SIZES[#Data],2,FALSE)),
    COL_SIZES[[#This Row],[column_length]])
  ),
  COL_SIZES[[#This Row],[column_length]])</f>
        <v>9</v>
      </c>
      <c r="C925" s="109">
        <f>VLOOKUP(A925,DBMS_TYPE_SIZES[],2,FALSE)</f>
        <v>9</v>
      </c>
      <c r="D925" s="109">
        <f>VLOOKUP(A925,DBMS_TYPE_SIZES[],3,FALSE)</f>
        <v>9</v>
      </c>
      <c r="E925" s="110">
        <f>VLOOKUP(A925,DBMS_TYPE_SIZES[],4,FALSE)</f>
        <v>9</v>
      </c>
      <c r="F925" t="s">
        <v>152</v>
      </c>
      <c r="G925" t="s">
        <v>150</v>
      </c>
      <c r="H925" t="s">
        <v>62</v>
      </c>
      <c r="I925">
        <v>19</v>
      </c>
      <c r="J925">
        <v>9</v>
      </c>
    </row>
    <row r="926" spans="1:10">
      <c r="A926" s="108" t="str">
        <f>COL_SIZES[[#This Row],[datatype]]&amp;"_"&amp;COL_SIZES[[#This Row],[column_prec]]&amp;"_"&amp;COL_SIZES[[#This Row],[col_len]]</f>
        <v>varchar_0_50</v>
      </c>
      <c r="B926" s="108">
        <f>IF(COL_SIZES[[#This Row],[datatype]] = "varchar",
  MIN(
    COL_SIZES[[#This Row],[column_length]],
    IFERROR(VALUE(VLOOKUP(
      COL_SIZES[[#This Row],[table_name]]&amp;"."&amp;COL_SIZES[[#This Row],[column_name]],
      AVG_COL_SIZES[#Data],2,FALSE)),
    COL_SIZES[[#This Row],[column_length]])
  ),
  COL_SIZES[[#This Row],[column_length]])</f>
        <v>50</v>
      </c>
      <c r="C926" s="109">
        <f>VLOOKUP(A926,DBMS_TYPE_SIZES[],2,FALSE)</f>
        <v>50</v>
      </c>
      <c r="D926" s="109">
        <f>VLOOKUP(A926,DBMS_TYPE_SIZES[],3,FALSE)</f>
        <v>50</v>
      </c>
      <c r="E926" s="110">
        <f>VLOOKUP(A926,DBMS_TYPE_SIZES[],4,FALSE)</f>
        <v>51</v>
      </c>
      <c r="F926" t="s">
        <v>152</v>
      </c>
      <c r="G926" t="s">
        <v>121</v>
      </c>
      <c r="H926" t="s">
        <v>86</v>
      </c>
      <c r="I926">
        <v>0</v>
      </c>
      <c r="J926">
        <v>50</v>
      </c>
    </row>
    <row r="927" spans="1:10">
      <c r="A927" s="108" t="str">
        <f>COL_SIZES[[#This Row],[datatype]]&amp;"_"&amp;COL_SIZES[[#This Row],[column_prec]]&amp;"_"&amp;COL_SIZES[[#This Row],[col_len]]</f>
        <v>int_10_4</v>
      </c>
      <c r="B927" s="108">
        <f>IF(COL_SIZES[[#This Row],[datatype]] = "varchar",
  MIN(
    COL_SIZES[[#This Row],[column_length]],
    IFERROR(VALUE(VLOOKUP(
      COL_SIZES[[#This Row],[table_name]]&amp;"."&amp;COL_SIZES[[#This Row],[column_name]],
      AVG_COL_SIZES[#Data],2,FALSE)),
    COL_SIZES[[#This Row],[column_length]])
  ),
  COL_SIZES[[#This Row],[column_length]])</f>
        <v>4</v>
      </c>
      <c r="C927" s="109">
        <f>VLOOKUP(A927,DBMS_TYPE_SIZES[],2,FALSE)</f>
        <v>9</v>
      </c>
      <c r="D927" s="109">
        <f>VLOOKUP(A927,DBMS_TYPE_SIZES[],3,FALSE)</f>
        <v>4</v>
      </c>
      <c r="E927" s="110">
        <f>VLOOKUP(A927,DBMS_TYPE_SIZES[],4,FALSE)</f>
        <v>4</v>
      </c>
      <c r="F927" t="s">
        <v>152</v>
      </c>
      <c r="G927" t="s">
        <v>709</v>
      </c>
      <c r="H927" t="s">
        <v>18</v>
      </c>
      <c r="I927">
        <v>10</v>
      </c>
      <c r="J927">
        <v>4</v>
      </c>
    </row>
    <row r="928" spans="1:10">
      <c r="A928" s="108" t="str">
        <f>COL_SIZES[[#This Row],[datatype]]&amp;"_"&amp;COL_SIZES[[#This Row],[column_prec]]&amp;"_"&amp;COL_SIZES[[#This Row],[col_len]]</f>
        <v>varchar_0_50</v>
      </c>
      <c r="B928" s="108">
        <f>IF(COL_SIZES[[#This Row],[datatype]] = "varchar",
  MIN(
    COL_SIZES[[#This Row],[column_length]],
    IFERROR(VALUE(VLOOKUP(
      COL_SIZES[[#This Row],[table_name]]&amp;"."&amp;COL_SIZES[[#This Row],[column_name]],
      AVG_COL_SIZES[#Data],2,FALSE)),
    COL_SIZES[[#This Row],[column_length]])
  ),
  COL_SIZES[[#This Row],[column_length]])</f>
        <v>50</v>
      </c>
      <c r="C928" s="109">
        <f>VLOOKUP(A928,DBMS_TYPE_SIZES[],2,FALSE)</f>
        <v>50</v>
      </c>
      <c r="D928" s="109">
        <f>VLOOKUP(A928,DBMS_TYPE_SIZES[],3,FALSE)</f>
        <v>50</v>
      </c>
      <c r="E928" s="110">
        <f>VLOOKUP(A928,DBMS_TYPE_SIZES[],4,FALSE)</f>
        <v>51</v>
      </c>
      <c r="F928" t="s">
        <v>152</v>
      </c>
      <c r="G928" t="s">
        <v>122</v>
      </c>
      <c r="H928" t="s">
        <v>86</v>
      </c>
      <c r="I928">
        <v>0</v>
      </c>
      <c r="J928">
        <v>50</v>
      </c>
    </row>
    <row r="929" spans="1:10">
      <c r="A929" s="108" t="str">
        <f>COL_SIZES[[#This Row],[datatype]]&amp;"_"&amp;COL_SIZES[[#This Row],[column_prec]]&amp;"_"&amp;COL_SIZES[[#This Row],[col_len]]</f>
        <v>int_10_4</v>
      </c>
      <c r="B929" s="108">
        <f>IF(COL_SIZES[[#This Row],[datatype]] = "varchar",
  MIN(
    COL_SIZES[[#This Row],[column_length]],
    IFERROR(VALUE(VLOOKUP(
      COL_SIZES[[#This Row],[table_name]]&amp;"."&amp;COL_SIZES[[#This Row],[column_name]],
      AVG_COL_SIZES[#Data],2,FALSE)),
    COL_SIZES[[#This Row],[column_length]])
  ),
  COL_SIZES[[#This Row],[column_length]])</f>
        <v>4</v>
      </c>
      <c r="C929" s="109">
        <f>VLOOKUP(A929,DBMS_TYPE_SIZES[],2,FALSE)</f>
        <v>9</v>
      </c>
      <c r="D929" s="109">
        <f>VLOOKUP(A929,DBMS_TYPE_SIZES[],3,FALSE)</f>
        <v>4</v>
      </c>
      <c r="E929" s="110">
        <f>VLOOKUP(A929,DBMS_TYPE_SIZES[],4,FALSE)</f>
        <v>4</v>
      </c>
      <c r="F929" t="s">
        <v>152</v>
      </c>
      <c r="G929" t="s">
        <v>710</v>
      </c>
      <c r="H929" t="s">
        <v>18</v>
      </c>
      <c r="I929">
        <v>10</v>
      </c>
      <c r="J929">
        <v>4</v>
      </c>
    </row>
    <row r="930" spans="1:10">
      <c r="A930" s="108" t="str">
        <f>COL_SIZES[[#This Row],[datatype]]&amp;"_"&amp;COL_SIZES[[#This Row],[column_prec]]&amp;"_"&amp;COL_SIZES[[#This Row],[col_len]]</f>
        <v>varchar_0_50</v>
      </c>
      <c r="B930" s="108">
        <f>IF(COL_SIZES[[#This Row],[datatype]] = "varchar",
  MIN(
    COL_SIZES[[#This Row],[column_length]],
    IFERROR(VALUE(VLOOKUP(
      COL_SIZES[[#This Row],[table_name]]&amp;"."&amp;COL_SIZES[[#This Row],[column_name]],
      AVG_COL_SIZES[#Data],2,FALSE)),
    COL_SIZES[[#This Row],[column_length]])
  ),
  COL_SIZES[[#This Row],[column_length]])</f>
        <v>50</v>
      </c>
      <c r="C930" s="109">
        <f>VLOOKUP(A930,DBMS_TYPE_SIZES[],2,FALSE)</f>
        <v>50</v>
      </c>
      <c r="D930" s="109">
        <f>VLOOKUP(A930,DBMS_TYPE_SIZES[],3,FALSE)</f>
        <v>50</v>
      </c>
      <c r="E930" s="110">
        <f>VLOOKUP(A930,DBMS_TYPE_SIZES[],4,FALSE)</f>
        <v>51</v>
      </c>
      <c r="F930" t="s">
        <v>152</v>
      </c>
      <c r="G930" t="s">
        <v>123</v>
      </c>
      <c r="H930" t="s">
        <v>86</v>
      </c>
      <c r="I930">
        <v>0</v>
      </c>
      <c r="J930">
        <v>50</v>
      </c>
    </row>
    <row r="931" spans="1:10">
      <c r="A931" s="108" t="str">
        <f>COL_SIZES[[#This Row],[datatype]]&amp;"_"&amp;COL_SIZES[[#This Row],[column_prec]]&amp;"_"&amp;COL_SIZES[[#This Row],[col_len]]</f>
        <v>varchar_0_50</v>
      </c>
      <c r="B931" s="108">
        <f>IF(COL_SIZES[[#This Row],[datatype]] = "varchar",
  MIN(
    COL_SIZES[[#This Row],[column_length]],
    IFERROR(VALUE(VLOOKUP(
      COL_SIZES[[#This Row],[table_name]]&amp;"."&amp;COL_SIZES[[#This Row],[column_name]],
      AVG_COL_SIZES[#Data],2,FALSE)),
    COL_SIZES[[#This Row],[column_length]])
  ),
  COL_SIZES[[#This Row],[column_length]])</f>
        <v>50</v>
      </c>
      <c r="C931" s="109">
        <f>VLOOKUP(A931,DBMS_TYPE_SIZES[],2,FALSE)</f>
        <v>50</v>
      </c>
      <c r="D931" s="109">
        <f>VLOOKUP(A931,DBMS_TYPE_SIZES[],3,FALSE)</f>
        <v>50</v>
      </c>
      <c r="E931" s="110">
        <f>VLOOKUP(A931,DBMS_TYPE_SIZES[],4,FALSE)</f>
        <v>51</v>
      </c>
      <c r="F931" t="s">
        <v>152</v>
      </c>
      <c r="G931" t="s">
        <v>119</v>
      </c>
      <c r="H931" t="s">
        <v>86</v>
      </c>
      <c r="I931">
        <v>0</v>
      </c>
      <c r="J931">
        <v>50</v>
      </c>
    </row>
    <row r="932" spans="1:10">
      <c r="A932" s="108" t="str">
        <f>COL_SIZES[[#This Row],[datatype]]&amp;"_"&amp;COL_SIZES[[#This Row],[column_prec]]&amp;"_"&amp;COL_SIZES[[#This Row],[col_len]]</f>
        <v>int_10_4</v>
      </c>
      <c r="B932" s="108">
        <f>IF(COL_SIZES[[#This Row],[datatype]] = "varchar",
  MIN(
    COL_SIZES[[#This Row],[column_length]],
    IFERROR(VALUE(VLOOKUP(
      COL_SIZES[[#This Row],[table_name]]&amp;"."&amp;COL_SIZES[[#This Row],[column_name]],
      AVG_COL_SIZES[#Data],2,FALSE)),
    COL_SIZES[[#This Row],[column_length]])
  ),
  COL_SIZES[[#This Row],[column_length]])</f>
        <v>4</v>
      </c>
      <c r="C932" s="109">
        <f>VLOOKUP(A932,DBMS_TYPE_SIZES[],2,FALSE)</f>
        <v>9</v>
      </c>
      <c r="D932" s="109">
        <f>VLOOKUP(A932,DBMS_TYPE_SIZES[],3,FALSE)</f>
        <v>4</v>
      </c>
      <c r="E932" s="110">
        <f>VLOOKUP(A932,DBMS_TYPE_SIZES[],4,FALSE)</f>
        <v>4</v>
      </c>
      <c r="F932" t="s">
        <v>152</v>
      </c>
      <c r="G932" t="s">
        <v>704</v>
      </c>
      <c r="H932" t="s">
        <v>18</v>
      </c>
      <c r="I932">
        <v>10</v>
      </c>
      <c r="J932">
        <v>4</v>
      </c>
    </row>
    <row r="933" spans="1:10">
      <c r="A933" s="108" t="str">
        <f>COL_SIZES[[#This Row],[datatype]]&amp;"_"&amp;COL_SIZES[[#This Row],[column_prec]]&amp;"_"&amp;COL_SIZES[[#This Row],[col_len]]</f>
        <v>datetime_23_8</v>
      </c>
      <c r="B933" s="108">
        <f>IF(COL_SIZES[[#This Row],[datatype]] = "varchar",
  MIN(
    COL_SIZES[[#This Row],[column_length]],
    IFERROR(VALUE(VLOOKUP(
      COL_SIZES[[#This Row],[table_name]]&amp;"."&amp;COL_SIZES[[#This Row],[column_name]],
      AVG_COL_SIZES[#Data],2,FALSE)),
    COL_SIZES[[#This Row],[column_length]])
  ),
  COL_SIZES[[#This Row],[column_length]])</f>
        <v>8</v>
      </c>
      <c r="C933" s="109">
        <f>VLOOKUP(A933,DBMS_TYPE_SIZES[],2,FALSE)</f>
        <v>7</v>
      </c>
      <c r="D933" s="109">
        <f>VLOOKUP(A933,DBMS_TYPE_SIZES[],3,FALSE)</f>
        <v>8</v>
      </c>
      <c r="E933" s="110">
        <f>VLOOKUP(A933,DBMS_TYPE_SIZES[],4,FALSE)</f>
        <v>8</v>
      </c>
      <c r="F933" t="s">
        <v>152</v>
      </c>
      <c r="G933" t="s">
        <v>708</v>
      </c>
      <c r="H933" t="s">
        <v>20</v>
      </c>
      <c r="I933">
        <v>23</v>
      </c>
      <c r="J933">
        <v>8</v>
      </c>
    </row>
    <row r="934" spans="1:10">
      <c r="A934" s="108" t="str">
        <f>COL_SIZES[[#This Row],[datatype]]&amp;"_"&amp;COL_SIZES[[#This Row],[column_prec]]&amp;"_"&amp;COL_SIZES[[#This Row],[col_len]]</f>
        <v>int_10_4</v>
      </c>
      <c r="B934" s="108">
        <f>IF(COL_SIZES[[#This Row],[datatype]] = "varchar",
  MIN(
    COL_SIZES[[#This Row],[column_length]],
    IFERROR(VALUE(VLOOKUP(
      COL_SIZES[[#This Row],[table_name]]&amp;"."&amp;COL_SIZES[[#This Row],[column_name]],
      AVG_COL_SIZES[#Data],2,FALSE)),
    COL_SIZES[[#This Row],[column_length]])
  ),
  COL_SIZES[[#This Row],[column_length]])</f>
        <v>4</v>
      </c>
      <c r="C934" s="109">
        <f>VLOOKUP(A934,DBMS_TYPE_SIZES[],2,FALSE)</f>
        <v>9</v>
      </c>
      <c r="D934" s="109">
        <f>VLOOKUP(A934,DBMS_TYPE_SIZES[],3,FALSE)</f>
        <v>4</v>
      </c>
      <c r="E934" s="110">
        <f>VLOOKUP(A934,DBMS_TYPE_SIZES[],4,FALSE)</f>
        <v>4</v>
      </c>
      <c r="F934" t="s">
        <v>152</v>
      </c>
      <c r="G934" t="s">
        <v>133</v>
      </c>
      <c r="H934" t="s">
        <v>18</v>
      </c>
      <c r="I934">
        <v>10</v>
      </c>
      <c r="J934">
        <v>4</v>
      </c>
    </row>
    <row r="935" spans="1:10">
      <c r="A935" s="108" t="str">
        <f>COL_SIZES[[#This Row],[datatype]]&amp;"_"&amp;COL_SIZES[[#This Row],[column_prec]]&amp;"_"&amp;COL_SIZES[[#This Row],[col_len]]</f>
        <v>numeric_19_9</v>
      </c>
      <c r="B935" s="108">
        <f>IF(COL_SIZES[[#This Row],[datatype]] = "varchar",
  MIN(
    COL_SIZES[[#This Row],[column_length]],
    IFERROR(VALUE(VLOOKUP(
      COL_SIZES[[#This Row],[table_name]]&amp;"."&amp;COL_SIZES[[#This Row],[column_name]],
      AVG_COL_SIZES[#Data],2,FALSE)),
    COL_SIZES[[#This Row],[column_length]])
  ),
  COL_SIZES[[#This Row],[column_length]])</f>
        <v>9</v>
      </c>
      <c r="C935" s="109">
        <f>VLOOKUP(A935,DBMS_TYPE_SIZES[],2,FALSE)</f>
        <v>9</v>
      </c>
      <c r="D935" s="109">
        <f>VLOOKUP(A935,DBMS_TYPE_SIZES[],3,FALSE)</f>
        <v>9</v>
      </c>
      <c r="E935" s="110">
        <f>VLOOKUP(A935,DBMS_TYPE_SIZES[],4,FALSE)</f>
        <v>9</v>
      </c>
      <c r="F935" t="s">
        <v>152</v>
      </c>
      <c r="G935" t="s">
        <v>151</v>
      </c>
      <c r="H935" t="s">
        <v>62</v>
      </c>
      <c r="I935">
        <v>19</v>
      </c>
      <c r="J935">
        <v>9</v>
      </c>
    </row>
    <row r="936" spans="1:10">
      <c r="A936" s="108" t="str">
        <f>COL_SIZES[[#This Row],[datatype]]&amp;"_"&amp;COL_SIZES[[#This Row],[column_prec]]&amp;"_"&amp;COL_SIZES[[#This Row],[col_len]]</f>
        <v>datetime_23_8</v>
      </c>
      <c r="B936" s="108">
        <f>IF(COL_SIZES[[#This Row],[datatype]] = "varchar",
  MIN(
    COL_SIZES[[#This Row],[column_length]],
    IFERROR(VALUE(VLOOKUP(
      COL_SIZES[[#This Row],[table_name]]&amp;"."&amp;COL_SIZES[[#This Row],[column_name]],
      AVG_COL_SIZES[#Data],2,FALSE)),
    COL_SIZES[[#This Row],[column_length]])
  ),
  COL_SIZES[[#This Row],[column_length]])</f>
        <v>8</v>
      </c>
      <c r="C936" s="109">
        <f>VLOOKUP(A936,DBMS_TYPE_SIZES[],2,FALSE)</f>
        <v>7</v>
      </c>
      <c r="D936" s="109">
        <f>VLOOKUP(A936,DBMS_TYPE_SIZES[],3,FALSE)</f>
        <v>8</v>
      </c>
      <c r="E936" s="110">
        <f>VLOOKUP(A936,DBMS_TYPE_SIZES[],4,FALSE)</f>
        <v>8</v>
      </c>
      <c r="F936" t="s">
        <v>153</v>
      </c>
      <c r="G936" t="s">
        <v>715</v>
      </c>
      <c r="H936" t="s">
        <v>20</v>
      </c>
      <c r="I936">
        <v>23</v>
      </c>
      <c r="J936">
        <v>8</v>
      </c>
    </row>
    <row r="937" spans="1:10">
      <c r="A937" s="108" t="str">
        <f>COL_SIZES[[#This Row],[datatype]]&amp;"_"&amp;COL_SIZES[[#This Row],[column_prec]]&amp;"_"&amp;COL_SIZES[[#This Row],[col_len]]</f>
        <v>int_10_4</v>
      </c>
      <c r="B937" s="108">
        <f>IF(COL_SIZES[[#This Row],[datatype]] = "varchar",
  MIN(
    COL_SIZES[[#This Row],[column_length]],
    IFERROR(VALUE(VLOOKUP(
      COL_SIZES[[#This Row],[table_name]]&amp;"."&amp;COL_SIZES[[#This Row],[column_name]],
      AVG_COL_SIZES[#Data],2,FALSE)),
    COL_SIZES[[#This Row],[column_length]])
  ),
  COL_SIZES[[#This Row],[column_length]])</f>
        <v>4</v>
      </c>
      <c r="C937" s="109">
        <f>VLOOKUP(A937,DBMS_TYPE_SIZES[],2,FALSE)</f>
        <v>9</v>
      </c>
      <c r="D937" s="109">
        <f>VLOOKUP(A937,DBMS_TYPE_SIZES[],3,FALSE)</f>
        <v>4</v>
      </c>
      <c r="E937" s="110">
        <f>VLOOKUP(A937,DBMS_TYPE_SIZES[],4,FALSE)</f>
        <v>4</v>
      </c>
      <c r="F937" t="s">
        <v>153</v>
      </c>
      <c r="G937" t="s">
        <v>129</v>
      </c>
      <c r="H937" t="s">
        <v>18</v>
      </c>
      <c r="I937">
        <v>10</v>
      </c>
      <c r="J937">
        <v>4</v>
      </c>
    </row>
    <row r="938" spans="1:10">
      <c r="A938" s="108" t="str">
        <f>COL_SIZES[[#This Row],[datatype]]&amp;"_"&amp;COL_SIZES[[#This Row],[column_prec]]&amp;"_"&amp;COL_SIZES[[#This Row],[col_len]]</f>
        <v>varchar_0_50</v>
      </c>
      <c r="B938" s="108">
        <f>IF(COL_SIZES[[#This Row],[datatype]] = "varchar",
  MIN(
    COL_SIZES[[#This Row],[column_length]],
    IFERROR(VALUE(VLOOKUP(
      COL_SIZES[[#This Row],[table_name]]&amp;"."&amp;COL_SIZES[[#This Row],[column_name]],
      AVG_COL_SIZES[#Data],2,FALSE)),
    COL_SIZES[[#This Row],[column_length]])
  ),
  COL_SIZES[[#This Row],[column_length]])</f>
        <v>50</v>
      </c>
      <c r="C938" s="109">
        <f>VLOOKUP(A938,DBMS_TYPE_SIZES[],2,FALSE)</f>
        <v>50</v>
      </c>
      <c r="D938" s="109">
        <f>VLOOKUP(A938,DBMS_TYPE_SIZES[],3,FALSE)</f>
        <v>50</v>
      </c>
      <c r="E938" s="110">
        <f>VLOOKUP(A938,DBMS_TYPE_SIZES[],4,FALSE)</f>
        <v>51</v>
      </c>
      <c r="F938" t="s">
        <v>153</v>
      </c>
      <c r="G938" t="s">
        <v>115</v>
      </c>
      <c r="H938" t="s">
        <v>86</v>
      </c>
      <c r="I938">
        <v>0</v>
      </c>
      <c r="J938">
        <v>50</v>
      </c>
    </row>
    <row r="939" spans="1:10">
      <c r="A939" s="108" t="str">
        <f>COL_SIZES[[#This Row],[datatype]]&amp;"_"&amp;COL_SIZES[[#This Row],[column_prec]]&amp;"_"&amp;COL_SIZES[[#This Row],[col_len]]</f>
        <v>int_10_4</v>
      </c>
      <c r="B939" s="108">
        <f>IF(COL_SIZES[[#This Row],[datatype]] = "varchar",
  MIN(
    COL_SIZES[[#This Row],[column_length]],
    IFERROR(VALUE(VLOOKUP(
      COL_SIZES[[#This Row],[table_name]]&amp;"."&amp;COL_SIZES[[#This Row],[column_name]],
      AVG_COL_SIZES[#Data],2,FALSE)),
    COL_SIZES[[#This Row],[column_length]])
  ),
  COL_SIZES[[#This Row],[column_length]])</f>
        <v>4</v>
      </c>
      <c r="C939" s="109">
        <f>VLOOKUP(A939,DBMS_TYPE_SIZES[],2,FALSE)</f>
        <v>9</v>
      </c>
      <c r="D939" s="109">
        <f>VLOOKUP(A939,DBMS_TYPE_SIZES[],3,FALSE)</f>
        <v>4</v>
      </c>
      <c r="E939" s="110">
        <f>VLOOKUP(A939,DBMS_TYPE_SIZES[],4,FALSE)</f>
        <v>4</v>
      </c>
      <c r="F939" t="s">
        <v>153</v>
      </c>
      <c r="G939" t="s">
        <v>734</v>
      </c>
      <c r="H939" t="s">
        <v>18</v>
      </c>
      <c r="I939">
        <v>10</v>
      </c>
      <c r="J939">
        <v>4</v>
      </c>
    </row>
    <row r="940" spans="1:10">
      <c r="A940" s="108" t="str">
        <f>COL_SIZES[[#This Row],[datatype]]&amp;"_"&amp;COL_SIZES[[#This Row],[column_prec]]&amp;"_"&amp;COL_SIZES[[#This Row],[col_len]]</f>
        <v>numeric_19_9</v>
      </c>
      <c r="B940" s="108">
        <f>IF(COL_SIZES[[#This Row],[datatype]] = "varchar",
  MIN(
    COL_SIZES[[#This Row],[column_length]],
    IFERROR(VALUE(VLOOKUP(
      COL_SIZES[[#This Row],[table_name]]&amp;"."&amp;COL_SIZES[[#This Row],[column_name]],
      AVG_COL_SIZES[#Data],2,FALSE)),
    COL_SIZES[[#This Row],[column_length]])
  ),
  COL_SIZES[[#This Row],[column_length]])</f>
        <v>9</v>
      </c>
      <c r="C940" s="109">
        <f>VLOOKUP(A940,DBMS_TYPE_SIZES[],2,FALSE)</f>
        <v>9</v>
      </c>
      <c r="D940" s="109">
        <f>VLOOKUP(A940,DBMS_TYPE_SIZES[],3,FALSE)</f>
        <v>9</v>
      </c>
      <c r="E940" s="110">
        <f>VLOOKUP(A940,DBMS_TYPE_SIZES[],4,FALSE)</f>
        <v>9</v>
      </c>
      <c r="F940" t="s">
        <v>153</v>
      </c>
      <c r="G940" t="s">
        <v>143</v>
      </c>
      <c r="H940" t="s">
        <v>62</v>
      </c>
      <c r="I940">
        <v>19</v>
      </c>
      <c r="J940">
        <v>9</v>
      </c>
    </row>
    <row r="941" spans="1:10">
      <c r="A941" s="108" t="str">
        <f>COL_SIZES[[#This Row],[datatype]]&amp;"_"&amp;COL_SIZES[[#This Row],[column_prec]]&amp;"_"&amp;COL_SIZES[[#This Row],[col_len]]</f>
        <v>int_10_4</v>
      </c>
      <c r="B941" s="108">
        <f>IF(COL_SIZES[[#This Row],[datatype]] = "varchar",
  MIN(
    COL_SIZES[[#This Row],[column_length]],
    IFERROR(VALUE(VLOOKUP(
      COL_SIZES[[#This Row],[table_name]]&amp;"."&amp;COL_SIZES[[#This Row],[column_name]],
      AVG_COL_SIZES[#Data],2,FALSE)),
    COL_SIZES[[#This Row],[column_length]])
  ),
  COL_SIZES[[#This Row],[column_length]])</f>
        <v>4</v>
      </c>
      <c r="C941" s="109">
        <f>VLOOKUP(A941,DBMS_TYPE_SIZES[],2,FALSE)</f>
        <v>9</v>
      </c>
      <c r="D941" s="109">
        <f>VLOOKUP(A941,DBMS_TYPE_SIZES[],3,FALSE)</f>
        <v>4</v>
      </c>
      <c r="E941" s="110">
        <f>VLOOKUP(A941,DBMS_TYPE_SIZES[],4,FALSE)</f>
        <v>4</v>
      </c>
      <c r="F941" t="s">
        <v>153</v>
      </c>
      <c r="G941" t="s">
        <v>697</v>
      </c>
      <c r="H941" t="s">
        <v>18</v>
      </c>
      <c r="I941">
        <v>10</v>
      </c>
      <c r="J941">
        <v>4</v>
      </c>
    </row>
    <row r="942" spans="1:10">
      <c r="A942" s="108" t="str">
        <f>COL_SIZES[[#This Row],[datatype]]&amp;"_"&amp;COL_SIZES[[#This Row],[column_prec]]&amp;"_"&amp;COL_SIZES[[#This Row],[col_len]]</f>
        <v>int_10_4</v>
      </c>
      <c r="B942" s="108">
        <f>IF(COL_SIZES[[#This Row],[datatype]] = "varchar",
  MIN(
    COL_SIZES[[#This Row],[column_length]],
    IFERROR(VALUE(VLOOKUP(
      COL_SIZES[[#This Row],[table_name]]&amp;"."&amp;COL_SIZES[[#This Row],[column_name]],
      AVG_COL_SIZES[#Data],2,FALSE)),
    COL_SIZES[[#This Row],[column_length]])
  ),
  COL_SIZES[[#This Row],[column_length]])</f>
        <v>4</v>
      </c>
      <c r="C942" s="109">
        <f>VLOOKUP(A942,DBMS_TYPE_SIZES[],2,FALSE)</f>
        <v>9</v>
      </c>
      <c r="D942" s="109">
        <f>VLOOKUP(A942,DBMS_TYPE_SIZES[],3,FALSE)</f>
        <v>4</v>
      </c>
      <c r="E942" s="110">
        <f>VLOOKUP(A942,DBMS_TYPE_SIZES[],4,FALSE)</f>
        <v>4</v>
      </c>
      <c r="F942" t="s">
        <v>153</v>
      </c>
      <c r="G942" t="s">
        <v>698</v>
      </c>
      <c r="H942" t="s">
        <v>18</v>
      </c>
      <c r="I942">
        <v>10</v>
      </c>
      <c r="J942">
        <v>4</v>
      </c>
    </row>
    <row r="943" spans="1:10">
      <c r="A943" s="108" t="str">
        <f>COL_SIZES[[#This Row],[datatype]]&amp;"_"&amp;COL_SIZES[[#This Row],[column_prec]]&amp;"_"&amp;COL_SIZES[[#This Row],[col_len]]</f>
        <v>int_10_4</v>
      </c>
      <c r="B943" s="108">
        <f>IF(COL_SIZES[[#This Row],[datatype]] = "varchar",
  MIN(
    COL_SIZES[[#This Row],[column_length]],
    IFERROR(VALUE(VLOOKUP(
      COL_SIZES[[#This Row],[table_name]]&amp;"."&amp;COL_SIZES[[#This Row],[column_name]],
      AVG_COL_SIZES[#Data],2,FALSE)),
    COL_SIZES[[#This Row],[column_length]])
  ),
  COL_SIZES[[#This Row],[column_length]])</f>
        <v>4</v>
      </c>
      <c r="C943" s="109">
        <f>VLOOKUP(A943,DBMS_TYPE_SIZES[],2,FALSE)</f>
        <v>9</v>
      </c>
      <c r="D943" s="109">
        <f>VLOOKUP(A943,DBMS_TYPE_SIZES[],3,FALSE)</f>
        <v>4</v>
      </c>
      <c r="E943" s="110">
        <f>VLOOKUP(A943,DBMS_TYPE_SIZES[],4,FALSE)</f>
        <v>4</v>
      </c>
      <c r="F943" t="s">
        <v>153</v>
      </c>
      <c r="G943" t="s">
        <v>139</v>
      </c>
      <c r="H943" t="s">
        <v>18</v>
      </c>
      <c r="I943">
        <v>10</v>
      </c>
      <c r="J943">
        <v>4</v>
      </c>
    </row>
    <row r="944" spans="1:10">
      <c r="A944" s="108" t="str">
        <f>COL_SIZES[[#This Row],[datatype]]&amp;"_"&amp;COL_SIZES[[#This Row],[column_prec]]&amp;"_"&amp;COL_SIZES[[#This Row],[col_len]]</f>
        <v>varchar_0_255</v>
      </c>
      <c r="B944" s="108">
        <f>IF(COL_SIZES[[#This Row],[datatype]] = "varchar",
  MIN(
    COL_SIZES[[#This Row],[column_length]],
    IFERROR(VALUE(VLOOKUP(
      COL_SIZES[[#This Row],[table_name]]&amp;"."&amp;COL_SIZES[[#This Row],[column_name]],
      AVG_COL_SIZES[#Data],2,FALSE)),
    COL_SIZES[[#This Row],[column_length]])
  ),
  COL_SIZES[[#This Row],[column_length]])</f>
        <v>255</v>
      </c>
      <c r="C944" s="109">
        <f>VLOOKUP(A944,DBMS_TYPE_SIZES[],2,FALSE)</f>
        <v>255</v>
      </c>
      <c r="D944" s="109">
        <f>VLOOKUP(A944,DBMS_TYPE_SIZES[],3,FALSE)</f>
        <v>255</v>
      </c>
      <c r="E944" s="110">
        <f>VLOOKUP(A944,DBMS_TYPE_SIZES[],4,FALSE)</f>
        <v>256</v>
      </c>
      <c r="F944" t="s">
        <v>153</v>
      </c>
      <c r="G944" t="s">
        <v>699</v>
      </c>
      <c r="H944" t="s">
        <v>86</v>
      </c>
      <c r="I944">
        <v>0</v>
      </c>
      <c r="J944">
        <v>255</v>
      </c>
    </row>
    <row r="945" spans="1:10">
      <c r="A945" s="108" t="str">
        <f>COL_SIZES[[#This Row],[datatype]]&amp;"_"&amp;COL_SIZES[[#This Row],[column_prec]]&amp;"_"&amp;COL_SIZES[[#This Row],[col_len]]</f>
        <v>varchar_0_255</v>
      </c>
      <c r="B945" s="108">
        <f>IF(COL_SIZES[[#This Row],[datatype]] = "varchar",
  MIN(
    COL_SIZES[[#This Row],[column_length]],
    IFERROR(VALUE(VLOOKUP(
      COL_SIZES[[#This Row],[table_name]]&amp;"."&amp;COL_SIZES[[#This Row],[column_name]],
      AVG_COL_SIZES[#Data],2,FALSE)),
    COL_SIZES[[#This Row],[column_length]])
  ),
  COL_SIZES[[#This Row],[column_length]])</f>
        <v>255</v>
      </c>
      <c r="C945" s="109">
        <f>VLOOKUP(A945,DBMS_TYPE_SIZES[],2,FALSE)</f>
        <v>255</v>
      </c>
      <c r="D945" s="109">
        <f>VLOOKUP(A945,DBMS_TYPE_SIZES[],3,FALSE)</f>
        <v>255</v>
      </c>
      <c r="E945" s="110">
        <f>VLOOKUP(A945,DBMS_TYPE_SIZES[],4,FALSE)</f>
        <v>256</v>
      </c>
      <c r="F945" t="s">
        <v>153</v>
      </c>
      <c r="G945" t="s">
        <v>700</v>
      </c>
      <c r="H945" t="s">
        <v>86</v>
      </c>
      <c r="I945">
        <v>0</v>
      </c>
      <c r="J945">
        <v>255</v>
      </c>
    </row>
    <row r="946" spans="1:10">
      <c r="A946" s="108" t="str">
        <f>COL_SIZES[[#This Row],[datatype]]&amp;"_"&amp;COL_SIZES[[#This Row],[column_prec]]&amp;"_"&amp;COL_SIZES[[#This Row],[col_len]]</f>
        <v>int_10_4</v>
      </c>
      <c r="B946" s="108">
        <f>IF(COL_SIZES[[#This Row],[datatype]] = "varchar",
  MIN(
    COL_SIZES[[#This Row],[column_length]],
    IFERROR(VALUE(VLOOKUP(
      COL_SIZES[[#This Row],[table_name]]&amp;"."&amp;COL_SIZES[[#This Row],[column_name]],
      AVG_COL_SIZES[#Data],2,FALSE)),
    COL_SIZES[[#This Row],[column_length]])
  ),
  COL_SIZES[[#This Row],[column_length]])</f>
        <v>4</v>
      </c>
      <c r="C946" s="109">
        <f>VLOOKUP(A946,DBMS_TYPE_SIZES[],2,FALSE)</f>
        <v>9</v>
      </c>
      <c r="D946" s="109">
        <f>VLOOKUP(A946,DBMS_TYPE_SIZES[],3,FALSE)</f>
        <v>4</v>
      </c>
      <c r="E946" s="110">
        <f>VLOOKUP(A946,DBMS_TYPE_SIZES[],4,FALSE)</f>
        <v>4</v>
      </c>
      <c r="F946" t="s">
        <v>153</v>
      </c>
      <c r="G946" t="s">
        <v>116</v>
      </c>
      <c r="H946" t="s">
        <v>18</v>
      </c>
      <c r="I946">
        <v>10</v>
      </c>
      <c r="J946">
        <v>4</v>
      </c>
    </row>
    <row r="947" spans="1:10">
      <c r="A947" s="108" t="str">
        <f>COL_SIZES[[#This Row],[datatype]]&amp;"_"&amp;COL_SIZES[[#This Row],[column_prec]]&amp;"_"&amp;COL_SIZES[[#This Row],[col_len]]</f>
        <v>numeric_16_9</v>
      </c>
      <c r="B947" s="108">
        <f>IF(COL_SIZES[[#This Row],[datatype]] = "varchar",
  MIN(
    COL_SIZES[[#This Row],[column_length]],
    IFERROR(VALUE(VLOOKUP(
      COL_SIZES[[#This Row],[table_name]]&amp;"."&amp;COL_SIZES[[#This Row],[column_name]],
      AVG_COL_SIZES[#Data],2,FALSE)),
    COL_SIZES[[#This Row],[column_length]])
  ),
  COL_SIZES[[#This Row],[column_length]])</f>
        <v>9</v>
      </c>
      <c r="C947" s="109">
        <f>VLOOKUP(A947,DBMS_TYPE_SIZES[],2,FALSE)</f>
        <v>9</v>
      </c>
      <c r="D947" s="109">
        <f>VLOOKUP(A947,DBMS_TYPE_SIZES[],3,FALSE)</f>
        <v>9</v>
      </c>
      <c r="E947" s="110">
        <f>VLOOKUP(A947,DBMS_TYPE_SIZES[],4,FALSE)</f>
        <v>9</v>
      </c>
      <c r="F947" t="s">
        <v>153</v>
      </c>
      <c r="G947" t="s">
        <v>96</v>
      </c>
      <c r="H947" t="s">
        <v>62</v>
      </c>
      <c r="I947">
        <v>16</v>
      </c>
      <c r="J947">
        <v>9</v>
      </c>
    </row>
    <row r="948" spans="1:10">
      <c r="A948" s="108" t="str">
        <f>COL_SIZES[[#This Row],[datatype]]&amp;"_"&amp;COL_SIZES[[#This Row],[column_prec]]&amp;"_"&amp;COL_SIZES[[#This Row],[col_len]]</f>
        <v>varchar_0_50</v>
      </c>
      <c r="B948" s="108">
        <f>IF(COL_SIZES[[#This Row],[datatype]] = "varchar",
  MIN(
    COL_SIZES[[#This Row],[column_length]],
    IFERROR(VALUE(VLOOKUP(
      COL_SIZES[[#This Row],[table_name]]&amp;"."&amp;COL_SIZES[[#This Row],[column_name]],
      AVG_COL_SIZES[#Data],2,FALSE)),
    COL_SIZES[[#This Row],[column_length]])
  ),
  COL_SIZES[[#This Row],[column_length]])</f>
        <v>50</v>
      </c>
      <c r="C948" s="109">
        <f>VLOOKUP(A948,DBMS_TYPE_SIZES[],2,FALSE)</f>
        <v>50</v>
      </c>
      <c r="D948" s="109">
        <f>VLOOKUP(A948,DBMS_TYPE_SIZES[],3,FALSE)</f>
        <v>50</v>
      </c>
      <c r="E948" s="110">
        <f>VLOOKUP(A948,DBMS_TYPE_SIZES[],4,FALSE)</f>
        <v>51</v>
      </c>
      <c r="F948" t="s">
        <v>153</v>
      </c>
      <c r="G948" t="s">
        <v>125</v>
      </c>
      <c r="H948" t="s">
        <v>86</v>
      </c>
      <c r="I948">
        <v>0</v>
      </c>
      <c r="J948">
        <v>50</v>
      </c>
    </row>
    <row r="949" spans="1:10">
      <c r="A949" s="108" t="str">
        <f>COL_SIZES[[#This Row],[datatype]]&amp;"_"&amp;COL_SIZES[[#This Row],[column_prec]]&amp;"_"&amp;COL_SIZES[[#This Row],[col_len]]</f>
        <v>varchar_0_50</v>
      </c>
      <c r="B949" s="108">
        <f>IF(COL_SIZES[[#This Row],[datatype]] = "varchar",
  MIN(
    COL_SIZES[[#This Row],[column_length]],
    IFERROR(VALUE(VLOOKUP(
      COL_SIZES[[#This Row],[table_name]]&amp;"."&amp;COL_SIZES[[#This Row],[column_name]],
      AVG_COL_SIZES[#Data],2,FALSE)),
    COL_SIZES[[#This Row],[column_length]])
  ),
  COL_SIZES[[#This Row],[column_length]])</f>
        <v>50</v>
      </c>
      <c r="C949" s="109">
        <f>VLOOKUP(A949,DBMS_TYPE_SIZES[],2,FALSE)</f>
        <v>50</v>
      </c>
      <c r="D949" s="109">
        <f>VLOOKUP(A949,DBMS_TYPE_SIZES[],3,FALSE)</f>
        <v>50</v>
      </c>
      <c r="E949" s="110">
        <f>VLOOKUP(A949,DBMS_TYPE_SIZES[],4,FALSE)</f>
        <v>51</v>
      </c>
      <c r="F949" t="s">
        <v>153</v>
      </c>
      <c r="G949" t="s">
        <v>767</v>
      </c>
      <c r="H949" t="s">
        <v>86</v>
      </c>
      <c r="I949">
        <v>0</v>
      </c>
      <c r="J949">
        <v>50</v>
      </c>
    </row>
    <row r="950" spans="1:10">
      <c r="A950" s="108" t="str">
        <f>COL_SIZES[[#This Row],[datatype]]&amp;"_"&amp;COL_SIZES[[#This Row],[column_prec]]&amp;"_"&amp;COL_SIZES[[#This Row],[col_len]]</f>
        <v>int_10_4</v>
      </c>
      <c r="B950" s="108">
        <f>IF(COL_SIZES[[#This Row],[datatype]] = "varchar",
  MIN(
    COL_SIZES[[#This Row],[column_length]],
    IFERROR(VALUE(VLOOKUP(
      COL_SIZES[[#This Row],[table_name]]&amp;"."&amp;COL_SIZES[[#This Row],[column_name]],
      AVG_COL_SIZES[#Data],2,FALSE)),
    COL_SIZES[[#This Row],[column_length]])
  ),
  COL_SIZES[[#This Row],[column_length]])</f>
        <v>4</v>
      </c>
      <c r="C950" s="109">
        <f>VLOOKUP(A950,DBMS_TYPE_SIZES[],2,FALSE)</f>
        <v>9</v>
      </c>
      <c r="D950" s="109">
        <f>VLOOKUP(A950,DBMS_TYPE_SIZES[],3,FALSE)</f>
        <v>4</v>
      </c>
      <c r="E950" s="110">
        <f>VLOOKUP(A950,DBMS_TYPE_SIZES[],4,FALSE)</f>
        <v>4</v>
      </c>
      <c r="F950" t="s">
        <v>153</v>
      </c>
      <c r="G950" t="s">
        <v>725</v>
      </c>
      <c r="H950" t="s">
        <v>18</v>
      </c>
      <c r="I950">
        <v>10</v>
      </c>
      <c r="J950">
        <v>4</v>
      </c>
    </row>
    <row r="951" spans="1:10">
      <c r="A951" s="108" t="str">
        <f>COL_SIZES[[#This Row],[datatype]]&amp;"_"&amp;COL_SIZES[[#This Row],[column_prec]]&amp;"_"&amp;COL_SIZES[[#This Row],[col_len]]</f>
        <v>int_10_4</v>
      </c>
      <c r="B951" s="108">
        <f>IF(COL_SIZES[[#This Row],[datatype]] = "varchar",
  MIN(
    COL_SIZES[[#This Row],[column_length]],
    IFERROR(VALUE(VLOOKUP(
      COL_SIZES[[#This Row],[table_name]]&amp;"."&amp;COL_SIZES[[#This Row],[column_name]],
      AVG_COL_SIZES[#Data],2,FALSE)),
    COL_SIZES[[#This Row],[column_length]])
  ),
  COL_SIZES[[#This Row],[column_length]])</f>
        <v>4</v>
      </c>
      <c r="C951" s="109">
        <f>VLOOKUP(A951,DBMS_TYPE_SIZES[],2,FALSE)</f>
        <v>9</v>
      </c>
      <c r="D951" s="109">
        <f>VLOOKUP(A951,DBMS_TYPE_SIZES[],3,FALSE)</f>
        <v>4</v>
      </c>
      <c r="E951" s="110">
        <f>VLOOKUP(A951,DBMS_TYPE_SIZES[],4,FALSE)</f>
        <v>4</v>
      </c>
      <c r="F951" t="s">
        <v>153</v>
      </c>
      <c r="G951" t="s">
        <v>704</v>
      </c>
      <c r="H951" t="s">
        <v>18</v>
      </c>
      <c r="I951">
        <v>10</v>
      </c>
      <c r="J951">
        <v>4</v>
      </c>
    </row>
    <row r="952" spans="1:10">
      <c r="A952" s="108" t="str">
        <f>COL_SIZES[[#This Row],[datatype]]&amp;"_"&amp;COL_SIZES[[#This Row],[column_prec]]&amp;"_"&amp;COL_SIZES[[#This Row],[col_len]]</f>
        <v>varchar_0_50</v>
      </c>
      <c r="B952" s="108">
        <f>IF(COL_SIZES[[#This Row],[datatype]] = "varchar",
  MIN(
    COL_SIZES[[#This Row],[column_length]],
    IFERROR(VALUE(VLOOKUP(
      COL_SIZES[[#This Row],[table_name]]&amp;"."&amp;COL_SIZES[[#This Row],[column_name]],
      AVG_COL_SIZES[#Data],2,FALSE)),
    COL_SIZES[[#This Row],[column_length]])
  ),
  COL_SIZES[[#This Row],[column_length]])</f>
        <v>50</v>
      </c>
      <c r="C952" s="109">
        <f>VLOOKUP(A952,DBMS_TYPE_SIZES[],2,FALSE)</f>
        <v>50</v>
      </c>
      <c r="D952" s="109">
        <f>VLOOKUP(A952,DBMS_TYPE_SIZES[],3,FALSE)</f>
        <v>50</v>
      </c>
      <c r="E952" s="110">
        <f>VLOOKUP(A952,DBMS_TYPE_SIZES[],4,FALSE)</f>
        <v>51</v>
      </c>
      <c r="F952" t="s">
        <v>154</v>
      </c>
      <c r="G952" t="s">
        <v>115</v>
      </c>
      <c r="H952" t="s">
        <v>86</v>
      </c>
      <c r="I952">
        <v>0</v>
      </c>
      <c r="J952">
        <v>50</v>
      </c>
    </row>
    <row r="953" spans="1:10">
      <c r="A953" s="108" t="str">
        <f>COL_SIZES[[#This Row],[datatype]]&amp;"_"&amp;COL_SIZES[[#This Row],[column_prec]]&amp;"_"&amp;COL_SIZES[[#This Row],[col_len]]</f>
        <v>numeric_19_9</v>
      </c>
      <c r="B953" s="108">
        <f>IF(COL_SIZES[[#This Row],[datatype]] = "varchar",
  MIN(
    COL_SIZES[[#This Row],[column_length]],
    IFERROR(VALUE(VLOOKUP(
      COL_SIZES[[#This Row],[table_name]]&amp;"."&amp;COL_SIZES[[#This Row],[column_name]],
      AVG_COL_SIZES[#Data],2,FALSE)),
    COL_SIZES[[#This Row],[column_length]])
  ),
  COL_SIZES[[#This Row],[column_length]])</f>
        <v>9</v>
      </c>
      <c r="C953" s="109">
        <f>VLOOKUP(A953,DBMS_TYPE_SIZES[],2,FALSE)</f>
        <v>9</v>
      </c>
      <c r="D953" s="109">
        <f>VLOOKUP(A953,DBMS_TYPE_SIZES[],3,FALSE)</f>
        <v>9</v>
      </c>
      <c r="E953" s="110">
        <f>VLOOKUP(A953,DBMS_TYPE_SIZES[],4,FALSE)</f>
        <v>9</v>
      </c>
      <c r="F953" t="s">
        <v>154</v>
      </c>
      <c r="G953" t="s">
        <v>143</v>
      </c>
      <c r="H953" t="s">
        <v>62</v>
      </c>
      <c r="I953">
        <v>19</v>
      </c>
      <c r="J953">
        <v>9</v>
      </c>
    </row>
    <row r="954" spans="1:10">
      <c r="A954" s="108" t="str">
        <f>COL_SIZES[[#This Row],[datatype]]&amp;"_"&amp;COL_SIZES[[#This Row],[column_prec]]&amp;"_"&amp;COL_SIZES[[#This Row],[col_len]]</f>
        <v>int_10_4</v>
      </c>
      <c r="B954" s="108">
        <f>IF(COL_SIZES[[#This Row],[datatype]] = "varchar",
  MIN(
    COL_SIZES[[#This Row],[column_length]],
    IFERROR(VALUE(VLOOKUP(
      COL_SIZES[[#This Row],[table_name]]&amp;"."&amp;COL_SIZES[[#This Row],[column_name]],
      AVG_COL_SIZES[#Data],2,FALSE)),
    COL_SIZES[[#This Row],[column_length]])
  ),
  COL_SIZES[[#This Row],[column_length]])</f>
        <v>4</v>
      </c>
      <c r="C954" s="109">
        <f>VLOOKUP(A954,DBMS_TYPE_SIZES[],2,FALSE)</f>
        <v>9</v>
      </c>
      <c r="D954" s="109">
        <f>VLOOKUP(A954,DBMS_TYPE_SIZES[],3,FALSE)</f>
        <v>4</v>
      </c>
      <c r="E954" s="110">
        <f>VLOOKUP(A954,DBMS_TYPE_SIZES[],4,FALSE)</f>
        <v>4</v>
      </c>
      <c r="F954" t="s">
        <v>154</v>
      </c>
      <c r="G954" t="s">
        <v>697</v>
      </c>
      <c r="H954" t="s">
        <v>18</v>
      </c>
      <c r="I954">
        <v>10</v>
      </c>
      <c r="J954">
        <v>4</v>
      </c>
    </row>
    <row r="955" spans="1:10">
      <c r="A955" s="108" t="str">
        <f>COL_SIZES[[#This Row],[datatype]]&amp;"_"&amp;COL_SIZES[[#This Row],[column_prec]]&amp;"_"&amp;COL_SIZES[[#This Row],[col_len]]</f>
        <v>int_10_4</v>
      </c>
      <c r="B955" s="108">
        <f>IF(COL_SIZES[[#This Row],[datatype]] = "varchar",
  MIN(
    COL_SIZES[[#This Row],[column_length]],
    IFERROR(VALUE(VLOOKUP(
      COL_SIZES[[#This Row],[table_name]]&amp;"."&amp;COL_SIZES[[#This Row],[column_name]],
      AVG_COL_SIZES[#Data],2,FALSE)),
    COL_SIZES[[#This Row],[column_length]])
  ),
  COL_SIZES[[#This Row],[column_length]])</f>
        <v>4</v>
      </c>
      <c r="C955" s="109">
        <f>VLOOKUP(A955,DBMS_TYPE_SIZES[],2,FALSE)</f>
        <v>9</v>
      </c>
      <c r="D955" s="109">
        <f>VLOOKUP(A955,DBMS_TYPE_SIZES[],3,FALSE)</f>
        <v>4</v>
      </c>
      <c r="E955" s="110">
        <f>VLOOKUP(A955,DBMS_TYPE_SIZES[],4,FALSE)</f>
        <v>4</v>
      </c>
      <c r="F955" t="s">
        <v>154</v>
      </c>
      <c r="G955" t="s">
        <v>698</v>
      </c>
      <c r="H955" t="s">
        <v>18</v>
      </c>
      <c r="I955">
        <v>10</v>
      </c>
      <c r="J955">
        <v>4</v>
      </c>
    </row>
    <row r="956" spans="1:10">
      <c r="A956" s="108" t="str">
        <f>COL_SIZES[[#This Row],[datatype]]&amp;"_"&amp;COL_SIZES[[#This Row],[column_prec]]&amp;"_"&amp;COL_SIZES[[#This Row],[col_len]]</f>
        <v>int_10_4</v>
      </c>
      <c r="B956" s="108">
        <f>IF(COL_SIZES[[#This Row],[datatype]] = "varchar",
  MIN(
    COL_SIZES[[#This Row],[column_length]],
    IFERROR(VALUE(VLOOKUP(
      COL_SIZES[[#This Row],[table_name]]&amp;"."&amp;COL_SIZES[[#This Row],[column_name]],
      AVG_COL_SIZES[#Data],2,FALSE)),
    COL_SIZES[[#This Row],[column_length]])
  ),
  COL_SIZES[[#This Row],[column_length]])</f>
        <v>4</v>
      </c>
      <c r="C956" s="109">
        <f>VLOOKUP(A956,DBMS_TYPE_SIZES[],2,FALSE)</f>
        <v>9</v>
      </c>
      <c r="D956" s="109">
        <f>VLOOKUP(A956,DBMS_TYPE_SIZES[],3,FALSE)</f>
        <v>4</v>
      </c>
      <c r="E956" s="110">
        <f>VLOOKUP(A956,DBMS_TYPE_SIZES[],4,FALSE)</f>
        <v>4</v>
      </c>
      <c r="F956" t="s">
        <v>154</v>
      </c>
      <c r="G956" t="s">
        <v>139</v>
      </c>
      <c r="H956" t="s">
        <v>18</v>
      </c>
      <c r="I956">
        <v>10</v>
      </c>
      <c r="J956">
        <v>4</v>
      </c>
    </row>
    <row r="957" spans="1:10">
      <c r="A957" s="108" t="str">
        <f>COL_SIZES[[#This Row],[datatype]]&amp;"_"&amp;COL_SIZES[[#This Row],[column_prec]]&amp;"_"&amp;COL_SIZES[[#This Row],[col_len]]</f>
        <v>varchar_0_255</v>
      </c>
      <c r="B957" s="108">
        <f>IF(COL_SIZES[[#This Row],[datatype]] = "varchar",
  MIN(
    COL_SIZES[[#This Row],[column_length]],
    IFERROR(VALUE(VLOOKUP(
      COL_SIZES[[#This Row],[table_name]]&amp;"."&amp;COL_SIZES[[#This Row],[column_name]],
      AVG_COL_SIZES[#Data],2,FALSE)),
    COL_SIZES[[#This Row],[column_length]])
  ),
  COL_SIZES[[#This Row],[column_length]])</f>
        <v>255</v>
      </c>
      <c r="C957" s="109">
        <f>VLOOKUP(A957,DBMS_TYPE_SIZES[],2,FALSE)</f>
        <v>255</v>
      </c>
      <c r="D957" s="109">
        <f>VLOOKUP(A957,DBMS_TYPE_SIZES[],3,FALSE)</f>
        <v>255</v>
      </c>
      <c r="E957" s="110">
        <f>VLOOKUP(A957,DBMS_TYPE_SIZES[],4,FALSE)</f>
        <v>256</v>
      </c>
      <c r="F957" t="s">
        <v>154</v>
      </c>
      <c r="G957" t="s">
        <v>699</v>
      </c>
      <c r="H957" t="s">
        <v>86</v>
      </c>
      <c r="I957">
        <v>0</v>
      </c>
      <c r="J957">
        <v>255</v>
      </c>
    </row>
    <row r="958" spans="1:10">
      <c r="A958" s="108" t="str">
        <f>COL_SIZES[[#This Row],[datatype]]&amp;"_"&amp;COL_SIZES[[#This Row],[column_prec]]&amp;"_"&amp;COL_SIZES[[#This Row],[col_len]]</f>
        <v>varchar_0_255</v>
      </c>
      <c r="B958" s="108">
        <f>IF(COL_SIZES[[#This Row],[datatype]] = "varchar",
  MIN(
    COL_SIZES[[#This Row],[column_length]],
    IFERROR(VALUE(VLOOKUP(
      COL_SIZES[[#This Row],[table_name]]&amp;"."&amp;COL_SIZES[[#This Row],[column_name]],
      AVG_COL_SIZES[#Data],2,FALSE)),
    COL_SIZES[[#This Row],[column_length]])
  ),
  COL_SIZES[[#This Row],[column_length]])</f>
        <v>255</v>
      </c>
      <c r="C958" s="109">
        <f>VLOOKUP(A958,DBMS_TYPE_SIZES[],2,FALSE)</f>
        <v>255</v>
      </c>
      <c r="D958" s="109">
        <f>VLOOKUP(A958,DBMS_TYPE_SIZES[],3,FALSE)</f>
        <v>255</v>
      </c>
      <c r="E958" s="110">
        <f>VLOOKUP(A958,DBMS_TYPE_SIZES[],4,FALSE)</f>
        <v>256</v>
      </c>
      <c r="F958" t="s">
        <v>154</v>
      </c>
      <c r="G958" t="s">
        <v>700</v>
      </c>
      <c r="H958" t="s">
        <v>86</v>
      </c>
      <c r="I958">
        <v>0</v>
      </c>
      <c r="J958">
        <v>255</v>
      </c>
    </row>
    <row r="959" spans="1:10">
      <c r="A959" s="108" t="str">
        <f>COL_SIZES[[#This Row],[datatype]]&amp;"_"&amp;COL_SIZES[[#This Row],[column_prec]]&amp;"_"&amp;COL_SIZES[[#This Row],[col_len]]</f>
        <v>int_10_4</v>
      </c>
      <c r="B959" s="108">
        <f>IF(COL_SIZES[[#This Row],[datatype]] = "varchar",
  MIN(
    COL_SIZES[[#This Row],[column_length]],
    IFERROR(VALUE(VLOOKUP(
      COL_SIZES[[#This Row],[table_name]]&amp;"."&amp;COL_SIZES[[#This Row],[column_name]],
      AVG_COL_SIZES[#Data],2,FALSE)),
    COL_SIZES[[#This Row],[column_length]])
  ),
  COL_SIZES[[#This Row],[column_length]])</f>
        <v>4</v>
      </c>
      <c r="C959" s="109">
        <f>VLOOKUP(A959,DBMS_TYPE_SIZES[],2,FALSE)</f>
        <v>9</v>
      </c>
      <c r="D959" s="109">
        <f>VLOOKUP(A959,DBMS_TYPE_SIZES[],3,FALSE)</f>
        <v>4</v>
      </c>
      <c r="E959" s="110">
        <f>VLOOKUP(A959,DBMS_TYPE_SIZES[],4,FALSE)</f>
        <v>4</v>
      </c>
      <c r="F959" t="s">
        <v>154</v>
      </c>
      <c r="G959" t="s">
        <v>116</v>
      </c>
      <c r="H959" t="s">
        <v>18</v>
      </c>
      <c r="I959">
        <v>10</v>
      </c>
      <c r="J959">
        <v>4</v>
      </c>
    </row>
    <row r="960" spans="1:10">
      <c r="A960" s="108" t="str">
        <f>COL_SIZES[[#This Row],[datatype]]&amp;"_"&amp;COL_SIZES[[#This Row],[column_prec]]&amp;"_"&amp;COL_SIZES[[#This Row],[col_len]]</f>
        <v>numeric_16_9</v>
      </c>
      <c r="B960" s="108">
        <f>IF(COL_SIZES[[#This Row],[datatype]] = "varchar",
  MIN(
    COL_SIZES[[#This Row],[column_length]],
    IFERROR(VALUE(VLOOKUP(
      COL_SIZES[[#This Row],[table_name]]&amp;"."&amp;COL_SIZES[[#This Row],[column_name]],
      AVG_COL_SIZES[#Data],2,FALSE)),
    COL_SIZES[[#This Row],[column_length]])
  ),
  COL_SIZES[[#This Row],[column_length]])</f>
        <v>9</v>
      </c>
      <c r="C960" s="109">
        <f>VLOOKUP(A960,DBMS_TYPE_SIZES[],2,FALSE)</f>
        <v>9</v>
      </c>
      <c r="D960" s="109">
        <f>VLOOKUP(A960,DBMS_TYPE_SIZES[],3,FALSE)</f>
        <v>9</v>
      </c>
      <c r="E960" s="110">
        <f>VLOOKUP(A960,DBMS_TYPE_SIZES[],4,FALSE)</f>
        <v>9</v>
      </c>
      <c r="F960" t="s">
        <v>154</v>
      </c>
      <c r="G960" t="s">
        <v>96</v>
      </c>
      <c r="H960" t="s">
        <v>62</v>
      </c>
      <c r="I960">
        <v>16</v>
      </c>
      <c r="J960">
        <v>9</v>
      </c>
    </row>
    <row r="961" spans="1:10">
      <c r="A961" s="108" t="str">
        <f>COL_SIZES[[#This Row],[datatype]]&amp;"_"&amp;COL_SIZES[[#This Row],[column_prec]]&amp;"_"&amp;COL_SIZES[[#This Row],[col_len]]</f>
        <v>datetime_23_8</v>
      </c>
      <c r="B961" s="108">
        <f>IF(COL_SIZES[[#This Row],[datatype]] = "varchar",
  MIN(
    COL_SIZES[[#This Row],[column_length]],
    IFERROR(VALUE(VLOOKUP(
      COL_SIZES[[#This Row],[table_name]]&amp;"."&amp;COL_SIZES[[#This Row],[column_name]],
      AVG_COL_SIZES[#Data],2,FALSE)),
    COL_SIZES[[#This Row],[column_length]])
  ),
  COL_SIZES[[#This Row],[column_length]])</f>
        <v>8</v>
      </c>
      <c r="C961" s="109">
        <f>VLOOKUP(A961,DBMS_TYPE_SIZES[],2,FALSE)</f>
        <v>7</v>
      </c>
      <c r="D961" s="109">
        <f>VLOOKUP(A961,DBMS_TYPE_SIZES[],3,FALSE)</f>
        <v>8</v>
      </c>
      <c r="E961" s="110">
        <f>VLOOKUP(A961,DBMS_TYPE_SIZES[],4,FALSE)</f>
        <v>8</v>
      </c>
      <c r="F961" t="s">
        <v>154</v>
      </c>
      <c r="G961" t="s">
        <v>711</v>
      </c>
      <c r="H961" t="s">
        <v>20</v>
      </c>
      <c r="I961">
        <v>23</v>
      </c>
      <c r="J961">
        <v>8</v>
      </c>
    </row>
    <row r="962" spans="1:10">
      <c r="A962" s="108" t="str">
        <f>COL_SIZES[[#This Row],[datatype]]&amp;"_"&amp;COL_SIZES[[#This Row],[column_prec]]&amp;"_"&amp;COL_SIZES[[#This Row],[col_len]]</f>
        <v>int_10_4</v>
      </c>
      <c r="B962" s="108">
        <f>IF(COL_SIZES[[#This Row],[datatype]] = "varchar",
  MIN(
    COL_SIZES[[#This Row],[column_length]],
    IFERROR(VALUE(VLOOKUP(
      COL_SIZES[[#This Row],[table_name]]&amp;"."&amp;COL_SIZES[[#This Row],[column_name]],
      AVG_COL_SIZES[#Data],2,FALSE)),
    COL_SIZES[[#This Row],[column_length]])
  ),
  COL_SIZES[[#This Row],[column_length]])</f>
        <v>4</v>
      </c>
      <c r="C962" s="109">
        <f>VLOOKUP(A962,DBMS_TYPE_SIZES[],2,FALSE)</f>
        <v>9</v>
      </c>
      <c r="D962" s="109">
        <f>VLOOKUP(A962,DBMS_TYPE_SIZES[],3,FALSE)</f>
        <v>4</v>
      </c>
      <c r="E962" s="110">
        <f>VLOOKUP(A962,DBMS_TYPE_SIZES[],4,FALSE)</f>
        <v>4</v>
      </c>
      <c r="F962" t="s">
        <v>154</v>
      </c>
      <c r="G962" t="s">
        <v>155</v>
      </c>
      <c r="H962" t="s">
        <v>18</v>
      </c>
      <c r="I962">
        <v>10</v>
      </c>
      <c r="J962">
        <v>4</v>
      </c>
    </row>
    <row r="963" spans="1:10">
      <c r="A963" s="108" t="str">
        <f>COL_SIZES[[#This Row],[datatype]]&amp;"_"&amp;COL_SIZES[[#This Row],[column_prec]]&amp;"_"&amp;COL_SIZES[[#This Row],[col_len]]</f>
        <v>int_10_4</v>
      </c>
      <c r="B963" s="108">
        <f>IF(COL_SIZES[[#This Row],[datatype]] = "varchar",
  MIN(
    COL_SIZES[[#This Row],[column_length]],
    IFERROR(VALUE(VLOOKUP(
      COL_SIZES[[#This Row],[table_name]]&amp;"."&amp;COL_SIZES[[#This Row],[column_name]],
      AVG_COL_SIZES[#Data],2,FALSE)),
    COL_SIZES[[#This Row],[column_length]])
  ),
  COL_SIZES[[#This Row],[column_length]])</f>
        <v>4</v>
      </c>
      <c r="C963" s="109">
        <f>VLOOKUP(A963,DBMS_TYPE_SIZES[],2,FALSE)</f>
        <v>9</v>
      </c>
      <c r="D963" s="109">
        <f>VLOOKUP(A963,DBMS_TYPE_SIZES[],3,FALSE)</f>
        <v>4</v>
      </c>
      <c r="E963" s="110">
        <f>VLOOKUP(A963,DBMS_TYPE_SIZES[],4,FALSE)</f>
        <v>4</v>
      </c>
      <c r="F963" t="s">
        <v>154</v>
      </c>
      <c r="G963" t="s">
        <v>712</v>
      </c>
      <c r="H963" t="s">
        <v>18</v>
      </c>
      <c r="I963">
        <v>10</v>
      </c>
      <c r="J963">
        <v>4</v>
      </c>
    </row>
    <row r="964" spans="1:10">
      <c r="A964" s="108" t="str">
        <f>COL_SIZES[[#This Row],[datatype]]&amp;"_"&amp;COL_SIZES[[#This Row],[column_prec]]&amp;"_"&amp;COL_SIZES[[#This Row],[col_len]]</f>
        <v>datetime_23_8</v>
      </c>
      <c r="B964" s="108">
        <f>IF(COL_SIZES[[#This Row],[datatype]] = "varchar",
  MIN(
    COL_SIZES[[#This Row],[column_length]],
    IFERROR(VALUE(VLOOKUP(
      COL_SIZES[[#This Row],[table_name]]&amp;"."&amp;COL_SIZES[[#This Row],[column_name]],
      AVG_COL_SIZES[#Data],2,FALSE)),
    COL_SIZES[[#This Row],[column_length]])
  ),
  COL_SIZES[[#This Row],[column_length]])</f>
        <v>8</v>
      </c>
      <c r="C964" s="109">
        <f>VLOOKUP(A964,DBMS_TYPE_SIZES[],2,FALSE)</f>
        <v>7</v>
      </c>
      <c r="D964" s="109">
        <f>VLOOKUP(A964,DBMS_TYPE_SIZES[],3,FALSE)</f>
        <v>8</v>
      </c>
      <c r="E964" s="110">
        <f>VLOOKUP(A964,DBMS_TYPE_SIZES[],4,FALSE)</f>
        <v>8</v>
      </c>
      <c r="F964" t="s">
        <v>154</v>
      </c>
      <c r="G964" t="s">
        <v>713</v>
      </c>
      <c r="H964" t="s">
        <v>20</v>
      </c>
      <c r="I964">
        <v>23</v>
      </c>
      <c r="J964">
        <v>8</v>
      </c>
    </row>
    <row r="965" spans="1:10">
      <c r="A965" s="108" t="str">
        <f>COL_SIZES[[#This Row],[datatype]]&amp;"_"&amp;COL_SIZES[[#This Row],[column_prec]]&amp;"_"&amp;COL_SIZES[[#This Row],[col_len]]</f>
        <v>int_10_4</v>
      </c>
      <c r="B965" s="108">
        <f>IF(COL_SIZES[[#This Row],[datatype]] = "varchar",
  MIN(
    COL_SIZES[[#This Row],[column_length]],
    IFERROR(VALUE(VLOOKUP(
      COL_SIZES[[#This Row],[table_name]]&amp;"."&amp;COL_SIZES[[#This Row],[column_name]],
      AVG_COL_SIZES[#Data],2,FALSE)),
    COL_SIZES[[#This Row],[column_length]])
  ),
  COL_SIZES[[#This Row],[column_length]])</f>
        <v>4</v>
      </c>
      <c r="C965" s="109">
        <f>VLOOKUP(A965,DBMS_TYPE_SIZES[],2,FALSE)</f>
        <v>9</v>
      </c>
      <c r="D965" s="109">
        <f>VLOOKUP(A965,DBMS_TYPE_SIZES[],3,FALSE)</f>
        <v>4</v>
      </c>
      <c r="E965" s="110">
        <f>VLOOKUP(A965,DBMS_TYPE_SIZES[],4,FALSE)</f>
        <v>4</v>
      </c>
      <c r="F965" t="s">
        <v>154</v>
      </c>
      <c r="G965" t="s">
        <v>714</v>
      </c>
      <c r="H965" t="s">
        <v>18</v>
      </c>
      <c r="I965">
        <v>10</v>
      </c>
      <c r="J965">
        <v>4</v>
      </c>
    </row>
    <row r="966" spans="1:10">
      <c r="A966" s="108" t="str">
        <f>COL_SIZES[[#This Row],[datatype]]&amp;"_"&amp;COL_SIZES[[#This Row],[column_prec]]&amp;"_"&amp;COL_SIZES[[#This Row],[col_len]]</f>
        <v>varchar_0_50</v>
      </c>
      <c r="B966" s="108">
        <f>IF(COL_SIZES[[#This Row],[datatype]] = "varchar",
  MIN(
    COL_SIZES[[#This Row],[column_length]],
    IFERROR(VALUE(VLOOKUP(
      COL_SIZES[[#This Row],[table_name]]&amp;"."&amp;COL_SIZES[[#This Row],[column_name]],
      AVG_COL_SIZES[#Data],2,FALSE)),
    COL_SIZES[[#This Row],[column_length]])
  ),
  COL_SIZES[[#This Row],[column_length]])</f>
        <v>50</v>
      </c>
      <c r="C966" s="109">
        <f>VLOOKUP(A966,DBMS_TYPE_SIZES[],2,FALSE)</f>
        <v>50</v>
      </c>
      <c r="D966" s="109">
        <f>VLOOKUP(A966,DBMS_TYPE_SIZES[],3,FALSE)</f>
        <v>50</v>
      </c>
      <c r="E966" s="110">
        <f>VLOOKUP(A966,DBMS_TYPE_SIZES[],4,FALSE)</f>
        <v>51</v>
      </c>
      <c r="F966" t="s">
        <v>154</v>
      </c>
      <c r="G966" t="s">
        <v>125</v>
      </c>
      <c r="H966" t="s">
        <v>86</v>
      </c>
      <c r="I966">
        <v>0</v>
      </c>
      <c r="J966">
        <v>50</v>
      </c>
    </row>
    <row r="967" spans="1:10">
      <c r="A967" s="108" t="str">
        <f>COL_SIZES[[#This Row],[datatype]]&amp;"_"&amp;COL_SIZES[[#This Row],[column_prec]]&amp;"_"&amp;COL_SIZES[[#This Row],[col_len]]</f>
        <v>int_10_4</v>
      </c>
      <c r="B967" s="108">
        <f>IF(COL_SIZES[[#This Row],[datatype]] = "varchar",
  MIN(
    COL_SIZES[[#This Row],[column_length]],
    IFERROR(VALUE(VLOOKUP(
      COL_SIZES[[#This Row],[table_name]]&amp;"."&amp;COL_SIZES[[#This Row],[column_name]],
      AVG_COL_SIZES[#Data],2,FALSE)),
    COL_SIZES[[#This Row],[column_length]])
  ),
  COL_SIZES[[#This Row],[column_length]])</f>
        <v>4</v>
      </c>
      <c r="C967" s="109">
        <f>VLOOKUP(A967,DBMS_TYPE_SIZES[],2,FALSE)</f>
        <v>9</v>
      </c>
      <c r="D967" s="109">
        <f>VLOOKUP(A967,DBMS_TYPE_SIZES[],3,FALSE)</f>
        <v>4</v>
      </c>
      <c r="E967" s="110">
        <f>VLOOKUP(A967,DBMS_TYPE_SIZES[],4,FALSE)</f>
        <v>4</v>
      </c>
      <c r="F967" t="s">
        <v>154</v>
      </c>
      <c r="G967" t="s">
        <v>709</v>
      </c>
      <c r="H967" t="s">
        <v>18</v>
      </c>
      <c r="I967">
        <v>10</v>
      </c>
      <c r="J967">
        <v>4</v>
      </c>
    </row>
    <row r="968" spans="1:10">
      <c r="A968" s="108" t="str">
        <f>COL_SIZES[[#This Row],[datatype]]&amp;"_"&amp;COL_SIZES[[#This Row],[column_prec]]&amp;"_"&amp;COL_SIZES[[#This Row],[col_len]]</f>
        <v>varchar_0_255</v>
      </c>
      <c r="B968" s="108">
        <f>IF(COL_SIZES[[#This Row],[datatype]] = "varchar",
  MIN(
    COL_SIZES[[#This Row],[column_length]],
    IFERROR(VALUE(VLOOKUP(
      COL_SIZES[[#This Row],[table_name]]&amp;"."&amp;COL_SIZES[[#This Row],[column_name]],
      AVG_COL_SIZES[#Data],2,FALSE)),
    COL_SIZES[[#This Row],[column_length]])
  ),
  COL_SIZES[[#This Row],[column_length]])</f>
        <v>255</v>
      </c>
      <c r="C968" s="109">
        <f>VLOOKUP(A968,DBMS_TYPE_SIZES[],2,FALSE)</f>
        <v>255</v>
      </c>
      <c r="D968" s="109">
        <f>VLOOKUP(A968,DBMS_TYPE_SIZES[],3,FALSE)</f>
        <v>255</v>
      </c>
      <c r="E968" s="110">
        <f>VLOOKUP(A968,DBMS_TYPE_SIZES[],4,FALSE)</f>
        <v>256</v>
      </c>
      <c r="F968" t="s">
        <v>154</v>
      </c>
      <c r="G968" t="s">
        <v>126</v>
      </c>
      <c r="H968" t="s">
        <v>86</v>
      </c>
      <c r="I968">
        <v>0</v>
      </c>
      <c r="J968">
        <v>255</v>
      </c>
    </row>
    <row r="969" spans="1:10">
      <c r="A969" s="108" t="str">
        <f>COL_SIZES[[#This Row],[datatype]]&amp;"_"&amp;COL_SIZES[[#This Row],[column_prec]]&amp;"_"&amp;COL_SIZES[[#This Row],[col_len]]</f>
        <v>int_10_4</v>
      </c>
      <c r="B969" s="108">
        <f>IF(COL_SIZES[[#This Row],[datatype]] = "varchar",
  MIN(
    COL_SIZES[[#This Row],[column_length]],
    IFERROR(VALUE(VLOOKUP(
      COL_SIZES[[#This Row],[table_name]]&amp;"."&amp;COL_SIZES[[#This Row],[column_name]],
      AVG_COL_SIZES[#Data],2,FALSE)),
    COL_SIZES[[#This Row],[column_length]])
  ),
  COL_SIZES[[#This Row],[column_length]])</f>
        <v>4</v>
      </c>
      <c r="C969" s="109">
        <f>VLOOKUP(A969,DBMS_TYPE_SIZES[],2,FALSE)</f>
        <v>9</v>
      </c>
      <c r="D969" s="109">
        <f>VLOOKUP(A969,DBMS_TYPE_SIZES[],3,FALSE)</f>
        <v>4</v>
      </c>
      <c r="E969" s="110">
        <f>VLOOKUP(A969,DBMS_TYPE_SIZES[],4,FALSE)</f>
        <v>4</v>
      </c>
      <c r="F969" t="s">
        <v>154</v>
      </c>
      <c r="G969" t="s">
        <v>704</v>
      </c>
      <c r="H969" t="s">
        <v>18</v>
      </c>
      <c r="I969">
        <v>10</v>
      </c>
      <c r="J969">
        <v>4</v>
      </c>
    </row>
    <row r="970" spans="1:10">
      <c r="A970" s="108" t="str">
        <f>COL_SIZES[[#This Row],[datatype]]&amp;"_"&amp;COL_SIZES[[#This Row],[column_prec]]&amp;"_"&amp;COL_SIZES[[#This Row],[col_len]]</f>
        <v>datetime_23_8</v>
      </c>
      <c r="B970" s="108">
        <f>IF(COL_SIZES[[#This Row],[datatype]] = "varchar",
  MIN(
    COL_SIZES[[#This Row],[column_length]],
    IFERROR(VALUE(VLOOKUP(
      COL_SIZES[[#This Row],[table_name]]&amp;"."&amp;COL_SIZES[[#This Row],[column_name]],
      AVG_COL_SIZES[#Data],2,FALSE)),
    COL_SIZES[[#This Row],[column_length]])
  ),
  COL_SIZES[[#This Row],[column_length]])</f>
        <v>8</v>
      </c>
      <c r="C970" s="109">
        <f>VLOOKUP(A970,DBMS_TYPE_SIZES[],2,FALSE)</f>
        <v>7</v>
      </c>
      <c r="D970" s="109">
        <f>VLOOKUP(A970,DBMS_TYPE_SIZES[],3,FALSE)</f>
        <v>8</v>
      </c>
      <c r="E970" s="110">
        <f>VLOOKUP(A970,DBMS_TYPE_SIZES[],4,FALSE)</f>
        <v>8</v>
      </c>
      <c r="F970" t="s">
        <v>154</v>
      </c>
      <c r="G970" t="s">
        <v>708</v>
      </c>
      <c r="H970" t="s">
        <v>20</v>
      </c>
      <c r="I970">
        <v>23</v>
      </c>
      <c r="J970">
        <v>8</v>
      </c>
    </row>
    <row r="971" spans="1:10">
      <c r="A971" s="108" t="str">
        <f>COL_SIZES[[#This Row],[datatype]]&amp;"_"&amp;COL_SIZES[[#This Row],[column_prec]]&amp;"_"&amp;COL_SIZES[[#This Row],[col_len]]</f>
        <v>int_10_4</v>
      </c>
      <c r="B971" s="108">
        <f>IF(COL_SIZES[[#This Row],[datatype]] = "varchar",
  MIN(
    COL_SIZES[[#This Row],[column_length]],
    IFERROR(VALUE(VLOOKUP(
      COL_SIZES[[#This Row],[table_name]]&amp;"."&amp;COL_SIZES[[#This Row],[column_name]],
      AVG_COL_SIZES[#Data],2,FALSE)),
    COL_SIZES[[#This Row],[column_length]])
  ),
  COL_SIZES[[#This Row],[column_length]])</f>
        <v>4</v>
      </c>
      <c r="C971" s="109">
        <f>VLOOKUP(A971,DBMS_TYPE_SIZES[],2,FALSE)</f>
        <v>9</v>
      </c>
      <c r="D971" s="109">
        <f>VLOOKUP(A971,DBMS_TYPE_SIZES[],3,FALSE)</f>
        <v>4</v>
      </c>
      <c r="E971" s="110">
        <f>VLOOKUP(A971,DBMS_TYPE_SIZES[],4,FALSE)</f>
        <v>4</v>
      </c>
      <c r="F971" t="s">
        <v>154</v>
      </c>
      <c r="G971" t="s">
        <v>133</v>
      </c>
      <c r="H971" t="s">
        <v>18</v>
      </c>
      <c r="I971">
        <v>10</v>
      </c>
      <c r="J971">
        <v>4</v>
      </c>
    </row>
    <row r="972" spans="1:10">
      <c r="A972" s="108" t="str">
        <f>COL_SIZES[[#This Row],[datatype]]&amp;"_"&amp;COL_SIZES[[#This Row],[column_prec]]&amp;"_"&amp;COL_SIZES[[#This Row],[col_len]]</f>
        <v>numeric_19_9</v>
      </c>
      <c r="B972" s="108">
        <f>IF(COL_SIZES[[#This Row],[datatype]] = "varchar",
  MIN(
    COL_SIZES[[#This Row],[column_length]],
    IFERROR(VALUE(VLOOKUP(
      COL_SIZES[[#This Row],[table_name]]&amp;"."&amp;COL_SIZES[[#This Row],[column_name]],
      AVG_COL_SIZES[#Data],2,FALSE)),
    COL_SIZES[[#This Row],[column_length]])
  ),
  COL_SIZES[[#This Row],[column_length]])</f>
        <v>9</v>
      </c>
      <c r="C972" s="109">
        <f>VLOOKUP(A972,DBMS_TYPE_SIZES[],2,FALSE)</f>
        <v>9</v>
      </c>
      <c r="D972" s="109">
        <f>VLOOKUP(A972,DBMS_TYPE_SIZES[],3,FALSE)</f>
        <v>9</v>
      </c>
      <c r="E972" s="110">
        <f>VLOOKUP(A972,DBMS_TYPE_SIZES[],4,FALSE)</f>
        <v>9</v>
      </c>
      <c r="F972" t="s">
        <v>154</v>
      </c>
      <c r="G972" t="s">
        <v>151</v>
      </c>
      <c r="H972" t="s">
        <v>62</v>
      </c>
      <c r="I972">
        <v>19</v>
      </c>
      <c r="J972">
        <v>9</v>
      </c>
    </row>
    <row r="973" spans="1:10">
      <c r="A973" s="108" t="str">
        <f>COL_SIZES[[#This Row],[datatype]]&amp;"_"&amp;COL_SIZES[[#This Row],[column_prec]]&amp;"_"&amp;COL_SIZES[[#This Row],[col_len]]</f>
        <v>int_10_4</v>
      </c>
      <c r="B973" s="108">
        <f>IF(COL_SIZES[[#This Row],[datatype]] = "varchar",
  MIN(
    COL_SIZES[[#This Row],[column_length]],
    IFERROR(VALUE(VLOOKUP(
      COL_SIZES[[#This Row],[table_name]]&amp;"."&amp;COL_SIZES[[#This Row],[column_name]],
      AVG_COL_SIZES[#Data],2,FALSE)),
    COL_SIZES[[#This Row],[column_length]])
  ),
  COL_SIZES[[#This Row],[column_length]])</f>
        <v>4</v>
      </c>
      <c r="C973" s="109">
        <f>VLOOKUP(A973,DBMS_TYPE_SIZES[],2,FALSE)</f>
        <v>9</v>
      </c>
      <c r="D973" s="109">
        <f>VLOOKUP(A973,DBMS_TYPE_SIZES[],3,FALSE)</f>
        <v>4</v>
      </c>
      <c r="E973" s="110">
        <f>VLOOKUP(A973,DBMS_TYPE_SIZES[],4,FALSE)</f>
        <v>4</v>
      </c>
      <c r="F973" t="s">
        <v>156</v>
      </c>
      <c r="G973" t="s">
        <v>157</v>
      </c>
      <c r="H973" t="s">
        <v>18</v>
      </c>
      <c r="I973">
        <v>10</v>
      </c>
      <c r="J973">
        <v>4</v>
      </c>
    </row>
    <row r="974" spans="1:10">
      <c r="A974" s="108" t="str">
        <f>COL_SIZES[[#This Row],[datatype]]&amp;"_"&amp;COL_SIZES[[#This Row],[column_prec]]&amp;"_"&amp;COL_SIZES[[#This Row],[col_len]]</f>
        <v>numeric_19_9</v>
      </c>
      <c r="B974" s="108">
        <f>IF(COL_SIZES[[#This Row],[datatype]] = "varchar",
  MIN(
    COL_SIZES[[#This Row],[column_length]],
    IFERROR(VALUE(VLOOKUP(
      COL_SIZES[[#This Row],[table_name]]&amp;"."&amp;COL_SIZES[[#This Row],[column_name]],
      AVG_COL_SIZES[#Data],2,FALSE)),
    COL_SIZES[[#This Row],[column_length]])
  ),
  COL_SIZES[[#This Row],[column_length]])</f>
        <v>9</v>
      </c>
      <c r="C974" s="109">
        <f>VLOOKUP(A974,DBMS_TYPE_SIZES[],2,FALSE)</f>
        <v>9</v>
      </c>
      <c r="D974" s="109">
        <f>VLOOKUP(A974,DBMS_TYPE_SIZES[],3,FALSE)</f>
        <v>9</v>
      </c>
      <c r="E974" s="110">
        <f>VLOOKUP(A974,DBMS_TYPE_SIZES[],4,FALSE)</f>
        <v>9</v>
      </c>
      <c r="F974" t="s">
        <v>156</v>
      </c>
      <c r="G974" t="s">
        <v>143</v>
      </c>
      <c r="H974" t="s">
        <v>62</v>
      </c>
      <c r="I974">
        <v>19</v>
      </c>
      <c r="J974">
        <v>9</v>
      </c>
    </row>
    <row r="975" spans="1:10">
      <c r="A975" s="108" t="str">
        <f>COL_SIZES[[#This Row],[datatype]]&amp;"_"&amp;COL_SIZES[[#This Row],[column_prec]]&amp;"_"&amp;COL_SIZES[[#This Row],[col_len]]</f>
        <v>datetime_23_8</v>
      </c>
      <c r="B975" s="108">
        <f>IF(COL_SIZES[[#This Row],[datatype]] = "varchar",
  MIN(
    COL_SIZES[[#This Row],[column_length]],
    IFERROR(VALUE(VLOOKUP(
      COL_SIZES[[#This Row],[table_name]]&amp;"."&amp;COL_SIZES[[#This Row],[column_name]],
      AVG_COL_SIZES[#Data],2,FALSE)),
    COL_SIZES[[#This Row],[column_length]])
  ),
  COL_SIZES[[#This Row],[column_length]])</f>
        <v>8</v>
      </c>
      <c r="C975" s="109">
        <f>VLOOKUP(A975,DBMS_TYPE_SIZES[],2,FALSE)</f>
        <v>7</v>
      </c>
      <c r="D975" s="109">
        <f>VLOOKUP(A975,DBMS_TYPE_SIZES[],3,FALSE)</f>
        <v>8</v>
      </c>
      <c r="E975" s="110">
        <f>VLOOKUP(A975,DBMS_TYPE_SIZES[],4,FALSE)</f>
        <v>8</v>
      </c>
      <c r="F975" t="s">
        <v>156</v>
      </c>
      <c r="G975" t="s">
        <v>575</v>
      </c>
      <c r="H975" t="s">
        <v>20</v>
      </c>
      <c r="I975">
        <v>23</v>
      </c>
      <c r="J975">
        <v>8</v>
      </c>
    </row>
    <row r="976" spans="1:10">
      <c r="A976" s="108" t="str">
        <f>COL_SIZES[[#This Row],[datatype]]&amp;"_"&amp;COL_SIZES[[#This Row],[column_prec]]&amp;"_"&amp;COL_SIZES[[#This Row],[col_len]]</f>
        <v>int_10_4</v>
      </c>
      <c r="B976" s="108">
        <f>IF(COL_SIZES[[#This Row],[datatype]] = "varchar",
  MIN(
    COL_SIZES[[#This Row],[column_length]],
    IFERROR(VALUE(VLOOKUP(
      COL_SIZES[[#This Row],[table_name]]&amp;"."&amp;COL_SIZES[[#This Row],[column_name]],
      AVG_COL_SIZES[#Data],2,FALSE)),
    COL_SIZES[[#This Row],[column_length]])
  ),
  COL_SIZES[[#This Row],[column_length]])</f>
        <v>4</v>
      </c>
      <c r="C976" s="109">
        <f>VLOOKUP(A976,DBMS_TYPE_SIZES[],2,FALSE)</f>
        <v>9</v>
      </c>
      <c r="D976" s="109">
        <f>VLOOKUP(A976,DBMS_TYPE_SIZES[],3,FALSE)</f>
        <v>4</v>
      </c>
      <c r="E976" s="110">
        <f>VLOOKUP(A976,DBMS_TYPE_SIZES[],4,FALSE)</f>
        <v>4</v>
      </c>
      <c r="F976" t="s">
        <v>156</v>
      </c>
      <c r="G976" t="s">
        <v>141</v>
      </c>
      <c r="H976" t="s">
        <v>18</v>
      </c>
      <c r="I976">
        <v>10</v>
      </c>
      <c r="J976">
        <v>4</v>
      </c>
    </row>
    <row r="977" spans="1:10">
      <c r="A977" s="108" t="str">
        <f>COL_SIZES[[#This Row],[datatype]]&amp;"_"&amp;COL_SIZES[[#This Row],[column_prec]]&amp;"_"&amp;COL_SIZES[[#This Row],[col_len]]</f>
        <v>int_10_4</v>
      </c>
      <c r="B977" s="108">
        <f>IF(COL_SIZES[[#This Row],[datatype]] = "varchar",
  MIN(
    COL_SIZES[[#This Row],[column_length]],
    IFERROR(VALUE(VLOOKUP(
      COL_SIZES[[#This Row],[table_name]]&amp;"."&amp;COL_SIZES[[#This Row],[column_name]],
      AVG_COL_SIZES[#Data],2,FALSE)),
    COL_SIZES[[#This Row],[column_length]])
  ),
  COL_SIZES[[#This Row],[column_length]])</f>
        <v>4</v>
      </c>
      <c r="C977" s="109">
        <f>VLOOKUP(A977,DBMS_TYPE_SIZES[],2,FALSE)</f>
        <v>9</v>
      </c>
      <c r="D977" s="109">
        <f>VLOOKUP(A977,DBMS_TYPE_SIZES[],3,FALSE)</f>
        <v>4</v>
      </c>
      <c r="E977" s="110">
        <f>VLOOKUP(A977,DBMS_TYPE_SIZES[],4,FALSE)</f>
        <v>4</v>
      </c>
      <c r="F977" t="s">
        <v>156</v>
      </c>
      <c r="G977" t="s">
        <v>697</v>
      </c>
      <c r="H977" t="s">
        <v>18</v>
      </c>
      <c r="I977">
        <v>10</v>
      </c>
      <c r="J977">
        <v>4</v>
      </c>
    </row>
    <row r="978" spans="1:10">
      <c r="A978" s="108" t="str">
        <f>COL_SIZES[[#This Row],[datatype]]&amp;"_"&amp;COL_SIZES[[#This Row],[column_prec]]&amp;"_"&amp;COL_SIZES[[#This Row],[col_len]]</f>
        <v>int_10_4</v>
      </c>
      <c r="B978" s="108">
        <f>IF(COL_SIZES[[#This Row],[datatype]] = "varchar",
  MIN(
    COL_SIZES[[#This Row],[column_length]],
    IFERROR(VALUE(VLOOKUP(
      COL_SIZES[[#This Row],[table_name]]&amp;"."&amp;COL_SIZES[[#This Row],[column_name]],
      AVG_COL_SIZES[#Data],2,FALSE)),
    COL_SIZES[[#This Row],[column_length]])
  ),
  COL_SIZES[[#This Row],[column_length]])</f>
        <v>4</v>
      </c>
      <c r="C978" s="109">
        <f>VLOOKUP(A978,DBMS_TYPE_SIZES[],2,FALSE)</f>
        <v>9</v>
      </c>
      <c r="D978" s="109">
        <f>VLOOKUP(A978,DBMS_TYPE_SIZES[],3,FALSE)</f>
        <v>4</v>
      </c>
      <c r="E978" s="110">
        <f>VLOOKUP(A978,DBMS_TYPE_SIZES[],4,FALSE)</f>
        <v>4</v>
      </c>
      <c r="F978" t="s">
        <v>156</v>
      </c>
      <c r="G978" t="s">
        <v>698</v>
      </c>
      <c r="H978" t="s">
        <v>18</v>
      </c>
      <c r="I978">
        <v>10</v>
      </c>
      <c r="J978">
        <v>4</v>
      </c>
    </row>
    <row r="979" spans="1:10">
      <c r="A979" s="108" t="str">
        <f>COL_SIZES[[#This Row],[datatype]]&amp;"_"&amp;COL_SIZES[[#This Row],[column_prec]]&amp;"_"&amp;COL_SIZES[[#This Row],[col_len]]</f>
        <v>int_10_4</v>
      </c>
      <c r="B979" s="108">
        <f>IF(COL_SIZES[[#This Row],[datatype]] = "varchar",
  MIN(
    COL_SIZES[[#This Row],[column_length]],
    IFERROR(VALUE(VLOOKUP(
      COL_SIZES[[#This Row],[table_name]]&amp;"."&amp;COL_SIZES[[#This Row],[column_name]],
      AVG_COL_SIZES[#Data],2,FALSE)),
    COL_SIZES[[#This Row],[column_length]])
  ),
  COL_SIZES[[#This Row],[column_length]])</f>
        <v>4</v>
      </c>
      <c r="C979" s="109">
        <f>VLOOKUP(A979,DBMS_TYPE_SIZES[],2,FALSE)</f>
        <v>9</v>
      </c>
      <c r="D979" s="109">
        <f>VLOOKUP(A979,DBMS_TYPE_SIZES[],3,FALSE)</f>
        <v>4</v>
      </c>
      <c r="E979" s="110">
        <f>VLOOKUP(A979,DBMS_TYPE_SIZES[],4,FALSE)</f>
        <v>4</v>
      </c>
      <c r="F979" t="s">
        <v>156</v>
      </c>
      <c r="G979" t="s">
        <v>139</v>
      </c>
      <c r="H979" t="s">
        <v>18</v>
      </c>
      <c r="I979">
        <v>10</v>
      </c>
      <c r="J979">
        <v>4</v>
      </c>
    </row>
    <row r="980" spans="1:10">
      <c r="A980" s="108" t="str">
        <f>COL_SIZES[[#This Row],[datatype]]&amp;"_"&amp;COL_SIZES[[#This Row],[column_prec]]&amp;"_"&amp;COL_SIZES[[#This Row],[col_len]]</f>
        <v>varchar_0_255</v>
      </c>
      <c r="B980" s="108">
        <f>IF(COL_SIZES[[#This Row],[datatype]] = "varchar",
  MIN(
    COL_SIZES[[#This Row],[column_length]],
    IFERROR(VALUE(VLOOKUP(
      COL_SIZES[[#This Row],[table_name]]&amp;"."&amp;COL_SIZES[[#This Row],[column_name]],
      AVG_COL_SIZES[#Data],2,FALSE)),
    COL_SIZES[[#This Row],[column_length]])
  ),
  COL_SIZES[[#This Row],[column_length]])</f>
        <v>255</v>
      </c>
      <c r="C980" s="109">
        <f>VLOOKUP(A980,DBMS_TYPE_SIZES[],2,FALSE)</f>
        <v>255</v>
      </c>
      <c r="D980" s="109">
        <f>VLOOKUP(A980,DBMS_TYPE_SIZES[],3,FALSE)</f>
        <v>255</v>
      </c>
      <c r="E980" s="110">
        <f>VLOOKUP(A980,DBMS_TYPE_SIZES[],4,FALSE)</f>
        <v>256</v>
      </c>
      <c r="F980" t="s">
        <v>156</v>
      </c>
      <c r="G980" t="s">
        <v>699</v>
      </c>
      <c r="H980" t="s">
        <v>86</v>
      </c>
      <c r="I980">
        <v>0</v>
      </c>
      <c r="J980">
        <v>255</v>
      </c>
    </row>
    <row r="981" spans="1:10">
      <c r="A981" s="108" t="str">
        <f>COL_SIZES[[#This Row],[datatype]]&amp;"_"&amp;COL_SIZES[[#This Row],[column_prec]]&amp;"_"&amp;COL_SIZES[[#This Row],[col_len]]</f>
        <v>varchar_0_255</v>
      </c>
      <c r="B981" s="108">
        <f>IF(COL_SIZES[[#This Row],[datatype]] = "varchar",
  MIN(
    COL_SIZES[[#This Row],[column_length]],
    IFERROR(VALUE(VLOOKUP(
      COL_SIZES[[#This Row],[table_name]]&amp;"."&amp;COL_SIZES[[#This Row],[column_name]],
      AVG_COL_SIZES[#Data],2,FALSE)),
    COL_SIZES[[#This Row],[column_length]])
  ),
  COL_SIZES[[#This Row],[column_length]])</f>
        <v>255</v>
      </c>
      <c r="C981" s="109">
        <f>VLOOKUP(A981,DBMS_TYPE_SIZES[],2,FALSE)</f>
        <v>255</v>
      </c>
      <c r="D981" s="109">
        <f>VLOOKUP(A981,DBMS_TYPE_SIZES[],3,FALSE)</f>
        <v>255</v>
      </c>
      <c r="E981" s="110">
        <f>VLOOKUP(A981,DBMS_TYPE_SIZES[],4,FALSE)</f>
        <v>256</v>
      </c>
      <c r="F981" t="s">
        <v>156</v>
      </c>
      <c r="G981" t="s">
        <v>700</v>
      </c>
      <c r="H981" t="s">
        <v>86</v>
      </c>
      <c r="I981">
        <v>0</v>
      </c>
      <c r="J981">
        <v>255</v>
      </c>
    </row>
    <row r="982" spans="1:10">
      <c r="A982" s="108" t="str">
        <f>COL_SIZES[[#This Row],[datatype]]&amp;"_"&amp;COL_SIZES[[#This Row],[column_prec]]&amp;"_"&amp;COL_SIZES[[#This Row],[col_len]]</f>
        <v>int_10_4</v>
      </c>
      <c r="B982" s="108">
        <f>IF(COL_SIZES[[#This Row],[datatype]] = "varchar",
  MIN(
    COL_SIZES[[#This Row],[column_length]],
    IFERROR(VALUE(VLOOKUP(
      COL_SIZES[[#This Row],[table_name]]&amp;"."&amp;COL_SIZES[[#This Row],[column_name]],
      AVG_COL_SIZES[#Data],2,FALSE)),
    COL_SIZES[[#This Row],[column_length]])
  ),
  COL_SIZES[[#This Row],[column_length]])</f>
        <v>4</v>
      </c>
      <c r="C982" s="109">
        <f>VLOOKUP(A982,DBMS_TYPE_SIZES[],2,FALSE)</f>
        <v>9</v>
      </c>
      <c r="D982" s="109">
        <f>VLOOKUP(A982,DBMS_TYPE_SIZES[],3,FALSE)</f>
        <v>4</v>
      </c>
      <c r="E982" s="110">
        <f>VLOOKUP(A982,DBMS_TYPE_SIZES[],4,FALSE)</f>
        <v>4</v>
      </c>
      <c r="F982" t="s">
        <v>156</v>
      </c>
      <c r="G982" t="s">
        <v>116</v>
      </c>
      <c r="H982" t="s">
        <v>18</v>
      </c>
      <c r="I982">
        <v>10</v>
      </c>
      <c r="J982">
        <v>4</v>
      </c>
    </row>
    <row r="983" spans="1:10">
      <c r="A983" s="108" t="str">
        <f>COL_SIZES[[#This Row],[datatype]]&amp;"_"&amp;COL_SIZES[[#This Row],[column_prec]]&amp;"_"&amp;COL_SIZES[[#This Row],[col_len]]</f>
        <v>numeric_16_9</v>
      </c>
      <c r="B983" s="108">
        <f>IF(COL_SIZES[[#This Row],[datatype]] = "varchar",
  MIN(
    COL_SIZES[[#This Row],[column_length]],
    IFERROR(VALUE(VLOOKUP(
      COL_SIZES[[#This Row],[table_name]]&amp;"."&amp;COL_SIZES[[#This Row],[column_name]],
      AVG_COL_SIZES[#Data],2,FALSE)),
    COL_SIZES[[#This Row],[column_length]])
  ),
  COL_SIZES[[#This Row],[column_length]])</f>
        <v>9</v>
      </c>
      <c r="C983" s="109">
        <f>VLOOKUP(A983,DBMS_TYPE_SIZES[],2,FALSE)</f>
        <v>9</v>
      </c>
      <c r="D983" s="109">
        <f>VLOOKUP(A983,DBMS_TYPE_SIZES[],3,FALSE)</f>
        <v>9</v>
      </c>
      <c r="E983" s="110">
        <f>VLOOKUP(A983,DBMS_TYPE_SIZES[],4,FALSE)</f>
        <v>9</v>
      </c>
      <c r="F983" t="s">
        <v>156</v>
      </c>
      <c r="G983" t="s">
        <v>96</v>
      </c>
      <c r="H983" t="s">
        <v>62</v>
      </c>
      <c r="I983">
        <v>16</v>
      </c>
      <c r="J983">
        <v>9</v>
      </c>
    </row>
    <row r="984" spans="1:10">
      <c r="A984" s="108" t="str">
        <f>COL_SIZES[[#This Row],[datatype]]&amp;"_"&amp;COL_SIZES[[#This Row],[column_prec]]&amp;"_"&amp;COL_SIZES[[#This Row],[col_len]]</f>
        <v>int_10_4</v>
      </c>
      <c r="B984" s="108">
        <f>IF(COL_SIZES[[#This Row],[datatype]] = "varchar",
  MIN(
    COL_SIZES[[#This Row],[column_length]],
    IFERROR(VALUE(VLOOKUP(
      COL_SIZES[[#This Row],[table_name]]&amp;"."&amp;COL_SIZES[[#This Row],[column_name]],
      AVG_COL_SIZES[#Data],2,FALSE)),
    COL_SIZES[[#This Row],[column_length]])
  ),
  COL_SIZES[[#This Row],[column_length]])</f>
        <v>4</v>
      </c>
      <c r="C984" s="109">
        <f>VLOOKUP(A984,DBMS_TYPE_SIZES[],2,FALSE)</f>
        <v>9</v>
      </c>
      <c r="D984" s="109">
        <f>VLOOKUP(A984,DBMS_TYPE_SIZES[],3,FALSE)</f>
        <v>4</v>
      </c>
      <c r="E984" s="110">
        <f>VLOOKUP(A984,DBMS_TYPE_SIZES[],4,FALSE)</f>
        <v>4</v>
      </c>
      <c r="F984" t="s">
        <v>156</v>
      </c>
      <c r="G984" t="s">
        <v>768</v>
      </c>
      <c r="H984" t="s">
        <v>18</v>
      </c>
      <c r="I984">
        <v>10</v>
      </c>
      <c r="J984">
        <v>4</v>
      </c>
    </row>
    <row r="985" spans="1:10">
      <c r="A985" s="108" t="str">
        <f>COL_SIZES[[#This Row],[datatype]]&amp;"_"&amp;COL_SIZES[[#This Row],[column_prec]]&amp;"_"&amp;COL_SIZES[[#This Row],[col_len]]</f>
        <v>int_10_4</v>
      </c>
      <c r="B985" s="108">
        <f>IF(COL_SIZES[[#This Row],[datatype]] = "varchar",
  MIN(
    COL_SIZES[[#This Row],[column_length]],
    IFERROR(VALUE(VLOOKUP(
      COL_SIZES[[#This Row],[table_name]]&amp;"."&amp;COL_SIZES[[#This Row],[column_name]],
      AVG_COL_SIZES[#Data],2,FALSE)),
    COL_SIZES[[#This Row],[column_length]])
  ),
  COL_SIZES[[#This Row],[column_length]])</f>
        <v>4</v>
      </c>
      <c r="C985" s="109">
        <f>VLOOKUP(A985,DBMS_TYPE_SIZES[],2,FALSE)</f>
        <v>9</v>
      </c>
      <c r="D985" s="109">
        <f>VLOOKUP(A985,DBMS_TYPE_SIZES[],3,FALSE)</f>
        <v>4</v>
      </c>
      <c r="E985" s="110">
        <f>VLOOKUP(A985,DBMS_TYPE_SIZES[],4,FALSE)</f>
        <v>4</v>
      </c>
      <c r="F985" t="s">
        <v>156</v>
      </c>
      <c r="G985" t="s">
        <v>223</v>
      </c>
      <c r="H985" t="s">
        <v>18</v>
      </c>
      <c r="I985">
        <v>10</v>
      </c>
      <c r="J985">
        <v>4</v>
      </c>
    </row>
    <row r="986" spans="1:10">
      <c r="A986" s="108" t="str">
        <f>COL_SIZES[[#This Row],[datatype]]&amp;"_"&amp;COL_SIZES[[#This Row],[column_prec]]&amp;"_"&amp;COL_SIZES[[#This Row],[col_len]]</f>
        <v>varchar_0_50</v>
      </c>
      <c r="B986" s="108">
        <f>IF(COL_SIZES[[#This Row],[datatype]] = "varchar",
  MIN(
    COL_SIZES[[#This Row],[column_length]],
    IFERROR(VALUE(VLOOKUP(
      COL_SIZES[[#This Row],[table_name]]&amp;"."&amp;COL_SIZES[[#This Row],[column_name]],
      AVG_COL_SIZES[#Data],2,FALSE)),
    COL_SIZES[[#This Row],[column_length]])
  ),
  COL_SIZES[[#This Row],[column_length]])</f>
        <v>50</v>
      </c>
      <c r="C986" s="109">
        <f>VLOOKUP(A986,DBMS_TYPE_SIZES[],2,FALSE)</f>
        <v>50</v>
      </c>
      <c r="D986" s="109">
        <f>VLOOKUP(A986,DBMS_TYPE_SIZES[],3,FALSE)</f>
        <v>50</v>
      </c>
      <c r="E986" s="110">
        <f>VLOOKUP(A986,DBMS_TYPE_SIZES[],4,FALSE)</f>
        <v>51</v>
      </c>
      <c r="F986" t="s">
        <v>156</v>
      </c>
      <c r="G986" t="s">
        <v>158</v>
      </c>
      <c r="H986" t="s">
        <v>86</v>
      </c>
      <c r="I986">
        <v>0</v>
      </c>
      <c r="J986">
        <v>50</v>
      </c>
    </row>
    <row r="987" spans="1:10">
      <c r="A987" s="108" t="str">
        <f>COL_SIZES[[#This Row],[datatype]]&amp;"_"&amp;COL_SIZES[[#This Row],[column_prec]]&amp;"_"&amp;COL_SIZES[[#This Row],[col_len]]</f>
        <v>int_10_4</v>
      </c>
      <c r="B987" s="108">
        <f>IF(COL_SIZES[[#This Row],[datatype]] = "varchar",
  MIN(
    COL_SIZES[[#This Row],[column_length]],
    IFERROR(VALUE(VLOOKUP(
      COL_SIZES[[#This Row],[table_name]]&amp;"."&amp;COL_SIZES[[#This Row],[column_name]],
      AVG_COL_SIZES[#Data],2,FALSE)),
    COL_SIZES[[#This Row],[column_length]])
  ),
  COL_SIZES[[#This Row],[column_length]])</f>
        <v>4</v>
      </c>
      <c r="C987" s="109">
        <f>VLOOKUP(A987,DBMS_TYPE_SIZES[],2,FALSE)</f>
        <v>9</v>
      </c>
      <c r="D987" s="109">
        <f>VLOOKUP(A987,DBMS_TYPE_SIZES[],3,FALSE)</f>
        <v>4</v>
      </c>
      <c r="E987" s="110">
        <f>VLOOKUP(A987,DBMS_TYPE_SIZES[],4,FALSE)</f>
        <v>4</v>
      </c>
      <c r="F987" t="s">
        <v>156</v>
      </c>
      <c r="G987" t="s">
        <v>203</v>
      </c>
      <c r="H987" t="s">
        <v>18</v>
      </c>
      <c r="I987">
        <v>10</v>
      </c>
      <c r="J987">
        <v>4</v>
      </c>
    </row>
    <row r="988" spans="1:10">
      <c r="A988" s="108" t="str">
        <f>COL_SIZES[[#This Row],[datatype]]&amp;"_"&amp;COL_SIZES[[#This Row],[column_prec]]&amp;"_"&amp;COL_SIZES[[#This Row],[col_len]]</f>
        <v>int_10_4</v>
      </c>
      <c r="B988" s="108">
        <f>IF(COL_SIZES[[#This Row],[datatype]] = "varchar",
  MIN(
    COL_SIZES[[#This Row],[column_length]],
    IFERROR(VALUE(VLOOKUP(
      COL_SIZES[[#This Row],[table_name]]&amp;"."&amp;COL_SIZES[[#This Row],[column_name]],
      AVG_COL_SIZES[#Data],2,FALSE)),
    COL_SIZES[[#This Row],[column_length]])
  ),
  COL_SIZES[[#This Row],[column_length]])</f>
        <v>4</v>
      </c>
      <c r="C988" s="109">
        <f>VLOOKUP(A988,DBMS_TYPE_SIZES[],2,FALSE)</f>
        <v>9</v>
      </c>
      <c r="D988" s="109">
        <f>VLOOKUP(A988,DBMS_TYPE_SIZES[],3,FALSE)</f>
        <v>4</v>
      </c>
      <c r="E988" s="110">
        <f>VLOOKUP(A988,DBMS_TYPE_SIZES[],4,FALSE)</f>
        <v>4</v>
      </c>
      <c r="F988" t="s">
        <v>156</v>
      </c>
      <c r="G988" t="s">
        <v>769</v>
      </c>
      <c r="H988" t="s">
        <v>18</v>
      </c>
      <c r="I988">
        <v>10</v>
      </c>
      <c r="J988">
        <v>4</v>
      </c>
    </row>
    <row r="989" spans="1:10">
      <c r="A989" s="108" t="str">
        <f>COL_SIZES[[#This Row],[datatype]]&amp;"_"&amp;COL_SIZES[[#This Row],[column_prec]]&amp;"_"&amp;COL_SIZES[[#This Row],[col_len]]</f>
        <v>varchar_0_50</v>
      </c>
      <c r="B989" s="108">
        <f>IF(COL_SIZES[[#This Row],[datatype]] = "varchar",
  MIN(
    COL_SIZES[[#This Row],[column_length]],
    IFERROR(VALUE(VLOOKUP(
      COL_SIZES[[#This Row],[table_name]]&amp;"."&amp;COL_SIZES[[#This Row],[column_name]],
      AVG_COL_SIZES[#Data],2,FALSE)),
    COL_SIZES[[#This Row],[column_length]])
  ),
  COL_SIZES[[#This Row],[column_length]])</f>
        <v>50</v>
      </c>
      <c r="C989" s="109">
        <f>VLOOKUP(A989,DBMS_TYPE_SIZES[],2,FALSE)</f>
        <v>50</v>
      </c>
      <c r="D989" s="109">
        <f>VLOOKUP(A989,DBMS_TYPE_SIZES[],3,FALSE)</f>
        <v>50</v>
      </c>
      <c r="E989" s="110">
        <f>VLOOKUP(A989,DBMS_TYPE_SIZES[],4,FALSE)</f>
        <v>51</v>
      </c>
      <c r="F989" t="s">
        <v>156</v>
      </c>
      <c r="G989" t="s">
        <v>770</v>
      </c>
      <c r="H989" t="s">
        <v>86</v>
      </c>
      <c r="I989">
        <v>0</v>
      </c>
      <c r="J989">
        <v>50</v>
      </c>
    </row>
    <row r="990" spans="1:10">
      <c r="A990" s="108" t="str">
        <f>COL_SIZES[[#This Row],[datatype]]&amp;"_"&amp;COL_SIZES[[#This Row],[column_prec]]&amp;"_"&amp;COL_SIZES[[#This Row],[col_len]]</f>
        <v>int_10_4</v>
      </c>
      <c r="B990" s="108">
        <f>IF(COL_SIZES[[#This Row],[datatype]] = "varchar",
  MIN(
    COL_SIZES[[#This Row],[column_length]],
    IFERROR(VALUE(VLOOKUP(
      COL_SIZES[[#This Row],[table_name]]&amp;"."&amp;COL_SIZES[[#This Row],[column_name]],
      AVG_COL_SIZES[#Data],2,FALSE)),
    COL_SIZES[[#This Row],[column_length]])
  ),
  COL_SIZES[[#This Row],[column_length]])</f>
        <v>4</v>
      </c>
      <c r="C990" s="109">
        <f>VLOOKUP(A990,DBMS_TYPE_SIZES[],2,FALSE)</f>
        <v>9</v>
      </c>
      <c r="D990" s="109">
        <f>VLOOKUP(A990,DBMS_TYPE_SIZES[],3,FALSE)</f>
        <v>4</v>
      </c>
      <c r="E990" s="110">
        <f>VLOOKUP(A990,DBMS_TYPE_SIZES[],4,FALSE)</f>
        <v>4</v>
      </c>
      <c r="F990" t="s">
        <v>156</v>
      </c>
      <c r="G990" t="s">
        <v>704</v>
      </c>
      <c r="H990" t="s">
        <v>18</v>
      </c>
      <c r="I990">
        <v>10</v>
      </c>
      <c r="J990">
        <v>4</v>
      </c>
    </row>
    <row r="991" spans="1:10">
      <c r="A991" s="108" t="str">
        <f>COL_SIZES[[#This Row],[datatype]]&amp;"_"&amp;COL_SIZES[[#This Row],[column_prec]]&amp;"_"&amp;COL_SIZES[[#This Row],[col_len]]</f>
        <v>int_10_4</v>
      </c>
      <c r="B991" s="108">
        <f>IF(COL_SIZES[[#This Row],[datatype]] = "varchar",
  MIN(
    COL_SIZES[[#This Row],[column_length]],
    IFERROR(VALUE(VLOOKUP(
      COL_SIZES[[#This Row],[table_name]]&amp;"."&amp;COL_SIZES[[#This Row],[column_name]],
      AVG_COL_SIZES[#Data],2,FALSE)),
    COL_SIZES[[#This Row],[column_length]])
  ),
  COL_SIZES[[#This Row],[column_length]])</f>
        <v>4</v>
      </c>
      <c r="C991" s="109">
        <f>VLOOKUP(A991,DBMS_TYPE_SIZES[],2,FALSE)</f>
        <v>9</v>
      </c>
      <c r="D991" s="109">
        <f>VLOOKUP(A991,DBMS_TYPE_SIZES[],3,FALSE)</f>
        <v>4</v>
      </c>
      <c r="E991" s="110">
        <f>VLOOKUP(A991,DBMS_TYPE_SIZES[],4,FALSE)</f>
        <v>4</v>
      </c>
      <c r="F991" t="s">
        <v>156</v>
      </c>
      <c r="G991" t="s">
        <v>706</v>
      </c>
      <c r="H991" t="s">
        <v>18</v>
      </c>
      <c r="I991">
        <v>10</v>
      </c>
      <c r="J991">
        <v>4</v>
      </c>
    </row>
    <row r="992" spans="1:10">
      <c r="A992" s="108" t="str">
        <f>COL_SIZES[[#This Row],[datatype]]&amp;"_"&amp;COL_SIZES[[#This Row],[column_prec]]&amp;"_"&amp;COL_SIZES[[#This Row],[col_len]]</f>
        <v>datetime_23_8</v>
      </c>
      <c r="B992" s="108">
        <f>IF(COL_SIZES[[#This Row],[datatype]] = "varchar",
  MIN(
    COL_SIZES[[#This Row],[column_length]],
    IFERROR(VALUE(VLOOKUP(
      COL_SIZES[[#This Row],[table_name]]&amp;"."&amp;COL_SIZES[[#This Row],[column_name]],
      AVG_COL_SIZES[#Data],2,FALSE)),
    COL_SIZES[[#This Row],[column_length]])
  ),
  COL_SIZES[[#This Row],[column_length]])</f>
        <v>8</v>
      </c>
      <c r="C992" s="109">
        <f>VLOOKUP(A992,DBMS_TYPE_SIZES[],2,FALSE)</f>
        <v>7</v>
      </c>
      <c r="D992" s="109">
        <f>VLOOKUP(A992,DBMS_TYPE_SIZES[],3,FALSE)</f>
        <v>8</v>
      </c>
      <c r="E992" s="110">
        <f>VLOOKUP(A992,DBMS_TYPE_SIZES[],4,FALSE)</f>
        <v>8</v>
      </c>
      <c r="F992" t="s">
        <v>156</v>
      </c>
      <c r="G992" t="s">
        <v>708</v>
      </c>
      <c r="H992" t="s">
        <v>20</v>
      </c>
      <c r="I992">
        <v>23</v>
      </c>
      <c r="J992">
        <v>8</v>
      </c>
    </row>
    <row r="993" spans="1:10">
      <c r="A993" s="108" t="str">
        <f>COL_SIZES[[#This Row],[datatype]]&amp;"_"&amp;COL_SIZES[[#This Row],[column_prec]]&amp;"_"&amp;COL_SIZES[[#This Row],[col_len]]</f>
        <v>int_10_4</v>
      </c>
      <c r="B993" s="108">
        <f>IF(COL_SIZES[[#This Row],[datatype]] = "varchar",
  MIN(
    COL_SIZES[[#This Row],[column_length]],
    IFERROR(VALUE(VLOOKUP(
      COL_SIZES[[#This Row],[table_name]]&amp;"."&amp;COL_SIZES[[#This Row],[column_name]],
      AVG_COL_SIZES[#Data],2,FALSE)),
    COL_SIZES[[#This Row],[column_length]])
  ),
  COL_SIZES[[#This Row],[column_length]])</f>
        <v>4</v>
      </c>
      <c r="C993" s="109">
        <f>VLOOKUP(A993,DBMS_TYPE_SIZES[],2,FALSE)</f>
        <v>9</v>
      </c>
      <c r="D993" s="109">
        <f>VLOOKUP(A993,DBMS_TYPE_SIZES[],3,FALSE)</f>
        <v>4</v>
      </c>
      <c r="E993" s="110">
        <f>VLOOKUP(A993,DBMS_TYPE_SIZES[],4,FALSE)</f>
        <v>4</v>
      </c>
      <c r="F993" t="s">
        <v>156</v>
      </c>
      <c r="G993" t="s">
        <v>133</v>
      </c>
      <c r="H993" t="s">
        <v>18</v>
      </c>
      <c r="I993">
        <v>10</v>
      </c>
      <c r="J993">
        <v>4</v>
      </c>
    </row>
    <row r="994" spans="1:10">
      <c r="A994" s="108" t="str">
        <f>COL_SIZES[[#This Row],[datatype]]&amp;"_"&amp;COL_SIZES[[#This Row],[column_prec]]&amp;"_"&amp;COL_SIZES[[#This Row],[col_len]]</f>
        <v>numeric_19_9</v>
      </c>
      <c r="B994" s="108">
        <f>IF(COL_SIZES[[#This Row],[datatype]] = "varchar",
  MIN(
    COL_SIZES[[#This Row],[column_length]],
    IFERROR(VALUE(VLOOKUP(
      COL_SIZES[[#This Row],[table_name]]&amp;"."&amp;COL_SIZES[[#This Row],[column_name]],
      AVG_COL_SIZES[#Data],2,FALSE)),
    COL_SIZES[[#This Row],[column_length]])
  ),
  COL_SIZES[[#This Row],[column_length]])</f>
        <v>9</v>
      </c>
      <c r="C994" s="109">
        <f>VLOOKUP(A994,DBMS_TYPE_SIZES[],2,FALSE)</f>
        <v>9</v>
      </c>
      <c r="D994" s="109">
        <f>VLOOKUP(A994,DBMS_TYPE_SIZES[],3,FALSE)</f>
        <v>9</v>
      </c>
      <c r="E994" s="110">
        <f>VLOOKUP(A994,DBMS_TYPE_SIZES[],4,FALSE)</f>
        <v>9</v>
      </c>
      <c r="F994" t="s">
        <v>156</v>
      </c>
      <c r="G994" t="s">
        <v>151</v>
      </c>
      <c r="H994" t="s">
        <v>62</v>
      </c>
      <c r="I994">
        <v>19</v>
      </c>
      <c r="J994">
        <v>9</v>
      </c>
    </row>
    <row r="995" spans="1:10">
      <c r="A995" s="108" t="str">
        <f>COL_SIZES[[#This Row],[datatype]]&amp;"_"&amp;COL_SIZES[[#This Row],[column_prec]]&amp;"_"&amp;COL_SIZES[[#This Row],[col_len]]</f>
        <v>int_10_4</v>
      </c>
      <c r="B995" s="108">
        <f>IF(COL_SIZES[[#This Row],[datatype]] = "varchar",
  MIN(
    COL_SIZES[[#This Row],[column_length]],
    IFERROR(VALUE(VLOOKUP(
      COL_SIZES[[#This Row],[table_name]]&amp;"."&amp;COL_SIZES[[#This Row],[column_name]],
      AVG_COL_SIZES[#Data],2,FALSE)),
    COL_SIZES[[#This Row],[column_length]])
  ),
  COL_SIZES[[#This Row],[column_length]])</f>
        <v>4</v>
      </c>
      <c r="C995" s="109">
        <f>VLOOKUP(A995,DBMS_TYPE_SIZES[],2,FALSE)</f>
        <v>9</v>
      </c>
      <c r="D995" s="109">
        <f>VLOOKUP(A995,DBMS_TYPE_SIZES[],3,FALSE)</f>
        <v>4</v>
      </c>
      <c r="E995" s="110">
        <f>VLOOKUP(A995,DBMS_TYPE_SIZES[],4,FALSE)</f>
        <v>4</v>
      </c>
      <c r="F995" t="s">
        <v>159</v>
      </c>
      <c r="G995" t="s">
        <v>157</v>
      </c>
      <c r="H995" t="s">
        <v>18</v>
      </c>
      <c r="I995">
        <v>10</v>
      </c>
      <c r="J995">
        <v>4</v>
      </c>
    </row>
    <row r="996" spans="1:10">
      <c r="A996" s="108" t="str">
        <f>COL_SIZES[[#This Row],[datatype]]&amp;"_"&amp;COL_SIZES[[#This Row],[column_prec]]&amp;"_"&amp;COL_SIZES[[#This Row],[col_len]]</f>
        <v>numeric_19_9</v>
      </c>
      <c r="B996" s="108">
        <f>IF(COL_SIZES[[#This Row],[datatype]] = "varchar",
  MIN(
    COL_SIZES[[#This Row],[column_length]],
    IFERROR(VALUE(VLOOKUP(
      COL_SIZES[[#This Row],[table_name]]&amp;"."&amp;COL_SIZES[[#This Row],[column_name]],
      AVG_COL_SIZES[#Data],2,FALSE)),
    COL_SIZES[[#This Row],[column_length]])
  ),
  COL_SIZES[[#This Row],[column_length]])</f>
        <v>9</v>
      </c>
      <c r="C996" s="109">
        <f>VLOOKUP(A996,DBMS_TYPE_SIZES[],2,FALSE)</f>
        <v>9</v>
      </c>
      <c r="D996" s="109">
        <f>VLOOKUP(A996,DBMS_TYPE_SIZES[],3,FALSE)</f>
        <v>9</v>
      </c>
      <c r="E996" s="110">
        <f>VLOOKUP(A996,DBMS_TYPE_SIZES[],4,FALSE)</f>
        <v>9</v>
      </c>
      <c r="F996" t="s">
        <v>159</v>
      </c>
      <c r="G996" t="s">
        <v>143</v>
      </c>
      <c r="H996" t="s">
        <v>62</v>
      </c>
      <c r="I996">
        <v>19</v>
      </c>
      <c r="J996">
        <v>9</v>
      </c>
    </row>
    <row r="997" spans="1:10">
      <c r="A997" s="108" t="str">
        <f>COL_SIZES[[#This Row],[datatype]]&amp;"_"&amp;COL_SIZES[[#This Row],[column_prec]]&amp;"_"&amp;COL_SIZES[[#This Row],[col_len]]</f>
        <v>datetime_23_8</v>
      </c>
      <c r="B997" s="108">
        <f>IF(COL_SIZES[[#This Row],[datatype]] = "varchar",
  MIN(
    COL_SIZES[[#This Row],[column_length]],
    IFERROR(VALUE(VLOOKUP(
      COL_SIZES[[#This Row],[table_name]]&amp;"."&amp;COL_SIZES[[#This Row],[column_name]],
      AVG_COL_SIZES[#Data],2,FALSE)),
    COL_SIZES[[#This Row],[column_length]])
  ),
  COL_SIZES[[#This Row],[column_length]])</f>
        <v>8</v>
      </c>
      <c r="C997" s="109">
        <f>VLOOKUP(A997,DBMS_TYPE_SIZES[],2,FALSE)</f>
        <v>7</v>
      </c>
      <c r="D997" s="109">
        <f>VLOOKUP(A997,DBMS_TYPE_SIZES[],3,FALSE)</f>
        <v>8</v>
      </c>
      <c r="E997" s="110">
        <f>VLOOKUP(A997,DBMS_TYPE_SIZES[],4,FALSE)</f>
        <v>8</v>
      </c>
      <c r="F997" t="s">
        <v>159</v>
      </c>
      <c r="G997" t="s">
        <v>575</v>
      </c>
      <c r="H997" t="s">
        <v>20</v>
      </c>
      <c r="I997">
        <v>23</v>
      </c>
      <c r="J997">
        <v>8</v>
      </c>
    </row>
    <row r="998" spans="1:10">
      <c r="A998" s="108" t="str">
        <f>COL_SIZES[[#This Row],[datatype]]&amp;"_"&amp;COL_SIZES[[#This Row],[column_prec]]&amp;"_"&amp;COL_SIZES[[#This Row],[col_len]]</f>
        <v>int_10_4</v>
      </c>
      <c r="B998" s="108">
        <f>IF(COL_SIZES[[#This Row],[datatype]] = "varchar",
  MIN(
    COL_SIZES[[#This Row],[column_length]],
    IFERROR(VALUE(VLOOKUP(
      COL_SIZES[[#This Row],[table_name]]&amp;"."&amp;COL_SIZES[[#This Row],[column_name]],
      AVG_COL_SIZES[#Data],2,FALSE)),
    COL_SIZES[[#This Row],[column_length]])
  ),
  COL_SIZES[[#This Row],[column_length]])</f>
        <v>4</v>
      </c>
      <c r="C998" s="109">
        <f>VLOOKUP(A998,DBMS_TYPE_SIZES[],2,FALSE)</f>
        <v>9</v>
      </c>
      <c r="D998" s="109">
        <f>VLOOKUP(A998,DBMS_TYPE_SIZES[],3,FALSE)</f>
        <v>4</v>
      </c>
      <c r="E998" s="110">
        <f>VLOOKUP(A998,DBMS_TYPE_SIZES[],4,FALSE)</f>
        <v>4</v>
      </c>
      <c r="F998" t="s">
        <v>159</v>
      </c>
      <c r="G998" t="s">
        <v>141</v>
      </c>
      <c r="H998" t="s">
        <v>18</v>
      </c>
      <c r="I998">
        <v>10</v>
      </c>
      <c r="J998">
        <v>4</v>
      </c>
    </row>
    <row r="999" spans="1:10">
      <c r="A999" s="108" t="str">
        <f>COL_SIZES[[#This Row],[datatype]]&amp;"_"&amp;COL_SIZES[[#This Row],[column_prec]]&amp;"_"&amp;COL_SIZES[[#This Row],[col_len]]</f>
        <v>int_10_4</v>
      </c>
      <c r="B999" s="108">
        <f>IF(COL_SIZES[[#This Row],[datatype]] = "varchar",
  MIN(
    COL_SIZES[[#This Row],[column_length]],
    IFERROR(VALUE(VLOOKUP(
      COL_SIZES[[#This Row],[table_name]]&amp;"."&amp;COL_SIZES[[#This Row],[column_name]],
      AVG_COL_SIZES[#Data],2,FALSE)),
    COL_SIZES[[#This Row],[column_length]])
  ),
  COL_SIZES[[#This Row],[column_length]])</f>
        <v>4</v>
      </c>
      <c r="C999" s="109">
        <f>VLOOKUP(A999,DBMS_TYPE_SIZES[],2,FALSE)</f>
        <v>9</v>
      </c>
      <c r="D999" s="109">
        <f>VLOOKUP(A999,DBMS_TYPE_SIZES[],3,FALSE)</f>
        <v>4</v>
      </c>
      <c r="E999" s="110">
        <f>VLOOKUP(A999,DBMS_TYPE_SIZES[],4,FALSE)</f>
        <v>4</v>
      </c>
      <c r="F999" t="s">
        <v>159</v>
      </c>
      <c r="G999" t="s">
        <v>697</v>
      </c>
      <c r="H999" t="s">
        <v>18</v>
      </c>
      <c r="I999">
        <v>10</v>
      </c>
      <c r="J999">
        <v>4</v>
      </c>
    </row>
    <row r="1000" spans="1:10">
      <c r="A1000" s="108" t="str">
        <f>COL_SIZES[[#This Row],[datatype]]&amp;"_"&amp;COL_SIZES[[#This Row],[column_prec]]&amp;"_"&amp;COL_SIZES[[#This Row],[col_len]]</f>
        <v>int_10_4</v>
      </c>
      <c r="B1000" s="108">
        <f>IF(COL_SIZES[[#This Row],[datatype]] = "varchar",
  MIN(
    COL_SIZES[[#This Row],[column_length]],
    IFERROR(VALUE(VLOOKUP(
      COL_SIZES[[#This Row],[table_name]]&amp;"."&amp;COL_SIZES[[#This Row],[column_name]],
      AVG_COL_SIZES[#Data],2,FALSE)),
    COL_SIZES[[#This Row],[column_length]])
  ),
  COL_SIZES[[#This Row],[column_length]])</f>
        <v>4</v>
      </c>
      <c r="C1000" s="109">
        <f>VLOOKUP(A1000,DBMS_TYPE_SIZES[],2,FALSE)</f>
        <v>9</v>
      </c>
      <c r="D1000" s="109">
        <f>VLOOKUP(A1000,DBMS_TYPE_SIZES[],3,FALSE)</f>
        <v>4</v>
      </c>
      <c r="E1000" s="110">
        <f>VLOOKUP(A1000,DBMS_TYPE_SIZES[],4,FALSE)</f>
        <v>4</v>
      </c>
      <c r="F1000" t="s">
        <v>159</v>
      </c>
      <c r="G1000" t="s">
        <v>698</v>
      </c>
      <c r="H1000" t="s">
        <v>18</v>
      </c>
      <c r="I1000">
        <v>10</v>
      </c>
      <c r="J1000">
        <v>4</v>
      </c>
    </row>
    <row r="1001" spans="1:10">
      <c r="A1001" s="108" t="str">
        <f>COL_SIZES[[#This Row],[datatype]]&amp;"_"&amp;COL_SIZES[[#This Row],[column_prec]]&amp;"_"&amp;COL_SIZES[[#This Row],[col_len]]</f>
        <v>int_10_4</v>
      </c>
      <c r="B1001" s="108">
        <f>IF(COL_SIZES[[#This Row],[datatype]] = "varchar",
  MIN(
    COL_SIZES[[#This Row],[column_length]],
    IFERROR(VALUE(VLOOKUP(
      COL_SIZES[[#This Row],[table_name]]&amp;"."&amp;COL_SIZES[[#This Row],[column_name]],
      AVG_COL_SIZES[#Data],2,FALSE)),
    COL_SIZES[[#This Row],[column_length]])
  ),
  COL_SIZES[[#This Row],[column_length]])</f>
        <v>4</v>
      </c>
      <c r="C1001" s="109">
        <f>VLOOKUP(A1001,DBMS_TYPE_SIZES[],2,FALSE)</f>
        <v>9</v>
      </c>
      <c r="D1001" s="109">
        <f>VLOOKUP(A1001,DBMS_TYPE_SIZES[],3,FALSE)</f>
        <v>4</v>
      </c>
      <c r="E1001" s="110">
        <f>VLOOKUP(A1001,DBMS_TYPE_SIZES[],4,FALSE)</f>
        <v>4</v>
      </c>
      <c r="F1001" t="s">
        <v>159</v>
      </c>
      <c r="G1001" t="s">
        <v>139</v>
      </c>
      <c r="H1001" t="s">
        <v>18</v>
      </c>
      <c r="I1001">
        <v>10</v>
      </c>
      <c r="J1001">
        <v>4</v>
      </c>
    </row>
    <row r="1002" spans="1:10">
      <c r="A1002" s="108" t="str">
        <f>COL_SIZES[[#This Row],[datatype]]&amp;"_"&amp;COL_SIZES[[#This Row],[column_prec]]&amp;"_"&amp;COL_SIZES[[#This Row],[col_len]]</f>
        <v>varchar_0_255</v>
      </c>
      <c r="B1002" s="108">
        <f>IF(COL_SIZES[[#This Row],[datatype]] = "varchar",
  MIN(
    COL_SIZES[[#This Row],[column_length]],
    IFERROR(VALUE(VLOOKUP(
      COL_SIZES[[#This Row],[table_name]]&amp;"."&amp;COL_SIZES[[#This Row],[column_name]],
      AVG_COL_SIZES[#Data],2,FALSE)),
    COL_SIZES[[#This Row],[column_length]])
  ),
  COL_SIZES[[#This Row],[column_length]])</f>
        <v>255</v>
      </c>
      <c r="C1002" s="109">
        <f>VLOOKUP(A1002,DBMS_TYPE_SIZES[],2,FALSE)</f>
        <v>255</v>
      </c>
      <c r="D1002" s="109">
        <f>VLOOKUP(A1002,DBMS_TYPE_SIZES[],3,FALSE)</f>
        <v>255</v>
      </c>
      <c r="E1002" s="110">
        <f>VLOOKUP(A1002,DBMS_TYPE_SIZES[],4,FALSE)</f>
        <v>256</v>
      </c>
      <c r="F1002" t="s">
        <v>159</v>
      </c>
      <c r="G1002" t="s">
        <v>699</v>
      </c>
      <c r="H1002" t="s">
        <v>86</v>
      </c>
      <c r="I1002">
        <v>0</v>
      </c>
      <c r="J1002">
        <v>255</v>
      </c>
    </row>
    <row r="1003" spans="1:10">
      <c r="A1003" s="108" t="str">
        <f>COL_SIZES[[#This Row],[datatype]]&amp;"_"&amp;COL_SIZES[[#This Row],[column_prec]]&amp;"_"&amp;COL_SIZES[[#This Row],[col_len]]</f>
        <v>varchar_0_255</v>
      </c>
      <c r="B1003" s="108">
        <f>IF(COL_SIZES[[#This Row],[datatype]] = "varchar",
  MIN(
    COL_SIZES[[#This Row],[column_length]],
    IFERROR(VALUE(VLOOKUP(
      COL_SIZES[[#This Row],[table_name]]&amp;"."&amp;COL_SIZES[[#This Row],[column_name]],
      AVG_COL_SIZES[#Data],2,FALSE)),
    COL_SIZES[[#This Row],[column_length]])
  ),
  COL_SIZES[[#This Row],[column_length]])</f>
        <v>255</v>
      </c>
      <c r="C1003" s="109">
        <f>VLOOKUP(A1003,DBMS_TYPE_SIZES[],2,FALSE)</f>
        <v>255</v>
      </c>
      <c r="D1003" s="109">
        <f>VLOOKUP(A1003,DBMS_TYPE_SIZES[],3,FALSE)</f>
        <v>255</v>
      </c>
      <c r="E1003" s="110">
        <f>VLOOKUP(A1003,DBMS_TYPE_SIZES[],4,FALSE)</f>
        <v>256</v>
      </c>
      <c r="F1003" t="s">
        <v>159</v>
      </c>
      <c r="G1003" t="s">
        <v>700</v>
      </c>
      <c r="H1003" t="s">
        <v>86</v>
      </c>
      <c r="I1003">
        <v>0</v>
      </c>
      <c r="J1003">
        <v>255</v>
      </c>
    </row>
    <row r="1004" spans="1:10">
      <c r="A1004" s="108" t="str">
        <f>COL_SIZES[[#This Row],[datatype]]&amp;"_"&amp;COL_SIZES[[#This Row],[column_prec]]&amp;"_"&amp;COL_SIZES[[#This Row],[col_len]]</f>
        <v>int_10_4</v>
      </c>
      <c r="B1004" s="108">
        <f>IF(COL_SIZES[[#This Row],[datatype]] = "varchar",
  MIN(
    COL_SIZES[[#This Row],[column_length]],
    IFERROR(VALUE(VLOOKUP(
      COL_SIZES[[#This Row],[table_name]]&amp;"."&amp;COL_SIZES[[#This Row],[column_name]],
      AVG_COL_SIZES[#Data],2,FALSE)),
    COL_SIZES[[#This Row],[column_length]])
  ),
  COL_SIZES[[#This Row],[column_length]])</f>
        <v>4</v>
      </c>
      <c r="C1004" s="109">
        <f>VLOOKUP(A1004,DBMS_TYPE_SIZES[],2,FALSE)</f>
        <v>9</v>
      </c>
      <c r="D1004" s="109">
        <f>VLOOKUP(A1004,DBMS_TYPE_SIZES[],3,FALSE)</f>
        <v>4</v>
      </c>
      <c r="E1004" s="110">
        <f>VLOOKUP(A1004,DBMS_TYPE_SIZES[],4,FALSE)</f>
        <v>4</v>
      </c>
      <c r="F1004" t="s">
        <v>159</v>
      </c>
      <c r="G1004" t="s">
        <v>116</v>
      </c>
      <c r="H1004" t="s">
        <v>18</v>
      </c>
      <c r="I1004">
        <v>10</v>
      </c>
      <c r="J1004">
        <v>4</v>
      </c>
    </row>
    <row r="1005" spans="1:10">
      <c r="A1005" s="108" t="str">
        <f>COL_SIZES[[#This Row],[datatype]]&amp;"_"&amp;COL_SIZES[[#This Row],[column_prec]]&amp;"_"&amp;COL_SIZES[[#This Row],[col_len]]</f>
        <v>numeric_16_9</v>
      </c>
      <c r="B1005" s="108">
        <f>IF(COL_SIZES[[#This Row],[datatype]] = "varchar",
  MIN(
    COL_SIZES[[#This Row],[column_length]],
    IFERROR(VALUE(VLOOKUP(
      COL_SIZES[[#This Row],[table_name]]&amp;"."&amp;COL_SIZES[[#This Row],[column_name]],
      AVG_COL_SIZES[#Data],2,FALSE)),
    COL_SIZES[[#This Row],[column_length]])
  ),
  COL_SIZES[[#This Row],[column_length]])</f>
        <v>9</v>
      </c>
      <c r="C1005" s="109">
        <f>VLOOKUP(A1005,DBMS_TYPE_SIZES[],2,FALSE)</f>
        <v>9</v>
      </c>
      <c r="D1005" s="109">
        <f>VLOOKUP(A1005,DBMS_TYPE_SIZES[],3,FALSE)</f>
        <v>9</v>
      </c>
      <c r="E1005" s="110">
        <f>VLOOKUP(A1005,DBMS_TYPE_SIZES[],4,FALSE)</f>
        <v>9</v>
      </c>
      <c r="F1005" t="s">
        <v>159</v>
      </c>
      <c r="G1005" t="s">
        <v>96</v>
      </c>
      <c r="H1005" t="s">
        <v>62</v>
      </c>
      <c r="I1005">
        <v>16</v>
      </c>
      <c r="J1005">
        <v>9</v>
      </c>
    </row>
    <row r="1006" spans="1:10">
      <c r="A1006" s="108" t="str">
        <f>COL_SIZES[[#This Row],[datatype]]&amp;"_"&amp;COL_SIZES[[#This Row],[column_prec]]&amp;"_"&amp;COL_SIZES[[#This Row],[col_len]]</f>
        <v>int_10_4</v>
      </c>
      <c r="B1006" s="108">
        <f>IF(COL_SIZES[[#This Row],[datatype]] = "varchar",
  MIN(
    COL_SIZES[[#This Row],[column_length]],
    IFERROR(VALUE(VLOOKUP(
      COL_SIZES[[#This Row],[table_name]]&amp;"."&amp;COL_SIZES[[#This Row],[column_name]],
      AVG_COL_SIZES[#Data],2,FALSE)),
    COL_SIZES[[#This Row],[column_length]])
  ),
  COL_SIZES[[#This Row],[column_length]])</f>
        <v>4</v>
      </c>
      <c r="C1006" s="109">
        <f>VLOOKUP(A1006,DBMS_TYPE_SIZES[],2,FALSE)</f>
        <v>9</v>
      </c>
      <c r="D1006" s="109">
        <f>VLOOKUP(A1006,DBMS_TYPE_SIZES[],3,FALSE)</f>
        <v>4</v>
      </c>
      <c r="E1006" s="110">
        <f>VLOOKUP(A1006,DBMS_TYPE_SIZES[],4,FALSE)</f>
        <v>4</v>
      </c>
      <c r="F1006" t="s">
        <v>159</v>
      </c>
      <c r="G1006" t="s">
        <v>768</v>
      </c>
      <c r="H1006" t="s">
        <v>18</v>
      </c>
      <c r="I1006">
        <v>10</v>
      </c>
      <c r="J1006">
        <v>4</v>
      </c>
    </row>
    <row r="1007" spans="1:10">
      <c r="A1007" s="108" t="str">
        <f>COL_SIZES[[#This Row],[datatype]]&amp;"_"&amp;COL_SIZES[[#This Row],[column_prec]]&amp;"_"&amp;COL_SIZES[[#This Row],[col_len]]</f>
        <v>int_10_4</v>
      </c>
      <c r="B1007" s="108">
        <f>IF(COL_SIZES[[#This Row],[datatype]] = "varchar",
  MIN(
    COL_SIZES[[#This Row],[column_length]],
    IFERROR(VALUE(VLOOKUP(
      COL_SIZES[[#This Row],[table_name]]&amp;"."&amp;COL_SIZES[[#This Row],[column_name]],
      AVG_COL_SIZES[#Data],2,FALSE)),
    COL_SIZES[[#This Row],[column_length]])
  ),
  COL_SIZES[[#This Row],[column_length]])</f>
        <v>4</v>
      </c>
      <c r="C1007" s="109">
        <f>VLOOKUP(A1007,DBMS_TYPE_SIZES[],2,FALSE)</f>
        <v>9</v>
      </c>
      <c r="D1007" s="109">
        <f>VLOOKUP(A1007,DBMS_TYPE_SIZES[],3,FALSE)</f>
        <v>4</v>
      </c>
      <c r="E1007" s="110">
        <f>VLOOKUP(A1007,DBMS_TYPE_SIZES[],4,FALSE)</f>
        <v>4</v>
      </c>
      <c r="F1007" t="s">
        <v>159</v>
      </c>
      <c r="G1007" t="s">
        <v>223</v>
      </c>
      <c r="H1007" t="s">
        <v>18</v>
      </c>
      <c r="I1007">
        <v>10</v>
      </c>
      <c r="J1007">
        <v>4</v>
      </c>
    </row>
    <row r="1008" spans="1:10">
      <c r="A1008" s="108" t="str">
        <f>COL_SIZES[[#This Row],[datatype]]&amp;"_"&amp;COL_SIZES[[#This Row],[column_prec]]&amp;"_"&amp;COL_SIZES[[#This Row],[col_len]]</f>
        <v>varchar_0_50</v>
      </c>
      <c r="B1008" s="108">
        <f>IF(COL_SIZES[[#This Row],[datatype]] = "varchar",
  MIN(
    COL_SIZES[[#This Row],[column_length]],
    IFERROR(VALUE(VLOOKUP(
      COL_SIZES[[#This Row],[table_name]]&amp;"."&amp;COL_SIZES[[#This Row],[column_name]],
      AVG_COL_SIZES[#Data],2,FALSE)),
    COL_SIZES[[#This Row],[column_length]])
  ),
  COL_SIZES[[#This Row],[column_length]])</f>
        <v>50</v>
      </c>
      <c r="C1008" s="109">
        <f>VLOOKUP(A1008,DBMS_TYPE_SIZES[],2,FALSE)</f>
        <v>50</v>
      </c>
      <c r="D1008" s="109">
        <f>VLOOKUP(A1008,DBMS_TYPE_SIZES[],3,FALSE)</f>
        <v>50</v>
      </c>
      <c r="E1008" s="110">
        <f>VLOOKUP(A1008,DBMS_TYPE_SIZES[],4,FALSE)</f>
        <v>51</v>
      </c>
      <c r="F1008" t="s">
        <v>159</v>
      </c>
      <c r="G1008" t="s">
        <v>158</v>
      </c>
      <c r="H1008" t="s">
        <v>86</v>
      </c>
      <c r="I1008">
        <v>0</v>
      </c>
      <c r="J1008">
        <v>50</v>
      </c>
    </row>
    <row r="1009" spans="1:10">
      <c r="A1009" s="108" t="str">
        <f>COL_SIZES[[#This Row],[datatype]]&amp;"_"&amp;COL_SIZES[[#This Row],[column_prec]]&amp;"_"&amp;COL_SIZES[[#This Row],[col_len]]</f>
        <v>int_10_4</v>
      </c>
      <c r="B1009" s="108">
        <f>IF(COL_SIZES[[#This Row],[datatype]] = "varchar",
  MIN(
    COL_SIZES[[#This Row],[column_length]],
    IFERROR(VALUE(VLOOKUP(
      COL_SIZES[[#This Row],[table_name]]&amp;"."&amp;COL_SIZES[[#This Row],[column_name]],
      AVG_COL_SIZES[#Data],2,FALSE)),
    COL_SIZES[[#This Row],[column_length]])
  ),
  COL_SIZES[[#This Row],[column_length]])</f>
        <v>4</v>
      </c>
      <c r="C1009" s="109">
        <f>VLOOKUP(A1009,DBMS_TYPE_SIZES[],2,FALSE)</f>
        <v>9</v>
      </c>
      <c r="D1009" s="109">
        <f>VLOOKUP(A1009,DBMS_TYPE_SIZES[],3,FALSE)</f>
        <v>4</v>
      </c>
      <c r="E1009" s="110">
        <f>VLOOKUP(A1009,DBMS_TYPE_SIZES[],4,FALSE)</f>
        <v>4</v>
      </c>
      <c r="F1009" t="s">
        <v>159</v>
      </c>
      <c r="G1009" t="s">
        <v>203</v>
      </c>
      <c r="H1009" t="s">
        <v>18</v>
      </c>
      <c r="I1009">
        <v>10</v>
      </c>
      <c r="J1009">
        <v>4</v>
      </c>
    </row>
    <row r="1010" spans="1:10">
      <c r="A1010" s="108" t="str">
        <f>COL_SIZES[[#This Row],[datatype]]&amp;"_"&amp;COL_SIZES[[#This Row],[column_prec]]&amp;"_"&amp;COL_SIZES[[#This Row],[col_len]]</f>
        <v>int_10_4</v>
      </c>
      <c r="B1010" s="108">
        <f>IF(COL_SIZES[[#This Row],[datatype]] = "varchar",
  MIN(
    COL_SIZES[[#This Row],[column_length]],
    IFERROR(VALUE(VLOOKUP(
      COL_SIZES[[#This Row],[table_name]]&amp;"."&amp;COL_SIZES[[#This Row],[column_name]],
      AVG_COL_SIZES[#Data],2,FALSE)),
    COL_SIZES[[#This Row],[column_length]])
  ),
  COL_SIZES[[#This Row],[column_length]])</f>
        <v>4</v>
      </c>
      <c r="C1010" s="109">
        <f>VLOOKUP(A1010,DBMS_TYPE_SIZES[],2,FALSE)</f>
        <v>9</v>
      </c>
      <c r="D1010" s="109">
        <f>VLOOKUP(A1010,DBMS_TYPE_SIZES[],3,FALSE)</f>
        <v>4</v>
      </c>
      <c r="E1010" s="110">
        <f>VLOOKUP(A1010,DBMS_TYPE_SIZES[],4,FALSE)</f>
        <v>4</v>
      </c>
      <c r="F1010" t="s">
        <v>159</v>
      </c>
      <c r="G1010" t="s">
        <v>769</v>
      </c>
      <c r="H1010" t="s">
        <v>18</v>
      </c>
      <c r="I1010">
        <v>10</v>
      </c>
      <c r="J1010">
        <v>4</v>
      </c>
    </row>
    <row r="1011" spans="1:10">
      <c r="A1011" s="108" t="str">
        <f>COL_SIZES[[#This Row],[datatype]]&amp;"_"&amp;COL_SIZES[[#This Row],[column_prec]]&amp;"_"&amp;COL_SIZES[[#This Row],[col_len]]</f>
        <v>varchar_0_50</v>
      </c>
      <c r="B1011" s="108">
        <f>IF(COL_SIZES[[#This Row],[datatype]] = "varchar",
  MIN(
    COL_SIZES[[#This Row],[column_length]],
    IFERROR(VALUE(VLOOKUP(
      COL_SIZES[[#This Row],[table_name]]&amp;"."&amp;COL_SIZES[[#This Row],[column_name]],
      AVG_COL_SIZES[#Data],2,FALSE)),
    COL_SIZES[[#This Row],[column_length]])
  ),
  COL_SIZES[[#This Row],[column_length]])</f>
        <v>50</v>
      </c>
      <c r="C1011" s="109">
        <f>VLOOKUP(A1011,DBMS_TYPE_SIZES[],2,FALSE)</f>
        <v>50</v>
      </c>
      <c r="D1011" s="109">
        <f>VLOOKUP(A1011,DBMS_TYPE_SIZES[],3,FALSE)</f>
        <v>50</v>
      </c>
      <c r="E1011" s="110">
        <f>VLOOKUP(A1011,DBMS_TYPE_SIZES[],4,FALSE)</f>
        <v>51</v>
      </c>
      <c r="F1011" t="s">
        <v>159</v>
      </c>
      <c r="G1011" t="s">
        <v>770</v>
      </c>
      <c r="H1011" t="s">
        <v>86</v>
      </c>
      <c r="I1011">
        <v>0</v>
      </c>
      <c r="J1011">
        <v>50</v>
      </c>
    </row>
    <row r="1012" spans="1:10">
      <c r="A1012" s="108" t="str">
        <f>COL_SIZES[[#This Row],[datatype]]&amp;"_"&amp;COL_SIZES[[#This Row],[column_prec]]&amp;"_"&amp;COL_SIZES[[#This Row],[col_len]]</f>
        <v>int_10_4</v>
      </c>
      <c r="B1012" s="108">
        <f>IF(COL_SIZES[[#This Row],[datatype]] = "varchar",
  MIN(
    COL_SIZES[[#This Row],[column_length]],
    IFERROR(VALUE(VLOOKUP(
      COL_SIZES[[#This Row],[table_name]]&amp;"."&amp;COL_SIZES[[#This Row],[column_name]],
      AVG_COL_SIZES[#Data],2,FALSE)),
    COL_SIZES[[#This Row],[column_length]])
  ),
  COL_SIZES[[#This Row],[column_length]])</f>
        <v>4</v>
      </c>
      <c r="C1012" s="109">
        <f>VLOOKUP(A1012,DBMS_TYPE_SIZES[],2,FALSE)</f>
        <v>9</v>
      </c>
      <c r="D1012" s="109">
        <f>VLOOKUP(A1012,DBMS_TYPE_SIZES[],3,FALSE)</f>
        <v>4</v>
      </c>
      <c r="E1012" s="110">
        <f>VLOOKUP(A1012,DBMS_TYPE_SIZES[],4,FALSE)</f>
        <v>4</v>
      </c>
      <c r="F1012" t="s">
        <v>159</v>
      </c>
      <c r="G1012" t="s">
        <v>704</v>
      </c>
      <c r="H1012" t="s">
        <v>18</v>
      </c>
      <c r="I1012">
        <v>10</v>
      </c>
      <c r="J1012">
        <v>4</v>
      </c>
    </row>
    <row r="1013" spans="1:10">
      <c r="A1013" s="108" t="str">
        <f>COL_SIZES[[#This Row],[datatype]]&amp;"_"&amp;COL_SIZES[[#This Row],[column_prec]]&amp;"_"&amp;COL_SIZES[[#This Row],[col_len]]</f>
        <v>int_10_4</v>
      </c>
      <c r="B1013" s="108">
        <f>IF(COL_SIZES[[#This Row],[datatype]] = "varchar",
  MIN(
    COL_SIZES[[#This Row],[column_length]],
    IFERROR(VALUE(VLOOKUP(
      COL_SIZES[[#This Row],[table_name]]&amp;"."&amp;COL_SIZES[[#This Row],[column_name]],
      AVG_COL_SIZES[#Data],2,FALSE)),
    COL_SIZES[[#This Row],[column_length]])
  ),
  COL_SIZES[[#This Row],[column_length]])</f>
        <v>4</v>
      </c>
      <c r="C1013" s="109">
        <f>VLOOKUP(A1013,DBMS_TYPE_SIZES[],2,FALSE)</f>
        <v>9</v>
      </c>
      <c r="D1013" s="109">
        <f>VLOOKUP(A1013,DBMS_TYPE_SIZES[],3,FALSE)</f>
        <v>4</v>
      </c>
      <c r="E1013" s="110">
        <f>VLOOKUP(A1013,DBMS_TYPE_SIZES[],4,FALSE)</f>
        <v>4</v>
      </c>
      <c r="F1013" t="s">
        <v>159</v>
      </c>
      <c r="G1013" t="s">
        <v>706</v>
      </c>
      <c r="H1013" t="s">
        <v>18</v>
      </c>
      <c r="I1013">
        <v>10</v>
      </c>
      <c r="J1013">
        <v>4</v>
      </c>
    </row>
    <row r="1014" spans="1:10">
      <c r="A1014" s="108" t="str">
        <f>COL_SIZES[[#This Row],[datatype]]&amp;"_"&amp;COL_SIZES[[#This Row],[column_prec]]&amp;"_"&amp;COL_SIZES[[#This Row],[col_len]]</f>
        <v>datetime_23_8</v>
      </c>
      <c r="B1014" s="108">
        <f>IF(COL_SIZES[[#This Row],[datatype]] = "varchar",
  MIN(
    COL_SIZES[[#This Row],[column_length]],
    IFERROR(VALUE(VLOOKUP(
      COL_SIZES[[#This Row],[table_name]]&amp;"."&amp;COL_SIZES[[#This Row],[column_name]],
      AVG_COL_SIZES[#Data],2,FALSE)),
    COL_SIZES[[#This Row],[column_length]])
  ),
  COL_SIZES[[#This Row],[column_length]])</f>
        <v>8</v>
      </c>
      <c r="C1014" s="109">
        <f>VLOOKUP(A1014,DBMS_TYPE_SIZES[],2,FALSE)</f>
        <v>7</v>
      </c>
      <c r="D1014" s="109">
        <f>VLOOKUP(A1014,DBMS_TYPE_SIZES[],3,FALSE)</f>
        <v>8</v>
      </c>
      <c r="E1014" s="110">
        <f>VLOOKUP(A1014,DBMS_TYPE_SIZES[],4,FALSE)</f>
        <v>8</v>
      </c>
      <c r="F1014" t="s">
        <v>159</v>
      </c>
      <c r="G1014" t="s">
        <v>708</v>
      </c>
      <c r="H1014" t="s">
        <v>20</v>
      </c>
      <c r="I1014">
        <v>23</v>
      </c>
      <c r="J1014">
        <v>8</v>
      </c>
    </row>
    <row r="1015" spans="1:10">
      <c r="A1015" s="108" t="str">
        <f>COL_SIZES[[#This Row],[datatype]]&amp;"_"&amp;COL_SIZES[[#This Row],[column_prec]]&amp;"_"&amp;COL_SIZES[[#This Row],[col_len]]</f>
        <v>int_10_4</v>
      </c>
      <c r="B1015" s="108">
        <f>IF(COL_SIZES[[#This Row],[datatype]] = "varchar",
  MIN(
    COL_SIZES[[#This Row],[column_length]],
    IFERROR(VALUE(VLOOKUP(
      COL_SIZES[[#This Row],[table_name]]&amp;"."&amp;COL_SIZES[[#This Row],[column_name]],
      AVG_COL_SIZES[#Data],2,FALSE)),
    COL_SIZES[[#This Row],[column_length]])
  ),
  COL_SIZES[[#This Row],[column_length]])</f>
        <v>4</v>
      </c>
      <c r="C1015" s="109">
        <f>VLOOKUP(A1015,DBMS_TYPE_SIZES[],2,FALSE)</f>
        <v>9</v>
      </c>
      <c r="D1015" s="109">
        <f>VLOOKUP(A1015,DBMS_TYPE_SIZES[],3,FALSE)</f>
        <v>4</v>
      </c>
      <c r="E1015" s="110">
        <f>VLOOKUP(A1015,DBMS_TYPE_SIZES[],4,FALSE)</f>
        <v>4</v>
      </c>
      <c r="F1015" t="s">
        <v>159</v>
      </c>
      <c r="G1015" t="s">
        <v>133</v>
      </c>
      <c r="H1015" t="s">
        <v>18</v>
      </c>
      <c r="I1015">
        <v>10</v>
      </c>
      <c r="J1015">
        <v>4</v>
      </c>
    </row>
    <row r="1016" spans="1:10">
      <c r="A1016" s="108" t="str">
        <f>COL_SIZES[[#This Row],[datatype]]&amp;"_"&amp;COL_SIZES[[#This Row],[column_prec]]&amp;"_"&amp;COL_SIZES[[#This Row],[col_len]]</f>
        <v>numeric_19_9</v>
      </c>
      <c r="B1016" s="108">
        <f>IF(COL_SIZES[[#This Row],[datatype]] = "varchar",
  MIN(
    COL_SIZES[[#This Row],[column_length]],
    IFERROR(VALUE(VLOOKUP(
      COL_SIZES[[#This Row],[table_name]]&amp;"."&amp;COL_SIZES[[#This Row],[column_name]],
      AVG_COL_SIZES[#Data],2,FALSE)),
    COL_SIZES[[#This Row],[column_length]])
  ),
  COL_SIZES[[#This Row],[column_length]])</f>
        <v>9</v>
      </c>
      <c r="C1016" s="109">
        <f>VLOOKUP(A1016,DBMS_TYPE_SIZES[],2,FALSE)</f>
        <v>9</v>
      </c>
      <c r="D1016" s="109">
        <f>VLOOKUP(A1016,DBMS_TYPE_SIZES[],3,FALSE)</f>
        <v>9</v>
      </c>
      <c r="E1016" s="110">
        <f>VLOOKUP(A1016,DBMS_TYPE_SIZES[],4,FALSE)</f>
        <v>9</v>
      </c>
      <c r="F1016" t="s">
        <v>159</v>
      </c>
      <c r="G1016" t="s">
        <v>151</v>
      </c>
      <c r="H1016" t="s">
        <v>62</v>
      </c>
      <c r="I1016">
        <v>19</v>
      </c>
      <c r="J1016">
        <v>9</v>
      </c>
    </row>
    <row r="1017" spans="1:10">
      <c r="A1017" s="108" t="str">
        <f>COL_SIZES[[#This Row],[datatype]]&amp;"_"&amp;COL_SIZES[[#This Row],[column_prec]]&amp;"_"&amp;COL_SIZES[[#This Row],[col_len]]</f>
        <v>datetime_23_8</v>
      </c>
      <c r="B1017" s="108">
        <f>IF(COL_SIZES[[#This Row],[datatype]] = "varchar",
  MIN(
    COL_SIZES[[#This Row],[column_length]],
    IFERROR(VALUE(VLOOKUP(
      COL_SIZES[[#This Row],[table_name]]&amp;"."&amp;COL_SIZES[[#This Row],[column_name]],
      AVG_COL_SIZES[#Data],2,FALSE)),
    COL_SIZES[[#This Row],[column_length]])
  ),
  COL_SIZES[[#This Row],[column_length]])</f>
        <v>8</v>
      </c>
      <c r="C1017" s="109">
        <f>VLOOKUP(A1017,DBMS_TYPE_SIZES[],2,FALSE)</f>
        <v>7</v>
      </c>
      <c r="D1017" s="109">
        <f>VLOOKUP(A1017,DBMS_TYPE_SIZES[],3,FALSE)</f>
        <v>8</v>
      </c>
      <c r="E1017" s="110">
        <f>VLOOKUP(A1017,DBMS_TYPE_SIZES[],4,FALSE)</f>
        <v>8</v>
      </c>
      <c r="F1017" t="s">
        <v>160</v>
      </c>
      <c r="G1017" t="s">
        <v>715</v>
      </c>
      <c r="H1017" t="s">
        <v>20</v>
      </c>
      <c r="I1017">
        <v>23</v>
      </c>
      <c r="J1017">
        <v>8</v>
      </c>
    </row>
    <row r="1018" spans="1:10">
      <c r="A1018" s="108" t="str">
        <f>COL_SIZES[[#This Row],[datatype]]&amp;"_"&amp;COL_SIZES[[#This Row],[column_prec]]&amp;"_"&amp;COL_SIZES[[#This Row],[col_len]]</f>
        <v>int_10_4</v>
      </c>
      <c r="B1018" s="108">
        <f>IF(COL_SIZES[[#This Row],[datatype]] = "varchar",
  MIN(
    COL_SIZES[[#This Row],[column_length]],
    IFERROR(VALUE(VLOOKUP(
      COL_SIZES[[#This Row],[table_name]]&amp;"."&amp;COL_SIZES[[#This Row],[column_name]],
      AVG_COL_SIZES[#Data],2,FALSE)),
    COL_SIZES[[#This Row],[column_length]])
  ),
  COL_SIZES[[#This Row],[column_length]])</f>
        <v>4</v>
      </c>
      <c r="C1018" s="109">
        <f>VLOOKUP(A1018,DBMS_TYPE_SIZES[],2,FALSE)</f>
        <v>9</v>
      </c>
      <c r="D1018" s="109">
        <f>VLOOKUP(A1018,DBMS_TYPE_SIZES[],3,FALSE)</f>
        <v>4</v>
      </c>
      <c r="E1018" s="110">
        <f>VLOOKUP(A1018,DBMS_TYPE_SIZES[],4,FALSE)</f>
        <v>4</v>
      </c>
      <c r="F1018" t="s">
        <v>160</v>
      </c>
      <c r="G1018" t="s">
        <v>129</v>
      </c>
      <c r="H1018" t="s">
        <v>18</v>
      </c>
      <c r="I1018">
        <v>10</v>
      </c>
      <c r="J1018">
        <v>4</v>
      </c>
    </row>
    <row r="1019" spans="1:10">
      <c r="A1019" s="108" t="str">
        <f>COL_SIZES[[#This Row],[datatype]]&amp;"_"&amp;COL_SIZES[[#This Row],[column_prec]]&amp;"_"&amp;COL_SIZES[[#This Row],[col_len]]</f>
        <v>int_10_4</v>
      </c>
      <c r="B1019" s="108">
        <f>IF(COL_SIZES[[#This Row],[datatype]] = "varchar",
  MIN(
    COL_SIZES[[#This Row],[column_length]],
    IFERROR(VALUE(VLOOKUP(
      COL_SIZES[[#This Row],[table_name]]&amp;"."&amp;COL_SIZES[[#This Row],[column_name]],
      AVG_COL_SIZES[#Data],2,FALSE)),
    COL_SIZES[[#This Row],[column_length]])
  ),
  COL_SIZES[[#This Row],[column_length]])</f>
        <v>4</v>
      </c>
      <c r="C1019" s="109">
        <f>VLOOKUP(A1019,DBMS_TYPE_SIZES[],2,FALSE)</f>
        <v>9</v>
      </c>
      <c r="D1019" s="109">
        <f>VLOOKUP(A1019,DBMS_TYPE_SIZES[],3,FALSE)</f>
        <v>4</v>
      </c>
      <c r="E1019" s="110">
        <f>VLOOKUP(A1019,DBMS_TYPE_SIZES[],4,FALSE)</f>
        <v>4</v>
      </c>
      <c r="F1019" t="s">
        <v>160</v>
      </c>
      <c r="G1019" t="s">
        <v>771</v>
      </c>
      <c r="H1019" t="s">
        <v>18</v>
      </c>
      <c r="I1019">
        <v>10</v>
      </c>
      <c r="J1019">
        <v>4</v>
      </c>
    </row>
    <row r="1020" spans="1:10">
      <c r="A1020" s="108" t="str">
        <f>COL_SIZES[[#This Row],[datatype]]&amp;"_"&amp;COL_SIZES[[#This Row],[column_prec]]&amp;"_"&amp;COL_SIZES[[#This Row],[col_len]]</f>
        <v>int_10_4</v>
      </c>
      <c r="B1020" s="108">
        <f>IF(COL_SIZES[[#This Row],[datatype]] = "varchar",
  MIN(
    COL_SIZES[[#This Row],[column_length]],
    IFERROR(VALUE(VLOOKUP(
      COL_SIZES[[#This Row],[table_name]]&amp;"."&amp;COL_SIZES[[#This Row],[column_name]],
      AVG_COL_SIZES[#Data],2,FALSE)),
    COL_SIZES[[#This Row],[column_length]])
  ),
  COL_SIZES[[#This Row],[column_length]])</f>
        <v>4</v>
      </c>
      <c r="C1020" s="109">
        <f>VLOOKUP(A1020,DBMS_TYPE_SIZES[],2,FALSE)</f>
        <v>9</v>
      </c>
      <c r="D1020" s="109">
        <f>VLOOKUP(A1020,DBMS_TYPE_SIZES[],3,FALSE)</f>
        <v>4</v>
      </c>
      <c r="E1020" s="110">
        <f>VLOOKUP(A1020,DBMS_TYPE_SIZES[],4,FALSE)</f>
        <v>4</v>
      </c>
      <c r="F1020" t="s">
        <v>160</v>
      </c>
      <c r="G1020" t="s">
        <v>772</v>
      </c>
      <c r="H1020" t="s">
        <v>18</v>
      </c>
      <c r="I1020">
        <v>10</v>
      </c>
      <c r="J1020">
        <v>4</v>
      </c>
    </row>
    <row r="1021" spans="1:10">
      <c r="A1021" s="108" t="str">
        <f>COL_SIZES[[#This Row],[datatype]]&amp;"_"&amp;COL_SIZES[[#This Row],[column_prec]]&amp;"_"&amp;COL_SIZES[[#This Row],[col_len]]</f>
        <v>int_10_4</v>
      </c>
      <c r="B1021" s="108">
        <f>IF(COL_SIZES[[#This Row],[datatype]] = "varchar",
  MIN(
    COL_SIZES[[#This Row],[column_length]],
    IFERROR(VALUE(VLOOKUP(
      COL_SIZES[[#This Row],[table_name]]&amp;"."&amp;COL_SIZES[[#This Row],[column_name]],
      AVG_COL_SIZES[#Data],2,FALSE)),
    COL_SIZES[[#This Row],[column_length]])
  ),
  COL_SIZES[[#This Row],[column_length]])</f>
        <v>4</v>
      </c>
      <c r="C1021" s="109">
        <f>VLOOKUP(A1021,DBMS_TYPE_SIZES[],2,FALSE)</f>
        <v>9</v>
      </c>
      <c r="D1021" s="109">
        <f>VLOOKUP(A1021,DBMS_TYPE_SIZES[],3,FALSE)</f>
        <v>4</v>
      </c>
      <c r="E1021" s="110">
        <f>VLOOKUP(A1021,DBMS_TYPE_SIZES[],4,FALSE)</f>
        <v>4</v>
      </c>
      <c r="F1021" t="s">
        <v>160</v>
      </c>
      <c r="G1021" t="s">
        <v>734</v>
      </c>
      <c r="H1021" t="s">
        <v>18</v>
      </c>
      <c r="I1021">
        <v>10</v>
      </c>
      <c r="J1021">
        <v>4</v>
      </c>
    </row>
    <row r="1022" spans="1:10">
      <c r="A1022" s="108" t="str">
        <f>COL_SIZES[[#This Row],[datatype]]&amp;"_"&amp;COL_SIZES[[#This Row],[column_prec]]&amp;"_"&amp;COL_SIZES[[#This Row],[col_len]]</f>
        <v>numeric_19_9</v>
      </c>
      <c r="B1022" s="108">
        <f>IF(COL_SIZES[[#This Row],[datatype]] = "varchar",
  MIN(
    COL_SIZES[[#This Row],[column_length]],
    IFERROR(VALUE(VLOOKUP(
      COL_SIZES[[#This Row],[table_name]]&amp;"."&amp;COL_SIZES[[#This Row],[column_name]],
      AVG_COL_SIZES[#Data],2,FALSE)),
    COL_SIZES[[#This Row],[column_length]])
  ),
  COL_SIZES[[#This Row],[column_length]])</f>
        <v>9</v>
      </c>
      <c r="C1022" s="109">
        <f>VLOOKUP(A1022,DBMS_TYPE_SIZES[],2,FALSE)</f>
        <v>9</v>
      </c>
      <c r="D1022" s="109">
        <f>VLOOKUP(A1022,DBMS_TYPE_SIZES[],3,FALSE)</f>
        <v>9</v>
      </c>
      <c r="E1022" s="110">
        <f>VLOOKUP(A1022,DBMS_TYPE_SIZES[],4,FALSE)</f>
        <v>9</v>
      </c>
      <c r="F1022" t="s">
        <v>160</v>
      </c>
      <c r="G1022" t="s">
        <v>143</v>
      </c>
      <c r="H1022" t="s">
        <v>62</v>
      </c>
      <c r="I1022">
        <v>19</v>
      </c>
      <c r="J1022">
        <v>9</v>
      </c>
    </row>
    <row r="1023" spans="1:10">
      <c r="A1023" s="108" t="str">
        <f>COL_SIZES[[#This Row],[datatype]]&amp;"_"&amp;COL_SIZES[[#This Row],[column_prec]]&amp;"_"&amp;COL_SIZES[[#This Row],[col_len]]</f>
        <v>int_10_4</v>
      </c>
      <c r="B1023" s="108">
        <f>IF(COL_SIZES[[#This Row],[datatype]] = "varchar",
  MIN(
    COL_SIZES[[#This Row],[column_length]],
    IFERROR(VALUE(VLOOKUP(
      COL_SIZES[[#This Row],[table_name]]&amp;"."&amp;COL_SIZES[[#This Row],[column_name]],
      AVG_COL_SIZES[#Data],2,FALSE)),
    COL_SIZES[[#This Row],[column_length]])
  ),
  COL_SIZES[[#This Row],[column_length]])</f>
        <v>4</v>
      </c>
      <c r="C1023" s="109">
        <f>VLOOKUP(A1023,DBMS_TYPE_SIZES[],2,FALSE)</f>
        <v>9</v>
      </c>
      <c r="D1023" s="109">
        <f>VLOOKUP(A1023,DBMS_TYPE_SIZES[],3,FALSE)</f>
        <v>4</v>
      </c>
      <c r="E1023" s="110">
        <f>VLOOKUP(A1023,DBMS_TYPE_SIZES[],4,FALSE)</f>
        <v>4</v>
      </c>
      <c r="F1023" t="s">
        <v>160</v>
      </c>
      <c r="G1023" t="s">
        <v>736</v>
      </c>
      <c r="H1023" t="s">
        <v>18</v>
      </c>
      <c r="I1023">
        <v>10</v>
      </c>
      <c r="J1023">
        <v>4</v>
      </c>
    </row>
    <row r="1024" spans="1:10">
      <c r="A1024" s="108" t="str">
        <f>COL_SIZES[[#This Row],[datatype]]&amp;"_"&amp;COL_SIZES[[#This Row],[column_prec]]&amp;"_"&amp;COL_SIZES[[#This Row],[col_len]]</f>
        <v>int_10_4</v>
      </c>
      <c r="B1024" s="108">
        <f>IF(COL_SIZES[[#This Row],[datatype]] = "varchar",
  MIN(
    COL_SIZES[[#This Row],[column_length]],
    IFERROR(VALUE(VLOOKUP(
      COL_SIZES[[#This Row],[table_name]]&amp;"."&amp;COL_SIZES[[#This Row],[column_name]],
      AVG_COL_SIZES[#Data],2,FALSE)),
    COL_SIZES[[#This Row],[column_length]])
  ),
  COL_SIZES[[#This Row],[column_length]])</f>
        <v>4</v>
      </c>
      <c r="C1024" s="109">
        <f>VLOOKUP(A1024,DBMS_TYPE_SIZES[],2,FALSE)</f>
        <v>9</v>
      </c>
      <c r="D1024" s="109">
        <f>VLOOKUP(A1024,DBMS_TYPE_SIZES[],3,FALSE)</f>
        <v>4</v>
      </c>
      <c r="E1024" s="110">
        <f>VLOOKUP(A1024,DBMS_TYPE_SIZES[],4,FALSE)</f>
        <v>4</v>
      </c>
      <c r="F1024" t="s">
        <v>160</v>
      </c>
      <c r="G1024" t="s">
        <v>212</v>
      </c>
      <c r="H1024" t="s">
        <v>18</v>
      </c>
      <c r="I1024">
        <v>10</v>
      </c>
      <c r="J1024">
        <v>4</v>
      </c>
    </row>
    <row r="1025" spans="1:10">
      <c r="A1025" s="108" t="str">
        <f>COL_SIZES[[#This Row],[datatype]]&amp;"_"&amp;COL_SIZES[[#This Row],[column_prec]]&amp;"_"&amp;COL_SIZES[[#This Row],[col_len]]</f>
        <v>int_10_4</v>
      </c>
      <c r="B1025" s="108">
        <f>IF(COL_SIZES[[#This Row],[datatype]] = "varchar",
  MIN(
    COL_SIZES[[#This Row],[column_length]],
    IFERROR(VALUE(VLOOKUP(
      COL_SIZES[[#This Row],[table_name]]&amp;"."&amp;COL_SIZES[[#This Row],[column_name]],
      AVG_COL_SIZES[#Data],2,FALSE)),
    COL_SIZES[[#This Row],[column_length]])
  ),
  COL_SIZES[[#This Row],[column_length]])</f>
        <v>4</v>
      </c>
      <c r="C1025" s="109">
        <f>VLOOKUP(A1025,DBMS_TYPE_SIZES[],2,FALSE)</f>
        <v>9</v>
      </c>
      <c r="D1025" s="109">
        <f>VLOOKUP(A1025,DBMS_TYPE_SIZES[],3,FALSE)</f>
        <v>4</v>
      </c>
      <c r="E1025" s="110">
        <f>VLOOKUP(A1025,DBMS_TYPE_SIZES[],4,FALSE)</f>
        <v>4</v>
      </c>
      <c r="F1025" t="s">
        <v>160</v>
      </c>
      <c r="G1025" t="s">
        <v>697</v>
      </c>
      <c r="H1025" t="s">
        <v>18</v>
      </c>
      <c r="I1025">
        <v>10</v>
      </c>
      <c r="J1025">
        <v>4</v>
      </c>
    </row>
    <row r="1026" spans="1:10">
      <c r="A1026" s="108" t="str">
        <f>COL_SIZES[[#This Row],[datatype]]&amp;"_"&amp;COL_SIZES[[#This Row],[column_prec]]&amp;"_"&amp;COL_SIZES[[#This Row],[col_len]]</f>
        <v>int_10_4</v>
      </c>
      <c r="B1026" s="108">
        <f>IF(COL_SIZES[[#This Row],[datatype]] = "varchar",
  MIN(
    COL_SIZES[[#This Row],[column_length]],
    IFERROR(VALUE(VLOOKUP(
      COL_SIZES[[#This Row],[table_name]]&amp;"."&amp;COL_SIZES[[#This Row],[column_name]],
      AVG_COL_SIZES[#Data],2,FALSE)),
    COL_SIZES[[#This Row],[column_length]])
  ),
  COL_SIZES[[#This Row],[column_length]])</f>
        <v>4</v>
      </c>
      <c r="C1026" s="109">
        <f>VLOOKUP(A1026,DBMS_TYPE_SIZES[],2,FALSE)</f>
        <v>9</v>
      </c>
      <c r="D1026" s="109">
        <f>VLOOKUP(A1026,DBMS_TYPE_SIZES[],3,FALSE)</f>
        <v>4</v>
      </c>
      <c r="E1026" s="110">
        <f>VLOOKUP(A1026,DBMS_TYPE_SIZES[],4,FALSE)</f>
        <v>4</v>
      </c>
      <c r="F1026" t="s">
        <v>160</v>
      </c>
      <c r="G1026" t="s">
        <v>698</v>
      </c>
      <c r="H1026" t="s">
        <v>18</v>
      </c>
      <c r="I1026">
        <v>10</v>
      </c>
      <c r="J1026">
        <v>4</v>
      </c>
    </row>
    <row r="1027" spans="1:10">
      <c r="A1027" s="108" t="str">
        <f>COL_SIZES[[#This Row],[datatype]]&amp;"_"&amp;COL_SIZES[[#This Row],[column_prec]]&amp;"_"&amp;COL_SIZES[[#This Row],[col_len]]</f>
        <v>int_10_4</v>
      </c>
      <c r="B1027" s="108">
        <f>IF(COL_SIZES[[#This Row],[datatype]] = "varchar",
  MIN(
    COL_SIZES[[#This Row],[column_length]],
    IFERROR(VALUE(VLOOKUP(
      COL_SIZES[[#This Row],[table_name]]&amp;"."&amp;COL_SIZES[[#This Row],[column_name]],
      AVG_COL_SIZES[#Data],2,FALSE)),
    COL_SIZES[[#This Row],[column_length]])
  ),
  COL_SIZES[[#This Row],[column_length]])</f>
        <v>4</v>
      </c>
      <c r="C1027" s="109">
        <f>VLOOKUP(A1027,DBMS_TYPE_SIZES[],2,FALSE)</f>
        <v>9</v>
      </c>
      <c r="D1027" s="109">
        <f>VLOOKUP(A1027,DBMS_TYPE_SIZES[],3,FALSE)</f>
        <v>4</v>
      </c>
      <c r="E1027" s="110">
        <f>VLOOKUP(A1027,DBMS_TYPE_SIZES[],4,FALSE)</f>
        <v>4</v>
      </c>
      <c r="F1027" t="s">
        <v>160</v>
      </c>
      <c r="G1027" t="s">
        <v>139</v>
      </c>
      <c r="H1027" t="s">
        <v>18</v>
      </c>
      <c r="I1027">
        <v>10</v>
      </c>
      <c r="J1027">
        <v>4</v>
      </c>
    </row>
    <row r="1028" spans="1:10">
      <c r="A1028" s="108" t="str">
        <f>COL_SIZES[[#This Row],[datatype]]&amp;"_"&amp;COL_SIZES[[#This Row],[column_prec]]&amp;"_"&amp;COL_SIZES[[#This Row],[col_len]]</f>
        <v>varchar_0_255</v>
      </c>
      <c r="B1028" s="108">
        <f>IF(COL_SIZES[[#This Row],[datatype]] = "varchar",
  MIN(
    COL_SIZES[[#This Row],[column_length]],
    IFERROR(VALUE(VLOOKUP(
      COL_SIZES[[#This Row],[table_name]]&amp;"."&amp;COL_SIZES[[#This Row],[column_name]],
      AVG_COL_SIZES[#Data],2,FALSE)),
    COL_SIZES[[#This Row],[column_length]])
  ),
  COL_SIZES[[#This Row],[column_length]])</f>
        <v>255</v>
      </c>
      <c r="C1028" s="109">
        <f>VLOOKUP(A1028,DBMS_TYPE_SIZES[],2,FALSE)</f>
        <v>255</v>
      </c>
      <c r="D1028" s="109">
        <f>VLOOKUP(A1028,DBMS_TYPE_SIZES[],3,FALSE)</f>
        <v>255</v>
      </c>
      <c r="E1028" s="110">
        <f>VLOOKUP(A1028,DBMS_TYPE_SIZES[],4,FALSE)</f>
        <v>256</v>
      </c>
      <c r="F1028" t="s">
        <v>160</v>
      </c>
      <c r="G1028" t="s">
        <v>699</v>
      </c>
      <c r="H1028" t="s">
        <v>86</v>
      </c>
      <c r="I1028">
        <v>0</v>
      </c>
      <c r="J1028">
        <v>255</v>
      </c>
    </row>
    <row r="1029" spans="1:10">
      <c r="A1029" s="108" t="str">
        <f>COL_SIZES[[#This Row],[datatype]]&amp;"_"&amp;COL_SIZES[[#This Row],[column_prec]]&amp;"_"&amp;COL_SIZES[[#This Row],[col_len]]</f>
        <v>varchar_0_255</v>
      </c>
      <c r="B1029" s="108">
        <f>IF(COL_SIZES[[#This Row],[datatype]] = "varchar",
  MIN(
    COL_SIZES[[#This Row],[column_length]],
    IFERROR(VALUE(VLOOKUP(
      COL_SIZES[[#This Row],[table_name]]&amp;"."&amp;COL_SIZES[[#This Row],[column_name]],
      AVG_COL_SIZES[#Data],2,FALSE)),
    COL_SIZES[[#This Row],[column_length]])
  ),
  COL_SIZES[[#This Row],[column_length]])</f>
        <v>255</v>
      </c>
      <c r="C1029" s="109">
        <f>VLOOKUP(A1029,DBMS_TYPE_SIZES[],2,FALSE)</f>
        <v>255</v>
      </c>
      <c r="D1029" s="109">
        <f>VLOOKUP(A1029,DBMS_TYPE_SIZES[],3,FALSE)</f>
        <v>255</v>
      </c>
      <c r="E1029" s="110">
        <f>VLOOKUP(A1029,DBMS_TYPE_SIZES[],4,FALSE)</f>
        <v>256</v>
      </c>
      <c r="F1029" t="s">
        <v>160</v>
      </c>
      <c r="G1029" t="s">
        <v>700</v>
      </c>
      <c r="H1029" t="s">
        <v>86</v>
      </c>
      <c r="I1029">
        <v>0</v>
      </c>
      <c r="J1029">
        <v>255</v>
      </c>
    </row>
    <row r="1030" spans="1:10">
      <c r="A1030" s="108" t="str">
        <f>COL_SIZES[[#This Row],[datatype]]&amp;"_"&amp;COL_SIZES[[#This Row],[column_prec]]&amp;"_"&amp;COL_SIZES[[#This Row],[col_len]]</f>
        <v>int_10_4</v>
      </c>
      <c r="B1030" s="108">
        <f>IF(COL_SIZES[[#This Row],[datatype]] = "varchar",
  MIN(
    COL_SIZES[[#This Row],[column_length]],
    IFERROR(VALUE(VLOOKUP(
      COL_SIZES[[#This Row],[table_name]]&amp;"."&amp;COL_SIZES[[#This Row],[column_name]],
      AVG_COL_SIZES[#Data],2,FALSE)),
    COL_SIZES[[#This Row],[column_length]])
  ),
  COL_SIZES[[#This Row],[column_length]])</f>
        <v>4</v>
      </c>
      <c r="C1030" s="109">
        <f>VLOOKUP(A1030,DBMS_TYPE_SIZES[],2,FALSE)</f>
        <v>9</v>
      </c>
      <c r="D1030" s="109">
        <f>VLOOKUP(A1030,DBMS_TYPE_SIZES[],3,FALSE)</f>
        <v>4</v>
      </c>
      <c r="E1030" s="110">
        <f>VLOOKUP(A1030,DBMS_TYPE_SIZES[],4,FALSE)</f>
        <v>4</v>
      </c>
      <c r="F1030" t="s">
        <v>160</v>
      </c>
      <c r="G1030" t="s">
        <v>116</v>
      </c>
      <c r="H1030" t="s">
        <v>18</v>
      </c>
      <c r="I1030">
        <v>10</v>
      </c>
      <c r="J1030">
        <v>4</v>
      </c>
    </row>
    <row r="1031" spans="1:10">
      <c r="A1031" s="108" t="str">
        <f>COL_SIZES[[#This Row],[datatype]]&amp;"_"&amp;COL_SIZES[[#This Row],[column_prec]]&amp;"_"&amp;COL_SIZES[[#This Row],[col_len]]</f>
        <v>int_10_4</v>
      </c>
      <c r="B1031" s="108">
        <f>IF(COL_SIZES[[#This Row],[datatype]] = "varchar",
  MIN(
    COL_SIZES[[#This Row],[column_length]],
    IFERROR(VALUE(VLOOKUP(
      COL_SIZES[[#This Row],[table_name]]&amp;"."&amp;COL_SIZES[[#This Row],[column_name]],
      AVG_COL_SIZES[#Data],2,FALSE)),
    COL_SIZES[[#This Row],[column_length]])
  ),
  COL_SIZES[[#This Row],[column_length]])</f>
        <v>4</v>
      </c>
      <c r="C1031" s="109">
        <f>VLOOKUP(A1031,DBMS_TYPE_SIZES[],2,FALSE)</f>
        <v>9</v>
      </c>
      <c r="D1031" s="109">
        <f>VLOOKUP(A1031,DBMS_TYPE_SIZES[],3,FALSE)</f>
        <v>4</v>
      </c>
      <c r="E1031" s="110">
        <f>VLOOKUP(A1031,DBMS_TYPE_SIZES[],4,FALSE)</f>
        <v>4</v>
      </c>
      <c r="F1031" t="s">
        <v>160</v>
      </c>
      <c r="G1031" t="s">
        <v>710</v>
      </c>
      <c r="H1031" t="s">
        <v>18</v>
      </c>
      <c r="I1031">
        <v>10</v>
      </c>
      <c r="J1031">
        <v>4</v>
      </c>
    </row>
    <row r="1032" spans="1:10">
      <c r="A1032" s="108" t="str">
        <f>COL_SIZES[[#This Row],[datatype]]&amp;"_"&amp;COL_SIZES[[#This Row],[column_prec]]&amp;"_"&amp;COL_SIZES[[#This Row],[col_len]]</f>
        <v>varchar_0_50</v>
      </c>
      <c r="B1032" s="108">
        <f>IF(COL_SIZES[[#This Row],[datatype]] = "varchar",
  MIN(
    COL_SIZES[[#This Row],[column_length]],
    IFERROR(VALUE(VLOOKUP(
      COL_SIZES[[#This Row],[table_name]]&amp;"."&amp;COL_SIZES[[#This Row],[column_name]],
      AVG_COL_SIZES[#Data],2,FALSE)),
    COL_SIZES[[#This Row],[column_length]])
  ),
  COL_SIZES[[#This Row],[column_length]])</f>
        <v>50</v>
      </c>
      <c r="C1032" s="109">
        <f>VLOOKUP(A1032,DBMS_TYPE_SIZES[],2,FALSE)</f>
        <v>50</v>
      </c>
      <c r="D1032" s="109">
        <f>VLOOKUP(A1032,DBMS_TYPE_SIZES[],3,FALSE)</f>
        <v>50</v>
      </c>
      <c r="E1032" s="110">
        <f>VLOOKUP(A1032,DBMS_TYPE_SIZES[],4,FALSE)</f>
        <v>51</v>
      </c>
      <c r="F1032" t="s">
        <v>160</v>
      </c>
      <c r="G1032" t="s">
        <v>773</v>
      </c>
      <c r="H1032" t="s">
        <v>86</v>
      </c>
      <c r="I1032">
        <v>0</v>
      </c>
      <c r="J1032">
        <v>50</v>
      </c>
    </row>
    <row r="1033" spans="1:10">
      <c r="A1033" s="108" t="str">
        <f>COL_SIZES[[#This Row],[datatype]]&amp;"_"&amp;COL_SIZES[[#This Row],[column_prec]]&amp;"_"&amp;COL_SIZES[[#This Row],[col_len]]</f>
        <v>varchar_0_50</v>
      </c>
      <c r="B1033" s="108">
        <f>IF(COL_SIZES[[#This Row],[datatype]] = "varchar",
  MIN(
    COL_SIZES[[#This Row],[column_length]],
    IFERROR(VALUE(VLOOKUP(
      COL_SIZES[[#This Row],[table_name]]&amp;"."&amp;COL_SIZES[[#This Row],[column_name]],
      AVG_COL_SIZES[#Data],2,FALSE)),
    COL_SIZES[[#This Row],[column_length]])
  ),
  COL_SIZES[[#This Row],[column_length]])</f>
        <v>50</v>
      </c>
      <c r="C1033" s="109">
        <f>VLOOKUP(A1033,DBMS_TYPE_SIZES[],2,FALSE)</f>
        <v>50</v>
      </c>
      <c r="D1033" s="109">
        <f>VLOOKUP(A1033,DBMS_TYPE_SIZES[],3,FALSE)</f>
        <v>50</v>
      </c>
      <c r="E1033" s="110">
        <f>VLOOKUP(A1033,DBMS_TYPE_SIZES[],4,FALSE)</f>
        <v>51</v>
      </c>
      <c r="F1033" t="s">
        <v>160</v>
      </c>
      <c r="G1033" t="s">
        <v>130</v>
      </c>
      <c r="H1033" t="s">
        <v>86</v>
      </c>
      <c r="I1033">
        <v>0</v>
      </c>
      <c r="J1033">
        <v>50</v>
      </c>
    </row>
    <row r="1034" spans="1:10">
      <c r="A1034" s="108" t="str">
        <f>COL_SIZES[[#This Row],[datatype]]&amp;"_"&amp;COL_SIZES[[#This Row],[column_prec]]&amp;"_"&amp;COL_SIZES[[#This Row],[col_len]]</f>
        <v>numeric_16_9</v>
      </c>
      <c r="B1034" s="108">
        <f>IF(COL_SIZES[[#This Row],[datatype]] = "varchar",
  MIN(
    COL_SIZES[[#This Row],[column_length]],
    IFERROR(VALUE(VLOOKUP(
      COL_SIZES[[#This Row],[table_name]]&amp;"."&amp;COL_SIZES[[#This Row],[column_name]],
      AVG_COL_SIZES[#Data],2,FALSE)),
    COL_SIZES[[#This Row],[column_length]])
  ),
  COL_SIZES[[#This Row],[column_length]])</f>
        <v>9</v>
      </c>
      <c r="C1034" s="109">
        <f>VLOOKUP(A1034,DBMS_TYPE_SIZES[],2,FALSE)</f>
        <v>9</v>
      </c>
      <c r="D1034" s="109">
        <f>VLOOKUP(A1034,DBMS_TYPE_SIZES[],3,FALSE)</f>
        <v>9</v>
      </c>
      <c r="E1034" s="110">
        <f>VLOOKUP(A1034,DBMS_TYPE_SIZES[],4,FALSE)</f>
        <v>9</v>
      </c>
      <c r="F1034" t="s">
        <v>160</v>
      </c>
      <c r="G1034" t="s">
        <v>774</v>
      </c>
      <c r="H1034" t="s">
        <v>62</v>
      </c>
      <c r="I1034">
        <v>16</v>
      </c>
      <c r="J1034">
        <v>9</v>
      </c>
    </row>
    <row r="1035" spans="1:10">
      <c r="A1035" s="108" t="str">
        <f>COL_SIZES[[#This Row],[datatype]]&amp;"_"&amp;COL_SIZES[[#This Row],[column_prec]]&amp;"_"&amp;COL_SIZES[[#This Row],[col_len]]</f>
        <v>datetime_23_8</v>
      </c>
      <c r="B1035" s="108">
        <f>IF(COL_SIZES[[#This Row],[datatype]] = "varchar",
  MIN(
    COL_SIZES[[#This Row],[column_length]],
    IFERROR(VALUE(VLOOKUP(
      COL_SIZES[[#This Row],[table_name]]&amp;"."&amp;COL_SIZES[[#This Row],[column_name]],
      AVG_COL_SIZES[#Data],2,FALSE)),
    COL_SIZES[[#This Row],[column_length]])
  ),
  COL_SIZES[[#This Row],[column_length]])</f>
        <v>8</v>
      </c>
      <c r="C1035" s="109">
        <f>VLOOKUP(A1035,DBMS_TYPE_SIZES[],2,FALSE)</f>
        <v>7</v>
      </c>
      <c r="D1035" s="109">
        <f>VLOOKUP(A1035,DBMS_TYPE_SIZES[],3,FALSE)</f>
        <v>8</v>
      </c>
      <c r="E1035" s="110">
        <f>VLOOKUP(A1035,DBMS_TYPE_SIZES[],4,FALSE)</f>
        <v>8</v>
      </c>
      <c r="F1035" t="s">
        <v>160</v>
      </c>
      <c r="G1035" t="s">
        <v>719</v>
      </c>
      <c r="H1035" t="s">
        <v>20</v>
      </c>
      <c r="I1035">
        <v>23</v>
      </c>
      <c r="J1035">
        <v>8</v>
      </c>
    </row>
    <row r="1036" spans="1:10">
      <c r="A1036" s="108" t="str">
        <f>COL_SIZES[[#This Row],[datatype]]&amp;"_"&amp;COL_SIZES[[#This Row],[column_prec]]&amp;"_"&amp;COL_SIZES[[#This Row],[col_len]]</f>
        <v>int_10_4</v>
      </c>
      <c r="B1036" s="108">
        <f>IF(COL_SIZES[[#This Row],[datatype]] = "varchar",
  MIN(
    COL_SIZES[[#This Row],[column_length]],
    IFERROR(VALUE(VLOOKUP(
      COL_SIZES[[#This Row],[table_name]]&amp;"."&amp;COL_SIZES[[#This Row],[column_name]],
      AVG_COL_SIZES[#Data],2,FALSE)),
    COL_SIZES[[#This Row],[column_length]])
  ),
  COL_SIZES[[#This Row],[column_length]])</f>
        <v>4</v>
      </c>
      <c r="C1036" s="109">
        <f>VLOOKUP(A1036,DBMS_TYPE_SIZES[],2,FALSE)</f>
        <v>9</v>
      </c>
      <c r="D1036" s="109">
        <f>VLOOKUP(A1036,DBMS_TYPE_SIZES[],3,FALSE)</f>
        <v>4</v>
      </c>
      <c r="E1036" s="110">
        <f>VLOOKUP(A1036,DBMS_TYPE_SIZES[],4,FALSE)</f>
        <v>4</v>
      </c>
      <c r="F1036" t="s">
        <v>160</v>
      </c>
      <c r="G1036" t="s">
        <v>720</v>
      </c>
      <c r="H1036" t="s">
        <v>18</v>
      </c>
      <c r="I1036">
        <v>10</v>
      </c>
      <c r="J1036">
        <v>4</v>
      </c>
    </row>
    <row r="1037" spans="1:10">
      <c r="A1037" s="108" t="str">
        <f>COL_SIZES[[#This Row],[datatype]]&amp;"_"&amp;COL_SIZES[[#This Row],[column_prec]]&amp;"_"&amp;COL_SIZES[[#This Row],[col_len]]</f>
        <v>int_10_4</v>
      </c>
      <c r="B1037" s="108">
        <f>IF(COL_SIZES[[#This Row],[datatype]] = "varchar",
  MIN(
    COL_SIZES[[#This Row],[column_length]],
    IFERROR(VALUE(VLOOKUP(
      COL_SIZES[[#This Row],[table_name]]&amp;"."&amp;COL_SIZES[[#This Row],[column_name]],
      AVG_COL_SIZES[#Data],2,FALSE)),
    COL_SIZES[[#This Row],[column_length]])
  ),
  COL_SIZES[[#This Row],[column_length]])</f>
        <v>4</v>
      </c>
      <c r="C1037" s="109">
        <f>VLOOKUP(A1037,DBMS_TYPE_SIZES[],2,FALSE)</f>
        <v>9</v>
      </c>
      <c r="D1037" s="109">
        <f>VLOOKUP(A1037,DBMS_TYPE_SIZES[],3,FALSE)</f>
        <v>4</v>
      </c>
      <c r="E1037" s="110">
        <f>VLOOKUP(A1037,DBMS_TYPE_SIZES[],4,FALSE)</f>
        <v>4</v>
      </c>
      <c r="F1037" t="s">
        <v>160</v>
      </c>
      <c r="G1037" t="s">
        <v>721</v>
      </c>
      <c r="H1037" t="s">
        <v>18</v>
      </c>
      <c r="I1037">
        <v>10</v>
      </c>
      <c r="J1037">
        <v>4</v>
      </c>
    </row>
    <row r="1038" spans="1:10">
      <c r="A1038" s="108" t="str">
        <f>COL_SIZES[[#This Row],[datatype]]&amp;"_"&amp;COL_SIZES[[#This Row],[column_prec]]&amp;"_"&amp;COL_SIZES[[#This Row],[col_len]]</f>
        <v>int_10_4</v>
      </c>
      <c r="B1038" s="108">
        <f>IF(COL_SIZES[[#This Row],[datatype]] = "varchar",
  MIN(
    COL_SIZES[[#This Row],[column_length]],
    IFERROR(VALUE(VLOOKUP(
      COL_SIZES[[#This Row],[table_name]]&amp;"."&amp;COL_SIZES[[#This Row],[column_name]],
      AVG_COL_SIZES[#Data],2,FALSE)),
    COL_SIZES[[#This Row],[column_length]])
  ),
  COL_SIZES[[#This Row],[column_length]])</f>
        <v>4</v>
      </c>
      <c r="C1038" s="109">
        <f>VLOOKUP(A1038,DBMS_TYPE_SIZES[],2,FALSE)</f>
        <v>9</v>
      </c>
      <c r="D1038" s="109">
        <f>VLOOKUP(A1038,DBMS_TYPE_SIZES[],3,FALSE)</f>
        <v>4</v>
      </c>
      <c r="E1038" s="110">
        <f>VLOOKUP(A1038,DBMS_TYPE_SIZES[],4,FALSE)</f>
        <v>4</v>
      </c>
      <c r="F1038" t="s">
        <v>160</v>
      </c>
      <c r="G1038" t="s">
        <v>722</v>
      </c>
      <c r="H1038" t="s">
        <v>18</v>
      </c>
      <c r="I1038">
        <v>10</v>
      </c>
      <c r="J1038">
        <v>4</v>
      </c>
    </row>
    <row r="1039" spans="1:10">
      <c r="A1039" s="108" t="str">
        <f>COL_SIZES[[#This Row],[datatype]]&amp;"_"&amp;COL_SIZES[[#This Row],[column_prec]]&amp;"_"&amp;COL_SIZES[[#This Row],[col_len]]</f>
        <v>int_10_4</v>
      </c>
      <c r="B1039" s="108">
        <f>IF(COL_SIZES[[#This Row],[datatype]] = "varchar",
  MIN(
    COL_SIZES[[#This Row],[column_length]],
    IFERROR(VALUE(VLOOKUP(
      COL_SIZES[[#This Row],[table_name]]&amp;"."&amp;COL_SIZES[[#This Row],[column_name]],
      AVG_COL_SIZES[#Data],2,FALSE)),
    COL_SIZES[[#This Row],[column_length]])
  ),
  COL_SIZES[[#This Row],[column_length]])</f>
        <v>4</v>
      </c>
      <c r="C1039" s="109">
        <f>VLOOKUP(A1039,DBMS_TYPE_SIZES[],2,FALSE)</f>
        <v>9</v>
      </c>
      <c r="D1039" s="109">
        <f>VLOOKUP(A1039,DBMS_TYPE_SIZES[],3,FALSE)</f>
        <v>4</v>
      </c>
      <c r="E1039" s="110">
        <f>VLOOKUP(A1039,DBMS_TYPE_SIZES[],4,FALSE)</f>
        <v>4</v>
      </c>
      <c r="F1039" t="s">
        <v>160</v>
      </c>
      <c r="G1039" t="s">
        <v>704</v>
      </c>
      <c r="H1039" t="s">
        <v>18</v>
      </c>
      <c r="I1039">
        <v>10</v>
      </c>
      <c r="J1039">
        <v>4</v>
      </c>
    </row>
    <row r="1040" spans="1:10">
      <c r="A1040" s="108" t="str">
        <f>COL_SIZES[[#This Row],[datatype]]&amp;"_"&amp;COL_SIZES[[#This Row],[column_prec]]&amp;"_"&amp;COL_SIZES[[#This Row],[col_len]]</f>
        <v>int_10_4</v>
      </c>
      <c r="B1040" s="108">
        <f>IF(COL_SIZES[[#This Row],[datatype]] = "varchar",
  MIN(
    COL_SIZES[[#This Row],[column_length]],
    IFERROR(VALUE(VLOOKUP(
      COL_SIZES[[#This Row],[table_name]]&amp;"."&amp;COL_SIZES[[#This Row],[column_name]],
      AVG_COL_SIZES[#Data],2,FALSE)),
    COL_SIZES[[#This Row],[column_length]])
  ),
  COL_SIZES[[#This Row],[column_length]])</f>
        <v>4</v>
      </c>
      <c r="C1040" s="109">
        <f>VLOOKUP(A1040,DBMS_TYPE_SIZES[],2,FALSE)</f>
        <v>9</v>
      </c>
      <c r="D1040" s="109">
        <f>VLOOKUP(A1040,DBMS_TYPE_SIZES[],3,FALSE)</f>
        <v>4</v>
      </c>
      <c r="E1040" s="110">
        <f>VLOOKUP(A1040,DBMS_TYPE_SIZES[],4,FALSE)</f>
        <v>4</v>
      </c>
      <c r="F1040" t="s">
        <v>160</v>
      </c>
      <c r="G1040" t="s">
        <v>238</v>
      </c>
      <c r="H1040" t="s">
        <v>18</v>
      </c>
      <c r="I1040">
        <v>10</v>
      </c>
      <c r="J1040">
        <v>4</v>
      </c>
    </row>
    <row r="1041" spans="1:10">
      <c r="A1041" s="108" t="str">
        <f>COL_SIZES[[#This Row],[datatype]]&amp;"_"&amp;COL_SIZES[[#This Row],[column_prec]]&amp;"_"&amp;COL_SIZES[[#This Row],[col_len]]</f>
        <v>datetime_23_8</v>
      </c>
      <c r="B1041" s="108">
        <f>IF(COL_SIZES[[#This Row],[datatype]] = "varchar",
  MIN(
    COL_SIZES[[#This Row],[column_length]],
    IFERROR(VALUE(VLOOKUP(
      COL_SIZES[[#This Row],[table_name]]&amp;"."&amp;COL_SIZES[[#This Row],[column_name]],
      AVG_COL_SIZES[#Data],2,FALSE)),
    COL_SIZES[[#This Row],[column_length]])
  ),
  COL_SIZES[[#This Row],[column_length]])</f>
        <v>8</v>
      </c>
      <c r="C1041" s="109">
        <f>VLOOKUP(A1041,DBMS_TYPE_SIZES[],2,FALSE)</f>
        <v>7</v>
      </c>
      <c r="D1041" s="109">
        <f>VLOOKUP(A1041,DBMS_TYPE_SIZES[],3,FALSE)</f>
        <v>8</v>
      </c>
      <c r="E1041" s="110">
        <f>VLOOKUP(A1041,DBMS_TYPE_SIZES[],4,FALSE)</f>
        <v>8</v>
      </c>
      <c r="F1041" t="s">
        <v>161</v>
      </c>
      <c r="G1041" t="s">
        <v>715</v>
      </c>
      <c r="H1041" t="s">
        <v>20</v>
      </c>
      <c r="I1041">
        <v>23</v>
      </c>
      <c r="J1041">
        <v>8</v>
      </c>
    </row>
    <row r="1042" spans="1:10">
      <c r="A1042" s="108" t="str">
        <f>COL_SIZES[[#This Row],[datatype]]&amp;"_"&amp;COL_SIZES[[#This Row],[column_prec]]&amp;"_"&amp;COL_SIZES[[#This Row],[col_len]]</f>
        <v>int_10_4</v>
      </c>
      <c r="B1042" s="108">
        <f>IF(COL_SIZES[[#This Row],[datatype]] = "varchar",
  MIN(
    COL_SIZES[[#This Row],[column_length]],
    IFERROR(VALUE(VLOOKUP(
      COL_SIZES[[#This Row],[table_name]]&amp;"."&amp;COL_SIZES[[#This Row],[column_name]],
      AVG_COL_SIZES[#Data],2,FALSE)),
    COL_SIZES[[#This Row],[column_length]])
  ),
  COL_SIZES[[#This Row],[column_length]])</f>
        <v>4</v>
      </c>
      <c r="C1042" s="109">
        <f>VLOOKUP(A1042,DBMS_TYPE_SIZES[],2,FALSE)</f>
        <v>9</v>
      </c>
      <c r="D1042" s="109">
        <f>VLOOKUP(A1042,DBMS_TYPE_SIZES[],3,FALSE)</f>
        <v>4</v>
      </c>
      <c r="E1042" s="110">
        <f>VLOOKUP(A1042,DBMS_TYPE_SIZES[],4,FALSE)</f>
        <v>4</v>
      </c>
      <c r="F1042" t="s">
        <v>161</v>
      </c>
      <c r="G1042" t="s">
        <v>129</v>
      </c>
      <c r="H1042" t="s">
        <v>18</v>
      </c>
      <c r="I1042">
        <v>10</v>
      </c>
      <c r="J1042">
        <v>4</v>
      </c>
    </row>
    <row r="1043" spans="1:10">
      <c r="A1043" s="108" t="str">
        <f>COL_SIZES[[#This Row],[datatype]]&amp;"_"&amp;COL_SIZES[[#This Row],[column_prec]]&amp;"_"&amp;COL_SIZES[[#This Row],[col_len]]</f>
        <v>int_10_4</v>
      </c>
      <c r="B1043" s="108">
        <f>IF(COL_SIZES[[#This Row],[datatype]] = "varchar",
  MIN(
    COL_SIZES[[#This Row],[column_length]],
    IFERROR(VALUE(VLOOKUP(
      COL_SIZES[[#This Row],[table_name]]&amp;"."&amp;COL_SIZES[[#This Row],[column_name]],
      AVG_COL_SIZES[#Data],2,FALSE)),
    COL_SIZES[[#This Row],[column_length]])
  ),
  COL_SIZES[[#This Row],[column_length]])</f>
        <v>4</v>
      </c>
      <c r="C1043" s="109">
        <f>VLOOKUP(A1043,DBMS_TYPE_SIZES[],2,FALSE)</f>
        <v>9</v>
      </c>
      <c r="D1043" s="109">
        <f>VLOOKUP(A1043,DBMS_TYPE_SIZES[],3,FALSE)</f>
        <v>4</v>
      </c>
      <c r="E1043" s="110">
        <f>VLOOKUP(A1043,DBMS_TYPE_SIZES[],4,FALSE)</f>
        <v>4</v>
      </c>
      <c r="F1043" t="s">
        <v>161</v>
      </c>
      <c r="G1043" t="s">
        <v>771</v>
      </c>
      <c r="H1043" t="s">
        <v>18</v>
      </c>
      <c r="I1043">
        <v>10</v>
      </c>
      <c r="J1043">
        <v>4</v>
      </c>
    </row>
    <row r="1044" spans="1:10">
      <c r="A1044" s="108" t="str">
        <f>COL_SIZES[[#This Row],[datatype]]&amp;"_"&amp;COL_SIZES[[#This Row],[column_prec]]&amp;"_"&amp;COL_SIZES[[#This Row],[col_len]]</f>
        <v>int_10_4</v>
      </c>
      <c r="B1044" s="108">
        <f>IF(COL_SIZES[[#This Row],[datatype]] = "varchar",
  MIN(
    COL_SIZES[[#This Row],[column_length]],
    IFERROR(VALUE(VLOOKUP(
      COL_SIZES[[#This Row],[table_name]]&amp;"."&amp;COL_SIZES[[#This Row],[column_name]],
      AVG_COL_SIZES[#Data],2,FALSE)),
    COL_SIZES[[#This Row],[column_length]])
  ),
  COL_SIZES[[#This Row],[column_length]])</f>
        <v>4</v>
      </c>
      <c r="C1044" s="109">
        <f>VLOOKUP(A1044,DBMS_TYPE_SIZES[],2,FALSE)</f>
        <v>9</v>
      </c>
      <c r="D1044" s="109">
        <f>VLOOKUP(A1044,DBMS_TYPE_SIZES[],3,FALSE)</f>
        <v>4</v>
      </c>
      <c r="E1044" s="110">
        <f>VLOOKUP(A1044,DBMS_TYPE_SIZES[],4,FALSE)</f>
        <v>4</v>
      </c>
      <c r="F1044" t="s">
        <v>161</v>
      </c>
      <c r="G1044" t="s">
        <v>772</v>
      </c>
      <c r="H1044" t="s">
        <v>18</v>
      </c>
      <c r="I1044">
        <v>10</v>
      </c>
      <c r="J1044">
        <v>4</v>
      </c>
    </row>
    <row r="1045" spans="1:10">
      <c r="A1045" s="108" t="str">
        <f>COL_SIZES[[#This Row],[datatype]]&amp;"_"&amp;COL_SIZES[[#This Row],[column_prec]]&amp;"_"&amp;COL_SIZES[[#This Row],[col_len]]</f>
        <v>int_10_4</v>
      </c>
      <c r="B1045" s="108">
        <f>IF(COL_SIZES[[#This Row],[datatype]] = "varchar",
  MIN(
    COL_SIZES[[#This Row],[column_length]],
    IFERROR(VALUE(VLOOKUP(
      COL_SIZES[[#This Row],[table_name]]&amp;"."&amp;COL_SIZES[[#This Row],[column_name]],
      AVG_COL_SIZES[#Data],2,FALSE)),
    COL_SIZES[[#This Row],[column_length]])
  ),
  COL_SIZES[[#This Row],[column_length]])</f>
        <v>4</v>
      </c>
      <c r="C1045" s="109">
        <f>VLOOKUP(A1045,DBMS_TYPE_SIZES[],2,FALSE)</f>
        <v>9</v>
      </c>
      <c r="D1045" s="109">
        <f>VLOOKUP(A1045,DBMS_TYPE_SIZES[],3,FALSE)</f>
        <v>4</v>
      </c>
      <c r="E1045" s="110">
        <f>VLOOKUP(A1045,DBMS_TYPE_SIZES[],4,FALSE)</f>
        <v>4</v>
      </c>
      <c r="F1045" t="s">
        <v>161</v>
      </c>
      <c r="G1045" t="s">
        <v>734</v>
      </c>
      <c r="H1045" t="s">
        <v>18</v>
      </c>
      <c r="I1045">
        <v>10</v>
      </c>
      <c r="J1045">
        <v>4</v>
      </c>
    </row>
    <row r="1046" spans="1:10">
      <c r="A1046" s="108" t="str">
        <f>COL_SIZES[[#This Row],[datatype]]&amp;"_"&amp;COL_SIZES[[#This Row],[column_prec]]&amp;"_"&amp;COL_SIZES[[#This Row],[col_len]]</f>
        <v>numeric_19_9</v>
      </c>
      <c r="B1046" s="108">
        <f>IF(COL_SIZES[[#This Row],[datatype]] = "varchar",
  MIN(
    COL_SIZES[[#This Row],[column_length]],
    IFERROR(VALUE(VLOOKUP(
      COL_SIZES[[#This Row],[table_name]]&amp;"."&amp;COL_SIZES[[#This Row],[column_name]],
      AVG_COL_SIZES[#Data],2,FALSE)),
    COL_SIZES[[#This Row],[column_length]])
  ),
  COL_SIZES[[#This Row],[column_length]])</f>
        <v>9</v>
      </c>
      <c r="C1046" s="109">
        <f>VLOOKUP(A1046,DBMS_TYPE_SIZES[],2,FALSE)</f>
        <v>9</v>
      </c>
      <c r="D1046" s="109">
        <f>VLOOKUP(A1046,DBMS_TYPE_SIZES[],3,FALSE)</f>
        <v>9</v>
      </c>
      <c r="E1046" s="110">
        <f>VLOOKUP(A1046,DBMS_TYPE_SIZES[],4,FALSE)</f>
        <v>9</v>
      </c>
      <c r="F1046" t="s">
        <v>161</v>
      </c>
      <c r="G1046" t="s">
        <v>143</v>
      </c>
      <c r="H1046" t="s">
        <v>62</v>
      </c>
      <c r="I1046">
        <v>19</v>
      </c>
      <c r="J1046">
        <v>9</v>
      </c>
    </row>
    <row r="1047" spans="1:10">
      <c r="A1047" s="108" t="str">
        <f>COL_SIZES[[#This Row],[datatype]]&amp;"_"&amp;COL_SIZES[[#This Row],[column_prec]]&amp;"_"&amp;COL_SIZES[[#This Row],[col_len]]</f>
        <v>int_10_4</v>
      </c>
      <c r="B1047" s="108">
        <f>IF(COL_SIZES[[#This Row],[datatype]] = "varchar",
  MIN(
    COL_SIZES[[#This Row],[column_length]],
    IFERROR(VALUE(VLOOKUP(
      COL_SIZES[[#This Row],[table_name]]&amp;"."&amp;COL_SIZES[[#This Row],[column_name]],
      AVG_COL_SIZES[#Data],2,FALSE)),
    COL_SIZES[[#This Row],[column_length]])
  ),
  COL_SIZES[[#This Row],[column_length]])</f>
        <v>4</v>
      </c>
      <c r="C1047" s="109">
        <f>VLOOKUP(A1047,DBMS_TYPE_SIZES[],2,FALSE)</f>
        <v>9</v>
      </c>
      <c r="D1047" s="109">
        <f>VLOOKUP(A1047,DBMS_TYPE_SIZES[],3,FALSE)</f>
        <v>4</v>
      </c>
      <c r="E1047" s="110">
        <f>VLOOKUP(A1047,DBMS_TYPE_SIZES[],4,FALSE)</f>
        <v>4</v>
      </c>
      <c r="F1047" t="s">
        <v>161</v>
      </c>
      <c r="G1047" t="s">
        <v>736</v>
      </c>
      <c r="H1047" t="s">
        <v>18</v>
      </c>
      <c r="I1047">
        <v>10</v>
      </c>
      <c r="J1047">
        <v>4</v>
      </c>
    </row>
    <row r="1048" spans="1:10">
      <c r="A1048" s="108" t="str">
        <f>COL_SIZES[[#This Row],[datatype]]&amp;"_"&amp;COL_SIZES[[#This Row],[column_prec]]&amp;"_"&amp;COL_SIZES[[#This Row],[col_len]]</f>
        <v>int_10_4</v>
      </c>
      <c r="B1048" s="108">
        <f>IF(COL_SIZES[[#This Row],[datatype]] = "varchar",
  MIN(
    COL_SIZES[[#This Row],[column_length]],
    IFERROR(VALUE(VLOOKUP(
      COL_SIZES[[#This Row],[table_name]]&amp;"."&amp;COL_SIZES[[#This Row],[column_name]],
      AVG_COL_SIZES[#Data],2,FALSE)),
    COL_SIZES[[#This Row],[column_length]])
  ),
  COL_SIZES[[#This Row],[column_length]])</f>
        <v>4</v>
      </c>
      <c r="C1048" s="109">
        <f>VLOOKUP(A1048,DBMS_TYPE_SIZES[],2,FALSE)</f>
        <v>9</v>
      </c>
      <c r="D1048" s="109">
        <f>VLOOKUP(A1048,DBMS_TYPE_SIZES[],3,FALSE)</f>
        <v>4</v>
      </c>
      <c r="E1048" s="110">
        <f>VLOOKUP(A1048,DBMS_TYPE_SIZES[],4,FALSE)</f>
        <v>4</v>
      </c>
      <c r="F1048" t="s">
        <v>161</v>
      </c>
      <c r="G1048" t="s">
        <v>212</v>
      </c>
      <c r="H1048" t="s">
        <v>18</v>
      </c>
      <c r="I1048">
        <v>10</v>
      </c>
      <c r="J1048">
        <v>4</v>
      </c>
    </row>
    <row r="1049" spans="1:10">
      <c r="A1049" s="108" t="str">
        <f>COL_SIZES[[#This Row],[datatype]]&amp;"_"&amp;COL_SIZES[[#This Row],[column_prec]]&amp;"_"&amp;COL_SIZES[[#This Row],[col_len]]</f>
        <v>int_10_4</v>
      </c>
      <c r="B1049" s="108">
        <f>IF(COL_SIZES[[#This Row],[datatype]] = "varchar",
  MIN(
    COL_SIZES[[#This Row],[column_length]],
    IFERROR(VALUE(VLOOKUP(
      COL_SIZES[[#This Row],[table_name]]&amp;"."&amp;COL_SIZES[[#This Row],[column_name]],
      AVG_COL_SIZES[#Data],2,FALSE)),
    COL_SIZES[[#This Row],[column_length]])
  ),
  COL_SIZES[[#This Row],[column_length]])</f>
        <v>4</v>
      </c>
      <c r="C1049" s="109">
        <f>VLOOKUP(A1049,DBMS_TYPE_SIZES[],2,FALSE)</f>
        <v>9</v>
      </c>
      <c r="D1049" s="109">
        <f>VLOOKUP(A1049,DBMS_TYPE_SIZES[],3,FALSE)</f>
        <v>4</v>
      </c>
      <c r="E1049" s="110">
        <f>VLOOKUP(A1049,DBMS_TYPE_SIZES[],4,FALSE)</f>
        <v>4</v>
      </c>
      <c r="F1049" t="s">
        <v>161</v>
      </c>
      <c r="G1049" t="s">
        <v>697</v>
      </c>
      <c r="H1049" t="s">
        <v>18</v>
      </c>
      <c r="I1049">
        <v>10</v>
      </c>
      <c r="J1049">
        <v>4</v>
      </c>
    </row>
    <row r="1050" spans="1:10">
      <c r="A1050" s="108" t="str">
        <f>COL_SIZES[[#This Row],[datatype]]&amp;"_"&amp;COL_SIZES[[#This Row],[column_prec]]&amp;"_"&amp;COL_SIZES[[#This Row],[col_len]]</f>
        <v>int_10_4</v>
      </c>
      <c r="B1050" s="108">
        <f>IF(COL_SIZES[[#This Row],[datatype]] = "varchar",
  MIN(
    COL_SIZES[[#This Row],[column_length]],
    IFERROR(VALUE(VLOOKUP(
      COL_SIZES[[#This Row],[table_name]]&amp;"."&amp;COL_SIZES[[#This Row],[column_name]],
      AVG_COL_SIZES[#Data],2,FALSE)),
    COL_SIZES[[#This Row],[column_length]])
  ),
  COL_SIZES[[#This Row],[column_length]])</f>
        <v>4</v>
      </c>
      <c r="C1050" s="109">
        <f>VLOOKUP(A1050,DBMS_TYPE_SIZES[],2,FALSE)</f>
        <v>9</v>
      </c>
      <c r="D1050" s="109">
        <f>VLOOKUP(A1050,DBMS_TYPE_SIZES[],3,FALSE)</f>
        <v>4</v>
      </c>
      <c r="E1050" s="110">
        <f>VLOOKUP(A1050,DBMS_TYPE_SIZES[],4,FALSE)</f>
        <v>4</v>
      </c>
      <c r="F1050" t="s">
        <v>161</v>
      </c>
      <c r="G1050" t="s">
        <v>698</v>
      </c>
      <c r="H1050" t="s">
        <v>18</v>
      </c>
      <c r="I1050">
        <v>10</v>
      </c>
      <c r="J1050">
        <v>4</v>
      </c>
    </row>
    <row r="1051" spans="1:10">
      <c r="A1051" s="108" t="str">
        <f>COL_SIZES[[#This Row],[datatype]]&amp;"_"&amp;COL_SIZES[[#This Row],[column_prec]]&amp;"_"&amp;COL_SIZES[[#This Row],[col_len]]</f>
        <v>int_10_4</v>
      </c>
      <c r="B1051" s="108">
        <f>IF(COL_SIZES[[#This Row],[datatype]] = "varchar",
  MIN(
    COL_SIZES[[#This Row],[column_length]],
    IFERROR(VALUE(VLOOKUP(
      COL_SIZES[[#This Row],[table_name]]&amp;"."&amp;COL_SIZES[[#This Row],[column_name]],
      AVG_COL_SIZES[#Data],2,FALSE)),
    COL_SIZES[[#This Row],[column_length]])
  ),
  COL_SIZES[[#This Row],[column_length]])</f>
        <v>4</v>
      </c>
      <c r="C1051" s="109">
        <f>VLOOKUP(A1051,DBMS_TYPE_SIZES[],2,FALSE)</f>
        <v>9</v>
      </c>
      <c r="D1051" s="109">
        <f>VLOOKUP(A1051,DBMS_TYPE_SIZES[],3,FALSE)</f>
        <v>4</v>
      </c>
      <c r="E1051" s="110">
        <f>VLOOKUP(A1051,DBMS_TYPE_SIZES[],4,FALSE)</f>
        <v>4</v>
      </c>
      <c r="F1051" t="s">
        <v>161</v>
      </c>
      <c r="G1051" t="s">
        <v>139</v>
      </c>
      <c r="H1051" t="s">
        <v>18</v>
      </c>
      <c r="I1051">
        <v>10</v>
      </c>
      <c r="J1051">
        <v>4</v>
      </c>
    </row>
    <row r="1052" spans="1:10">
      <c r="A1052" s="108" t="str">
        <f>COL_SIZES[[#This Row],[datatype]]&amp;"_"&amp;COL_SIZES[[#This Row],[column_prec]]&amp;"_"&amp;COL_SIZES[[#This Row],[col_len]]</f>
        <v>varchar_0_255</v>
      </c>
      <c r="B1052" s="108">
        <f>IF(COL_SIZES[[#This Row],[datatype]] = "varchar",
  MIN(
    COL_SIZES[[#This Row],[column_length]],
    IFERROR(VALUE(VLOOKUP(
      COL_SIZES[[#This Row],[table_name]]&amp;"."&amp;COL_SIZES[[#This Row],[column_name]],
      AVG_COL_SIZES[#Data],2,FALSE)),
    COL_SIZES[[#This Row],[column_length]])
  ),
  COL_SIZES[[#This Row],[column_length]])</f>
        <v>255</v>
      </c>
      <c r="C1052" s="109">
        <f>VLOOKUP(A1052,DBMS_TYPE_SIZES[],2,FALSE)</f>
        <v>255</v>
      </c>
      <c r="D1052" s="109">
        <f>VLOOKUP(A1052,DBMS_TYPE_SIZES[],3,FALSE)</f>
        <v>255</v>
      </c>
      <c r="E1052" s="110">
        <f>VLOOKUP(A1052,DBMS_TYPE_SIZES[],4,FALSE)</f>
        <v>256</v>
      </c>
      <c r="F1052" t="s">
        <v>161</v>
      </c>
      <c r="G1052" t="s">
        <v>699</v>
      </c>
      <c r="H1052" t="s">
        <v>86</v>
      </c>
      <c r="I1052">
        <v>0</v>
      </c>
      <c r="J1052">
        <v>255</v>
      </c>
    </row>
    <row r="1053" spans="1:10">
      <c r="A1053" s="108" t="str">
        <f>COL_SIZES[[#This Row],[datatype]]&amp;"_"&amp;COL_SIZES[[#This Row],[column_prec]]&amp;"_"&amp;COL_SIZES[[#This Row],[col_len]]</f>
        <v>varchar_0_255</v>
      </c>
      <c r="B1053" s="108">
        <f>IF(COL_SIZES[[#This Row],[datatype]] = "varchar",
  MIN(
    COL_SIZES[[#This Row],[column_length]],
    IFERROR(VALUE(VLOOKUP(
      COL_SIZES[[#This Row],[table_name]]&amp;"."&amp;COL_SIZES[[#This Row],[column_name]],
      AVG_COL_SIZES[#Data],2,FALSE)),
    COL_SIZES[[#This Row],[column_length]])
  ),
  COL_SIZES[[#This Row],[column_length]])</f>
        <v>255</v>
      </c>
      <c r="C1053" s="109">
        <f>VLOOKUP(A1053,DBMS_TYPE_SIZES[],2,FALSE)</f>
        <v>255</v>
      </c>
      <c r="D1053" s="109">
        <f>VLOOKUP(A1053,DBMS_TYPE_SIZES[],3,FALSE)</f>
        <v>255</v>
      </c>
      <c r="E1053" s="110">
        <f>VLOOKUP(A1053,DBMS_TYPE_SIZES[],4,FALSE)</f>
        <v>256</v>
      </c>
      <c r="F1053" t="s">
        <v>161</v>
      </c>
      <c r="G1053" t="s">
        <v>700</v>
      </c>
      <c r="H1053" t="s">
        <v>86</v>
      </c>
      <c r="I1053">
        <v>0</v>
      </c>
      <c r="J1053">
        <v>255</v>
      </c>
    </row>
    <row r="1054" spans="1:10">
      <c r="A1054" s="108" t="str">
        <f>COL_SIZES[[#This Row],[datatype]]&amp;"_"&amp;COL_SIZES[[#This Row],[column_prec]]&amp;"_"&amp;COL_SIZES[[#This Row],[col_len]]</f>
        <v>int_10_4</v>
      </c>
      <c r="B1054" s="108">
        <f>IF(COL_SIZES[[#This Row],[datatype]] = "varchar",
  MIN(
    COL_SIZES[[#This Row],[column_length]],
    IFERROR(VALUE(VLOOKUP(
      COL_SIZES[[#This Row],[table_name]]&amp;"."&amp;COL_SIZES[[#This Row],[column_name]],
      AVG_COL_SIZES[#Data],2,FALSE)),
    COL_SIZES[[#This Row],[column_length]])
  ),
  COL_SIZES[[#This Row],[column_length]])</f>
        <v>4</v>
      </c>
      <c r="C1054" s="109">
        <f>VLOOKUP(A1054,DBMS_TYPE_SIZES[],2,FALSE)</f>
        <v>9</v>
      </c>
      <c r="D1054" s="109">
        <f>VLOOKUP(A1054,DBMS_TYPE_SIZES[],3,FALSE)</f>
        <v>4</v>
      </c>
      <c r="E1054" s="110">
        <f>VLOOKUP(A1054,DBMS_TYPE_SIZES[],4,FALSE)</f>
        <v>4</v>
      </c>
      <c r="F1054" t="s">
        <v>161</v>
      </c>
      <c r="G1054" t="s">
        <v>116</v>
      </c>
      <c r="H1054" t="s">
        <v>18</v>
      </c>
      <c r="I1054">
        <v>10</v>
      </c>
      <c r="J1054">
        <v>4</v>
      </c>
    </row>
    <row r="1055" spans="1:10">
      <c r="A1055" s="108" t="str">
        <f>COL_SIZES[[#This Row],[datatype]]&amp;"_"&amp;COL_SIZES[[#This Row],[column_prec]]&amp;"_"&amp;COL_SIZES[[#This Row],[col_len]]</f>
        <v>int_10_4</v>
      </c>
      <c r="B1055" s="108">
        <f>IF(COL_SIZES[[#This Row],[datatype]] = "varchar",
  MIN(
    COL_SIZES[[#This Row],[column_length]],
    IFERROR(VALUE(VLOOKUP(
      COL_SIZES[[#This Row],[table_name]]&amp;"."&amp;COL_SIZES[[#This Row],[column_name]],
      AVG_COL_SIZES[#Data],2,FALSE)),
    COL_SIZES[[#This Row],[column_length]])
  ),
  COL_SIZES[[#This Row],[column_length]])</f>
        <v>4</v>
      </c>
      <c r="C1055" s="109">
        <f>VLOOKUP(A1055,DBMS_TYPE_SIZES[],2,FALSE)</f>
        <v>9</v>
      </c>
      <c r="D1055" s="109">
        <f>VLOOKUP(A1055,DBMS_TYPE_SIZES[],3,FALSE)</f>
        <v>4</v>
      </c>
      <c r="E1055" s="110">
        <f>VLOOKUP(A1055,DBMS_TYPE_SIZES[],4,FALSE)</f>
        <v>4</v>
      </c>
      <c r="F1055" t="s">
        <v>161</v>
      </c>
      <c r="G1055" t="s">
        <v>710</v>
      </c>
      <c r="H1055" t="s">
        <v>18</v>
      </c>
      <c r="I1055">
        <v>10</v>
      </c>
      <c r="J1055">
        <v>4</v>
      </c>
    </row>
    <row r="1056" spans="1:10">
      <c r="A1056" s="108" t="str">
        <f>COL_SIZES[[#This Row],[datatype]]&amp;"_"&amp;COL_SIZES[[#This Row],[column_prec]]&amp;"_"&amp;COL_SIZES[[#This Row],[col_len]]</f>
        <v>varchar_0_50</v>
      </c>
      <c r="B1056" s="108">
        <f>IF(COL_SIZES[[#This Row],[datatype]] = "varchar",
  MIN(
    COL_SIZES[[#This Row],[column_length]],
    IFERROR(VALUE(VLOOKUP(
      COL_SIZES[[#This Row],[table_name]]&amp;"."&amp;COL_SIZES[[#This Row],[column_name]],
      AVG_COL_SIZES[#Data],2,FALSE)),
    COL_SIZES[[#This Row],[column_length]])
  ),
  COL_SIZES[[#This Row],[column_length]])</f>
        <v>50</v>
      </c>
      <c r="C1056" s="109">
        <f>VLOOKUP(A1056,DBMS_TYPE_SIZES[],2,FALSE)</f>
        <v>50</v>
      </c>
      <c r="D1056" s="109">
        <f>VLOOKUP(A1056,DBMS_TYPE_SIZES[],3,FALSE)</f>
        <v>50</v>
      </c>
      <c r="E1056" s="110">
        <f>VLOOKUP(A1056,DBMS_TYPE_SIZES[],4,FALSE)</f>
        <v>51</v>
      </c>
      <c r="F1056" t="s">
        <v>161</v>
      </c>
      <c r="G1056" t="s">
        <v>773</v>
      </c>
      <c r="H1056" t="s">
        <v>86</v>
      </c>
      <c r="I1056">
        <v>0</v>
      </c>
      <c r="J1056">
        <v>50</v>
      </c>
    </row>
    <row r="1057" spans="1:10">
      <c r="A1057" s="108" t="str">
        <f>COL_SIZES[[#This Row],[datatype]]&amp;"_"&amp;COL_SIZES[[#This Row],[column_prec]]&amp;"_"&amp;COL_SIZES[[#This Row],[col_len]]</f>
        <v>varchar_0_50</v>
      </c>
      <c r="B1057" s="108">
        <f>IF(COL_SIZES[[#This Row],[datatype]] = "varchar",
  MIN(
    COL_SIZES[[#This Row],[column_length]],
    IFERROR(VALUE(VLOOKUP(
      COL_SIZES[[#This Row],[table_name]]&amp;"."&amp;COL_SIZES[[#This Row],[column_name]],
      AVG_COL_SIZES[#Data],2,FALSE)),
    COL_SIZES[[#This Row],[column_length]])
  ),
  COL_SIZES[[#This Row],[column_length]])</f>
        <v>50</v>
      </c>
      <c r="C1057" s="109">
        <f>VLOOKUP(A1057,DBMS_TYPE_SIZES[],2,FALSE)</f>
        <v>50</v>
      </c>
      <c r="D1057" s="109">
        <f>VLOOKUP(A1057,DBMS_TYPE_SIZES[],3,FALSE)</f>
        <v>50</v>
      </c>
      <c r="E1057" s="110">
        <f>VLOOKUP(A1057,DBMS_TYPE_SIZES[],4,FALSE)</f>
        <v>51</v>
      </c>
      <c r="F1057" t="s">
        <v>161</v>
      </c>
      <c r="G1057" t="s">
        <v>130</v>
      </c>
      <c r="H1057" t="s">
        <v>86</v>
      </c>
      <c r="I1057">
        <v>0</v>
      </c>
      <c r="J1057">
        <v>50</v>
      </c>
    </row>
    <row r="1058" spans="1:10">
      <c r="A1058" s="108" t="str">
        <f>COL_SIZES[[#This Row],[datatype]]&amp;"_"&amp;COL_SIZES[[#This Row],[column_prec]]&amp;"_"&amp;COL_SIZES[[#This Row],[col_len]]</f>
        <v>numeric_16_9</v>
      </c>
      <c r="B1058" s="108">
        <f>IF(COL_SIZES[[#This Row],[datatype]] = "varchar",
  MIN(
    COL_SIZES[[#This Row],[column_length]],
    IFERROR(VALUE(VLOOKUP(
      COL_SIZES[[#This Row],[table_name]]&amp;"."&amp;COL_SIZES[[#This Row],[column_name]],
      AVG_COL_SIZES[#Data],2,FALSE)),
    COL_SIZES[[#This Row],[column_length]])
  ),
  COL_SIZES[[#This Row],[column_length]])</f>
        <v>9</v>
      </c>
      <c r="C1058" s="109">
        <f>VLOOKUP(A1058,DBMS_TYPE_SIZES[],2,FALSE)</f>
        <v>9</v>
      </c>
      <c r="D1058" s="109">
        <f>VLOOKUP(A1058,DBMS_TYPE_SIZES[],3,FALSE)</f>
        <v>9</v>
      </c>
      <c r="E1058" s="110">
        <f>VLOOKUP(A1058,DBMS_TYPE_SIZES[],4,FALSE)</f>
        <v>9</v>
      </c>
      <c r="F1058" t="s">
        <v>161</v>
      </c>
      <c r="G1058" t="s">
        <v>774</v>
      </c>
      <c r="H1058" t="s">
        <v>62</v>
      </c>
      <c r="I1058">
        <v>16</v>
      </c>
      <c r="J1058">
        <v>9</v>
      </c>
    </row>
    <row r="1059" spans="1:10">
      <c r="A1059" s="108" t="str">
        <f>COL_SIZES[[#This Row],[datatype]]&amp;"_"&amp;COL_SIZES[[#This Row],[column_prec]]&amp;"_"&amp;COL_SIZES[[#This Row],[col_len]]</f>
        <v>datetime_23_8</v>
      </c>
      <c r="B1059" s="108">
        <f>IF(COL_SIZES[[#This Row],[datatype]] = "varchar",
  MIN(
    COL_SIZES[[#This Row],[column_length]],
    IFERROR(VALUE(VLOOKUP(
      COL_SIZES[[#This Row],[table_name]]&amp;"."&amp;COL_SIZES[[#This Row],[column_name]],
      AVG_COL_SIZES[#Data],2,FALSE)),
    COL_SIZES[[#This Row],[column_length]])
  ),
  COL_SIZES[[#This Row],[column_length]])</f>
        <v>8</v>
      </c>
      <c r="C1059" s="109">
        <f>VLOOKUP(A1059,DBMS_TYPE_SIZES[],2,FALSE)</f>
        <v>7</v>
      </c>
      <c r="D1059" s="109">
        <f>VLOOKUP(A1059,DBMS_TYPE_SIZES[],3,FALSE)</f>
        <v>8</v>
      </c>
      <c r="E1059" s="110">
        <f>VLOOKUP(A1059,DBMS_TYPE_SIZES[],4,FALSE)</f>
        <v>8</v>
      </c>
      <c r="F1059" t="s">
        <v>161</v>
      </c>
      <c r="G1059" t="s">
        <v>719</v>
      </c>
      <c r="H1059" t="s">
        <v>20</v>
      </c>
      <c r="I1059">
        <v>23</v>
      </c>
      <c r="J1059">
        <v>8</v>
      </c>
    </row>
    <row r="1060" spans="1:10">
      <c r="A1060" s="108" t="str">
        <f>COL_SIZES[[#This Row],[datatype]]&amp;"_"&amp;COL_SIZES[[#This Row],[column_prec]]&amp;"_"&amp;COL_SIZES[[#This Row],[col_len]]</f>
        <v>int_10_4</v>
      </c>
      <c r="B1060" s="108">
        <f>IF(COL_SIZES[[#This Row],[datatype]] = "varchar",
  MIN(
    COL_SIZES[[#This Row],[column_length]],
    IFERROR(VALUE(VLOOKUP(
      COL_SIZES[[#This Row],[table_name]]&amp;"."&amp;COL_SIZES[[#This Row],[column_name]],
      AVG_COL_SIZES[#Data],2,FALSE)),
    COL_SIZES[[#This Row],[column_length]])
  ),
  COL_SIZES[[#This Row],[column_length]])</f>
        <v>4</v>
      </c>
      <c r="C1060" s="109">
        <f>VLOOKUP(A1060,DBMS_TYPE_SIZES[],2,FALSE)</f>
        <v>9</v>
      </c>
      <c r="D1060" s="109">
        <f>VLOOKUP(A1060,DBMS_TYPE_SIZES[],3,FALSE)</f>
        <v>4</v>
      </c>
      <c r="E1060" s="110">
        <f>VLOOKUP(A1060,DBMS_TYPE_SIZES[],4,FALSE)</f>
        <v>4</v>
      </c>
      <c r="F1060" t="s">
        <v>161</v>
      </c>
      <c r="G1060" t="s">
        <v>720</v>
      </c>
      <c r="H1060" t="s">
        <v>18</v>
      </c>
      <c r="I1060">
        <v>10</v>
      </c>
      <c r="J1060">
        <v>4</v>
      </c>
    </row>
    <row r="1061" spans="1:10">
      <c r="A1061" s="108" t="str">
        <f>COL_SIZES[[#This Row],[datatype]]&amp;"_"&amp;COL_SIZES[[#This Row],[column_prec]]&amp;"_"&amp;COL_SIZES[[#This Row],[col_len]]</f>
        <v>int_10_4</v>
      </c>
      <c r="B1061" s="108">
        <f>IF(COL_SIZES[[#This Row],[datatype]] = "varchar",
  MIN(
    COL_SIZES[[#This Row],[column_length]],
    IFERROR(VALUE(VLOOKUP(
      COL_SIZES[[#This Row],[table_name]]&amp;"."&amp;COL_SIZES[[#This Row],[column_name]],
      AVG_COL_SIZES[#Data],2,FALSE)),
    COL_SIZES[[#This Row],[column_length]])
  ),
  COL_SIZES[[#This Row],[column_length]])</f>
        <v>4</v>
      </c>
      <c r="C1061" s="109">
        <f>VLOOKUP(A1061,DBMS_TYPE_SIZES[],2,FALSE)</f>
        <v>9</v>
      </c>
      <c r="D1061" s="109">
        <f>VLOOKUP(A1061,DBMS_TYPE_SIZES[],3,FALSE)</f>
        <v>4</v>
      </c>
      <c r="E1061" s="110">
        <f>VLOOKUP(A1061,DBMS_TYPE_SIZES[],4,FALSE)</f>
        <v>4</v>
      </c>
      <c r="F1061" t="s">
        <v>161</v>
      </c>
      <c r="G1061" t="s">
        <v>721</v>
      </c>
      <c r="H1061" t="s">
        <v>18</v>
      </c>
      <c r="I1061">
        <v>10</v>
      </c>
      <c r="J1061">
        <v>4</v>
      </c>
    </row>
    <row r="1062" spans="1:10">
      <c r="A1062" s="108" t="str">
        <f>COL_SIZES[[#This Row],[datatype]]&amp;"_"&amp;COL_SIZES[[#This Row],[column_prec]]&amp;"_"&amp;COL_SIZES[[#This Row],[col_len]]</f>
        <v>int_10_4</v>
      </c>
      <c r="B1062" s="108">
        <f>IF(COL_SIZES[[#This Row],[datatype]] = "varchar",
  MIN(
    COL_SIZES[[#This Row],[column_length]],
    IFERROR(VALUE(VLOOKUP(
      COL_SIZES[[#This Row],[table_name]]&amp;"."&amp;COL_SIZES[[#This Row],[column_name]],
      AVG_COL_SIZES[#Data],2,FALSE)),
    COL_SIZES[[#This Row],[column_length]])
  ),
  COL_SIZES[[#This Row],[column_length]])</f>
        <v>4</v>
      </c>
      <c r="C1062" s="109">
        <f>VLOOKUP(A1062,DBMS_TYPE_SIZES[],2,FALSE)</f>
        <v>9</v>
      </c>
      <c r="D1062" s="109">
        <f>VLOOKUP(A1062,DBMS_TYPE_SIZES[],3,FALSE)</f>
        <v>4</v>
      </c>
      <c r="E1062" s="110">
        <f>VLOOKUP(A1062,DBMS_TYPE_SIZES[],4,FALSE)</f>
        <v>4</v>
      </c>
      <c r="F1062" t="s">
        <v>161</v>
      </c>
      <c r="G1062" t="s">
        <v>722</v>
      </c>
      <c r="H1062" t="s">
        <v>18</v>
      </c>
      <c r="I1062">
        <v>10</v>
      </c>
      <c r="J1062">
        <v>4</v>
      </c>
    </row>
    <row r="1063" spans="1:10">
      <c r="A1063" s="108" t="str">
        <f>COL_SIZES[[#This Row],[datatype]]&amp;"_"&amp;COL_SIZES[[#This Row],[column_prec]]&amp;"_"&amp;COL_SIZES[[#This Row],[col_len]]</f>
        <v>int_10_4</v>
      </c>
      <c r="B1063" s="108">
        <f>IF(COL_SIZES[[#This Row],[datatype]] = "varchar",
  MIN(
    COL_SIZES[[#This Row],[column_length]],
    IFERROR(VALUE(VLOOKUP(
      COL_SIZES[[#This Row],[table_name]]&amp;"."&amp;COL_SIZES[[#This Row],[column_name]],
      AVG_COL_SIZES[#Data],2,FALSE)),
    COL_SIZES[[#This Row],[column_length]])
  ),
  COL_SIZES[[#This Row],[column_length]])</f>
        <v>4</v>
      </c>
      <c r="C1063" s="109">
        <f>VLOOKUP(A1063,DBMS_TYPE_SIZES[],2,FALSE)</f>
        <v>9</v>
      </c>
      <c r="D1063" s="109">
        <f>VLOOKUP(A1063,DBMS_TYPE_SIZES[],3,FALSE)</f>
        <v>4</v>
      </c>
      <c r="E1063" s="110">
        <f>VLOOKUP(A1063,DBMS_TYPE_SIZES[],4,FALSE)</f>
        <v>4</v>
      </c>
      <c r="F1063" t="s">
        <v>161</v>
      </c>
      <c r="G1063" t="s">
        <v>704</v>
      </c>
      <c r="H1063" t="s">
        <v>18</v>
      </c>
      <c r="I1063">
        <v>10</v>
      </c>
      <c r="J1063">
        <v>4</v>
      </c>
    </row>
    <row r="1064" spans="1:10">
      <c r="A1064" s="108" t="str">
        <f>COL_SIZES[[#This Row],[datatype]]&amp;"_"&amp;COL_SIZES[[#This Row],[column_prec]]&amp;"_"&amp;COL_SIZES[[#This Row],[col_len]]</f>
        <v>int_10_4</v>
      </c>
      <c r="B1064" s="108">
        <f>IF(COL_SIZES[[#This Row],[datatype]] = "varchar",
  MIN(
    COL_SIZES[[#This Row],[column_length]],
    IFERROR(VALUE(VLOOKUP(
      COL_SIZES[[#This Row],[table_name]]&amp;"."&amp;COL_SIZES[[#This Row],[column_name]],
      AVG_COL_SIZES[#Data],2,FALSE)),
    COL_SIZES[[#This Row],[column_length]])
  ),
  COL_SIZES[[#This Row],[column_length]])</f>
        <v>4</v>
      </c>
      <c r="C1064" s="109">
        <f>VLOOKUP(A1064,DBMS_TYPE_SIZES[],2,FALSE)</f>
        <v>9</v>
      </c>
      <c r="D1064" s="109">
        <f>VLOOKUP(A1064,DBMS_TYPE_SIZES[],3,FALSE)</f>
        <v>4</v>
      </c>
      <c r="E1064" s="110">
        <f>VLOOKUP(A1064,DBMS_TYPE_SIZES[],4,FALSE)</f>
        <v>4</v>
      </c>
      <c r="F1064" t="s">
        <v>161</v>
      </c>
      <c r="G1064" t="s">
        <v>238</v>
      </c>
      <c r="H1064" t="s">
        <v>18</v>
      </c>
      <c r="I1064">
        <v>10</v>
      </c>
      <c r="J1064">
        <v>4</v>
      </c>
    </row>
    <row r="1065" spans="1:10">
      <c r="A1065" s="108" t="str">
        <f>COL_SIZES[[#This Row],[datatype]]&amp;"_"&amp;COL_SIZES[[#This Row],[column_prec]]&amp;"_"&amp;COL_SIZES[[#This Row],[col_len]]</f>
        <v>int_10_4</v>
      </c>
      <c r="B1065" s="108">
        <f>IF(COL_SIZES[[#This Row],[datatype]] = "varchar",
  MIN(
    COL_SIZES[[#This Row],[column_length]],
    IFERROR(VALUE(VLOOKUP(
      COL_SIZES[[#This Row],[table_name]]&amp;"."&amp;COL_SIZES[[#This Row],[column_name]],
      AVG_COL_SIZES[#Data],2,FALSE)),
    COL_SIZES[[#This Row],[column_length]])
  ),
  COL_SIZES[[#This Row],[column_length]])</f>
        <v>4</v>
      </c>
      <c r="C1065" s="109">
        <f>VLOOKUP(A1065,DBMS_TYPE_SIZES[],2,FALSE)</f>
        <v>9</v>
      </c>
      <c r="D1065" s="109">
        <f>VLOOKUP(A1065,DBMS_TYPE_SIZES[],3,FALSE)</f>
        <v>4</v>
      </c>
      <c r="E1065" s="110">
        <f>VLOOKUP(A1065,DBMS_TYPE_SIZES[],4,FALSE)</f>
        <v>4</v>
      </c>
      <c r="F1065" t="s">
        <v>162</v>
      </c>
      <c r="G1065" t="s">
        <v>157</v>
      </c>
      <c r="H1065" t="s">
        <v>18</v>
      </c>
      <c r="I1065">
        <v>10</v>
      </c>
      <c r="J1065">
        <v>4</v>
      </c>
    </row>
    <row r="1066" spans="1:10">
      <c r="A1066" s="108" t="str">
        <f>COL_SIZES[[#This Row],[datatype]]&amp;"_"&amp;COL_SIZES[[#This Row],[column_prec]]&amp;"_"&amp;COL_SIZES[[#This Row],[col_len]]</f>
        <v>varchar_0_50</v>
      </c>
      <c r="B1066" s="108">
        <f>IF(COL_SIZES[[#This Row],[datatype]] = "varchar",
  MIN(
    COL_SIZES[[#This Row],[column_length]],
    IFERROR(VALUE(VLOOKUP(
      COL_SIZES[[#This Row],[table_name]]&amp;"."&amp;COL_SIZES[[#This Row],[column_name]],
      AVG_COL_SIZES[#Data],2,FALSE)),
    COL_SIZES[[#This Row],[column_length]])
  ),
  COL_SIZES[[#This Row],[column_length]])</f>
        <v>50</v>
      </c>
      <c r="C1066" s="109">
        <f>VLOOKUP(A1066,DBMS_TYPE_SIZES[],2,FALSE)</f>
        <v>50</v>
      </c>
      <c r="D1066" s="109">
        <f>VLOOKUP(A1066,DBMS_TYPE_SIZES[],3,FALSE)</f>
        <v>50</v>
      </c>
      <c r="E1066" s="110">
        <f>VLOOKUP(A1066,DBMS_TYPE_SIZES[],4,FALSE)</f>
        <v>51</v>
      </c>
      <c r="F1066" t="s">
        <v>162</v>
      </c>
      <c r="G1066" t="s">
        <v>115</v>
      </c>
      <c r="H1066" t="s">
        <v>86</v>
      </c>
      <c r="I1066">
        <v>0</v>
      </c>
      <c r="J1066">
        <v>50</v>
      </c>
    </row>
    <row r="1067" spans="1:10">
      <c r="A1067" s="108" t="str">
        <f>COL_SIZES[[#This Row],[datatype]]&amp;"_"&amp;COL_SIZES[[#This Row],[column_prec]]&amp;"_"&amp;COL_SIZES[[#This Row],[col_len]]</f>
        <v>int_10_4</v>
      </c>
      <c r="B1067" s="108">
        <f>IF(COL_SIZES[[#This Row],[datatype]] = "varchar",
  MIN(
    COL_SIZES[[#This Row],[column_length]],
    IFERROR(VALUE(VLOOKUP(
      COL_SIZES[[#This Row],[table_name]]&amp;"."&amp;COL_SIZES[[#This Row],[column_name]],
      AVG_COL_SIZES[#Data],2,FALSE)),
    COL_SIZES[[#This Row],[column_length]])
  ),
  COL_SIZES[[#This Row],[column_length]])</f>
        <v>4</v>
      </c>
      <c r="C1067" s="109">
        <f>VLOOKUP(A1067,DBMS_TYPE_SIZES[],2,FALSE)</f>
        <v>9</v>
      </c>
      <c r="D1067" s="109">
        <f>VLOOKUP(A1067,DBMS_TYPE_SIZES[],3,FALSE)</f>
        <v>4</v>
      </c>
      <c r="E1067" s="110">
        <f>VLOOKUP(A1067,DBMS_TYPE_SIZES[],4,FALSE)</f>
        <v>4</v>
      </c>
      <c r="F1067" t="s">
        <v>162</v>
      </c>
      <c r="G1067" t="s">
        <v>771</v>
      </c>
      <c r="H1067" t="s">
        <v>18</v>
      </c>
      <c r="I1067">
        <v>10</v>
      </c>
      <c r="J1067">
        <v>4</v>
      </c>
    </row>
    <row r="1068" spans="1:10">
      <c r="A1068" s="108" t="str">
        <f>COL_SIZES[[#This Row],[datatype]]&amp;"_"&amp;COL_SIZES[[#This Row],[column_prec]]&amp;"_"&amp;COL_SIZES[[#This Row],[col_len]]</f>
        <v>int_10_4</v>
      </c>
      <c r="B1068" s="108">
        <f>IF(COL_SIZES[[#This Row],[datatype]] = "varchar",
  MIN(
    COL_SIZES[[#This Row],[column_length]],
    IFERROR(VALUE(VLOOKUP(
      COL_SIZES[[#This Row],[table_name]]&amp;"."&amp;COL_SIZES[[#This Row],[column_name]],
      AVG_COL_SIZES[#Data],2,FALSE)),
    COL_SIZES[[#This Row],[column_length]])
  ),
  COL_SIZES[[#This Row],[column_length]])</f>
        <v>4</v>
      </c>
      <c r="C1068" s="109">
        <f>VLOOKUP(A1068,DBMS_TYPE_SIZES[],2,FALSE)</f>
        <v>9</v>
      </c>
      <c r="D1068" s="109">
        <f>VLOOKUP(A1068,DBMS_TYPE_SIZES[],3,FALSE)</f>
        <v>4</v>
      </c>
      <c r="E1068" s="110">
        <f>VLOOKUP(A1068,DBMS_TYPE_SIZES[],4,FALSE)</f>
        <v>4</v>
      </c>
      <c r="F1068" t="s">
        <v>162</v>
      </c>
      <c r="G1068" t="s">
        <v>772</v>
      </c>
      <c r="H1068" t="s">
        <v>18</v>
      </c>
      <c r="I1068">
        <v>10</v>
      </c>
      <c r="J1068">
        <v>4</v>
      </c>
    </row>
    <row r="1069" spans="1:10">
      <c r="A1069" s="108" t="str">
        <f>COL_SIZES[[#This Row],[datatype]]&amp;"_"&amp;COL_SIZES[[#This Row],[column_prec]]&amp;"_"&amp;COL_SIZES[[#This Row],[col_len]]</f>
        <v>numeric_19_9</v>
      </c>
      <c r="B1069" s="108">
        <f>IF(COL_SIZES[[#This Row],[datatype]] = "varchar",
  MIN(
    COL_SIZES[[#This Row],[column_length]],
    IFERROR(VALUE(VLOOKUP(
      COL_SIZES[[#This Row],[table_name]]&amp;"."&amp;COL_SIZES[[#This Row],[column_name]],
      AVG_COL_SIZES[#Data],2,FALSE)),
    COL_SIZES[[#This Row],[column_length]])
  ),
  COL_SIZES[[#This Row],[column_length]])</f>
        <v>9</v>
      </c>
      <c r="C1069" s="109">
        <f>VLOOKUP(A1069,DBMS_TYPE_SIZES[],2,FALSE)</f>
        <v>9</v>
      </c>
      <c r="D1069" s="109">
        <f>VLOOKUP(A1069,DBMS_TYPE_SIZES[],3,FALSE)</f>
        <v>9</v>
      </c>
      <c r="E1069" s="110">
        <f>VLOOKUP(A1069,DBMS_TYPE_SIZES[],4,FALSE)</f>
        <v>9</v>
      </c>
      <c r="F1069" t="s">
        <v>162</v>
      </c>
      <c r="G1069" t="s">
        <v>143</v>
      </c>
      <c r="H1069" t="s">
        <v>62</v>
      </c>
      <c r="I1069">
        <v>19</v>
      </c>
      <c r="J1069">
        <v>9</v>
      </c>
    </row>
    <row r="1070" spans="1:10">
      <c r="A1070" s="108" t="str">
        <f>COL_SIZES[[#This Row],[datatype]]&amp;"_"&amp;COL_SIZES[[#This Row],[column_prec]]&amp;"_"&amp;COL_SIZES[[#This Row],[col_len]]</f>
        <v>datetime_23_8</v>
      </c>
      <c r="B1070" s="108">
        <f>IF(COL_SIZES[[#This Row],[datatype]] = "varchar",
  MIN(
    COL_SIZES[[#This Row],[column_length]],
    IFERROR(VALUE(VLOOKUP(
      COL_SIZES[[#This Row],[table_name]]&amp;"."&amp;COL_SIZES[[#This Row],[column_name]],
      AVG_COL_SIZES[#Data],2,FALSE)),
    COL_SIZES[[#This Row],[column_length]])
  ),
  COL_SIZES[[#This Row],[column_length]])</f>
        <v>8</v>
      </c>
      <c r="C1070" s="109">
        <f>VLOOKUP(A1070,DBMS_TYPE_SIZES[],2,FALSE)</f>
        <v>7</v>
      </c>
      <c r="D1070" s="109">
        <f>VLOOKUP(A1070,DBMS_TYPE_SIZES[],3,FALSE)</f>
        <v>8</v>
      </c>
      <c r="E1070" s="110">
        <f>VLOOKUP(A1070,DBMS_TYPE_SIZES[],4,FALSE)</f>
        <v>8</v>
      </c>
      <c r="F1070" t="s">
        <v>162</v>
      </c>
      <c r="G1070" t="s">
        <v>575</v>
      </c>
      <c r="H1070" t="s">
        <v>20</v>
      </c>
      <c r="I1070">
        <v>23</v>
      </c>
      <c r="J1070">
        <v>8</v>
      </c>
    </row>
    <row r="1071" spans="1:10">
      <c r="A1071" s="108" t="str">
        <f>COL_SIZES[[#This Row],[datatype]]&amp;"_"&amp;COL_SIZES[[#This Row],[column_prec]]&amp;"_"&amp;COL_SIZES[[#This Row],[col_len]]</f>
        <v>int_10_4</v>
      </c>
      <c r="B1071" s="108">
        <f>IF(COL_SIZES[[#This Row],[datatype]] = "varchar",
  MIN(
    COL_SIZES[[#This Row],[column_length]],
    IFERROR(VALUE(VLOOKUP(
      COL_SIZES[[#This Row],[table_name]]&amp;"."&amp;COL_SIZES[[#This Row],[column_name]],
      AVG_COL_SIZES[#Data],2,FALSE)),
    COL_SIZES[[#This Row],[column_length]])
  ),
  COL_SIZES[[#This Row],[column_length]])</f>
        <v>4</v>
      </c>
      <c r="C1071" s="109">
        <f>VLOOKUP(A1071,DBMS_TYPE_SIZES[],2,FALSE)</f>
        <v>9</v>
      </c>
      <c r="D1071" s="109">
        <f>VLOOKUP(A1071,DBMS_TYPE_SIZES[],3,FALSE)</f>
        <v>4</v>
      </c>
      <c r="E1071" s="110">
        <f>VLOOKUP(A1071,DBMS_TYPE_SIZES[],4,FALSE)</f>
        <v>4</v>
      </c>
      <c r="F1071" t="s">
        <v>162</v>
      </c>
      <c r="G1071" t="s">
        <v>141</v>
      </c>
      <c r="H1071" t="s">
        <v>18</v>
      </c>
      <c r="I1071">
        <v>10</v>
      </c>
      <c r="J1071">
        <v>4</v>
      </c>
    </row>
    <row r="1072" spans="1:10">
      <c r="A1072" s="108" t="str">
        <f>COL_SIZES[[#This Row],[datatype]]&amp;"_"&amp;COL_SIZES[[#This Row],[column_prec]]&amp;"_"&amp;COL_SIZES[[#This Row],[col_len]]</f>
        <v>varchar_0_255</v>
      </c>
      <c r="B1072" s="108">
        <f>IF(COL_SIZES[[#This Row],[datatype]] = "varchar",
  MIN(
    COL_SIZES[[#This Row],[column_length]],
    IFERROR(VALUE(VLOOKUP(
      COL_SIZES[[#This Row],[table_name]]&amp;"."&amp;COL_SIZES[[#This Row],[column_name]],
      AVG_COL_SIZES[#Data],2,FALSE)),
    COL_SIZES[[#This Row],[column_length]])
  ),
  COL_SIZES[[#This Row],[column_length]])</f>
        <v>255</v>
      </c>
      <c r="C1072" s="109">
        <f>VLOOKUP(A1072,DBMS_TYPE_SIZES[],2,FALSE)</f>
        <v>255</v>
      </c>
      <c r="D1072" s="109">
        <f>VLOOKUP(A1072,DBMS_TYPE_SIZES[],3,FALSE)</f>
        <v>255</v>
      </c>
      <c r="E1072" s="110">
        <f>VLOOKUP(A1072,DBMS_TYPE_SIZES[],4,FALSE)</f>
        <v>256</v>
      </c>
      <c r="F1072" t="s">
        <v>162</v>
      </c>
      <c r="G1072" t="s">
        <v>764</v>
      </c>
      <c r="H1072" t="s">
        <v>86</v>
      </c>
      <c r="I1072">
        <v>0</v>
      </c>
      <c r="J1072">
        <v>255</v>
      </c>
    </row>
    <row r="1073" spans="1:10">
      <c r="A1073" s="108" t="str">
        <f>COL_SIZES[[#This Row],[datatype]]&amp;"_"&amp;COL_SIZES[[#This Row],[column_prec]]&amp;"_"&amp;COL_SIZES[[#This Row],[col_len]]</f>
        <v>int_10_4</v>
      </c>
      <c r="B1073" s="108">
        <f>IF(COL_SIZES[[#This Row],[datatype]] = "varchar",
  MIN(
    COL_SIZES[[#This Row],[column_length]],
    IFERROR(VALUE(VLOOKUP(
      COL_SIZES[[#This Row],[table_name]]&amp;"."&amp;COL_SIZES[[#This Row],[column_name]],
      AVG_COL_SIZES[#Data],2,FALSE)),
    COL_SIZES[[#This Row],[column_length]])
  ),
  COL_SIZES[[#This Row],[column_length]])</f>
        <v>4</v>
      </c>
      <c r="C1073" s="109">
        <f>VLOOKUP(A1073,DBMS_TYPE_SIZES[],2,FALSE)</f>
        <v>9</v>
      </c>
      <c r="D1073" s="109">
        <f>VLOOKUP(A1073,DBMS_TYPE_SIZES[],3,FALSE)</f>
        <v>4</v>
      </c>
      <c r="E1073" s="110">
        <f>VLOOKUP(A1073,DBMS_TYPE_SIZES[],4,FALSE)</f>
        <v>4</v>
      </c>
      <c r="F1073" t="s">
        <v>162</v>
      </c>
      <c r="G1073" t="s">
        <v>212</v>
      </c>
      <c r="H1073" t="s">
        <v>18</v>
      </c>
      <c r="I1073">
        <v>10</v>
      </c>
      <c r="J1073">
        <v>4</v>
      </c>
    </row>
    <row r="1074" spans="1:10">
      <c r="A1074" s="108" t="str">
        <f>COL_SIZES[[#This Row],[datatype]]&amp;"_"&amp;COL_SIZES[[#This Row],[column_prec]]&amp;"_"&amp;COL_SIZES[[#This Row],[col_len]]</f>
        <v>int_10_4</v>
      </c>
      <c r="B1074" s="108">
        <f>IF(COL_SIZES[[#This Row],[datatype]] = "varchar",
  MIN(
    COL_SIZES[[#This Row],[column_length]],
    IFERROR(VALUE(VLOOKUP(
      COL_SIZES[[#This Row],[table_name]]&amp;"."&amp;COL_SIZES[[#This Row],[column_name]],
      AVG_COL_SIZES[#Data],2,FALSE)),
    COL_SIZES[[#This Row],[column_length]])
  ),
  COL_SIZES[[#This Row],[column_length]])</f>
        <v>4</v>
      </c>
      <c r="C1074" s="109">
        <f>VLOOKUP(A1074,DBMS_TYPE_SIZES[],2,FALSE)</f>
        <v>9</v>
      </c>
      <c r="D1074" s="109">
        <f>VLOOKUP(A1074,DBMS_TYPE_SIZES[],3,FALSE)</f>
        <v>4</v>
      </c>
      <c r="E1074" s="110">
        <f>VLOOKUP(A1074,DBMS_TYPE_SIZES[],4,FALSE)</f>
        <v>4</v>
      </c>
      <c r="F1074" t="s">
        <v>162</v>
      </c>
      <c r="G1074" t="s">
        <v>775</v>
      </c>
      <c r="H1074" t="s">
        <v>18</v>
      </c>
      <c r="I1074">
        <v>10</v>
      </c>
      <c r="J1074">
        <v>4</v>
      </c>
    </row>
    <row r="1075" spans="1:10">
      <c r="A1075" s="108" t="str">
        <f>COL_SIZES[[#This Row],[datatype]]&amp;"_"&amp;COL_SIZES[[#This Row],[column_prec]]&amp;"_"&amp;COL_SIZES[[#This Row],[col_len]]</f>
        <v>int_10_4</v>
      </c>
      <c r="B1075" s="108">
        <f>IF(COL_SIZES[[#This Row],[datatype]] = "varchar",
  MIN(
    COL_SIZES[[#This Row],[column_length]],
    IFERROR(VALUE(VLOOKUP(
      COL_SIZES[[#This Row],[table_name]]&amp;"."&amp;COL_SIZES[[#This Row],[column_name]],
      AVG_COL_SIZES[#Data],2,FALSE)),
    COL_SIZES[[#This Row],[column_length]])
  ),
  COL_SIZES[[#This Row],[column_length]])</f>
        <v>4</v>
      </c>
      <c r="C1075" s="109">
        <f>VLOOKUP(A1075,DBMS_TYPE_SIZES[],2,FALSE)</f>
        <v>9</v>
      </c>
      <c r="D1075" s="109">
        <f>VLOOKUP(A1075,DBMS_TYPE_SIZES[],3,FALSE)</f>
        <v>4</v>
      </c>
      <c r="E1075" s="110">
        <f>VLOOKUP(A1075,DBMS_TYPE_SIZES[],4,FALSE)</f>
        <v>4</v>
      </c>
      <c r="F1075" t="s">
        <v>162</v>
      </c>
      <c r="G1075" t="s">
        <v>697</v>
      </c>
      <c r="H1075" t="s">
        <v>18</v>
      </c>
      <c r="I1075">
        <v>10</v>
      </c>
      <c r="J1075">
        <v>4</v>
      </c>
    </row>
    <row r="1076" spans="1:10">
      <c r="A1076" s="108" t="str">
        <f>COL_SIZES[[#This Row],[datatype]]&amp;"_"&amp;COL_SIZES[[#This Row],[column_prec]]&amp;"_"&amp;COL_SIZES[[#This Row],[col_len]]</f>
        <v>int_10_4</v>
      </c>
      <c r="B1076" s="108">
        <f>IF(COL_SIZES[[#This Row],[datatype]] = "varchar",
  MIN(
    COL_SIZES[[#This Row],[column_length]],
    IFERROR(VALUE(VLOOKUP(
      COL_SIZES[[#This Row],[table_name]]&amp;"."&amp;COL_SIZES[[#This Row],[column_name]],
      AVG_COL_SIZES[#Data],2,FALSE)),
    COL_SIZES[[#This Row],[column_length]])
  ),
  COL_SIZES[[#This Row],[column_length]])</f>
        <v>4</v>
      </c>
      <c r="C1076" s="109">
        <f>VLOOKUP(A1076,DBMS_TYPE_SIZES[],2,FALSE)</f>
        <v>9</v>
      </c>
      <c r="D1076" s="109">
        <f>VLOOKUP(A1076,DBMS_TYPE_SIZES[],3,FALSE)</f>
        <v>4</v>
      </c>
      <c r="E1076" s="110">
        <f>VLOOKUP(A1076,DBMS_TYPE_SIZES[],4,FALSE)</f>
        <v>4</v>
      </c>
      <c r="F1076" t="s">
        <v>162</v>
      </c>
      <c r="G1076" t="s">
        <v>698</v>
      </c>
      <c r="H1076" t="s">
        <v>18</v>
      </c>
      <c r="I1076">
        <v>10</v>
      </c>
      <c r="J1076">
        <v>4</v>
      </c>
    </row>
    <row r="1077" spans="1:10">
      <c r="A1077" s="108" t="str">
        <f>COL_SIZES[[#This Row],[datatype]]&amp;"_"&amp;COL_SIZES[[#This Row],[column_prec]]&amp;"_"&amp;COL_SIZES[[#This Row],[col_len]]</f>
        <v>int_10_4</v>
      </c>
      <c r="B1077" s="108">
        <f>IF(COL_SIZES[[#This Row],[datatype]] = "varchar",
  MIN(
    COL_SIZES[[#This Row],[column_length]],
    IFERROR(VALUE(VLOOKUP(
      COL_SIZES[[#This Row],[table_name]]&amp;"."&amp;COL_SIZES[[#This Row],[column_name]],
      AVG_COL_SIZES[#Data],2,FALSE)),
    COL_SIZES[[#This Row],[column_length]])
  ),
  COL_SIZES[[#This Row],[column_length]])</f>
        <v>4</v>
      </c>
      <c r="C1077" s="109">
        <f>VLOOKUP(A1077,DBMS_TYPE_SIZES[],2,FALSE)</f>
        <v>9</v>
      </c>
      <c r="D1077" s="109">
        <f>VLOOKUP(A1077,DBMS_TYPE_SIZES[],3,FALSE)</f>
        <v>4</v>
      </c>
      <c r="E1077" s="110">
        <f>VLOOKUP(A1077,DBMS_TYPE_SIZES[],4,FALSE)</f>
        <v>4</v>
      </c>
      <c r="F1077" t="s">
        <v>162</v>
      </c>
      <c r="G1077" t="s">
        <v>139</v>
      </c>
      <c r="H1077" t="s">
        <v>18</v>
      </c>
      <c r="I1077">
        <v>10</v>
      </c>
      <c r="J1077">
        <v>4</v>
      </c>
    </row>
    <row r="1078" spans="1:10">
      <c r="A1078" s="108" t="str">
        <f>COL_SIZES[[#This Row],[datatype]]&amp;"_"&amp;COL_SIZES[[#This Row],[column_prec]]&amp;"_"&amp;COL_SIZES[[#This Row],[col_len]]</f>
        <v>varchar_0_255</v>
      </c>
      <c r="B1078" s="108">
        <f>IF(COL_SIZES[[#This Row],[datatype]] = "varchar",
  MIN(
    COL_SIZES[[#This Row],[column_length]],
    IFERROR(VALUE(VLOOKUP(
      COL_SIZES[[#This Row],[table_name]]&amp;"."&amp;COL_SIZES[[#This Row],[column_name]],
      AVG_COL_SIZES[#Data],2,FALSE)),
    COL_SIZES[[#This Row],[column_length]])
  ),
  COL_SIZES[[#This Row],[column_length]])</f>
        <v>255</v>
      </c>
      <c r="C1078" s="109">
        <f>VLOOKUP(A1078,DBMS_TYPE_SIZES[],2,FALSE)</f>
        <v>255</v>
      </c>
      <c r="D1078" s="109">
        <f>VLOOKUP(A1078,DBMS_TYPE_SIZES[],3,FALSE)</f>
        <v>255</v>
      </c>
      <c r="E1078" s="110">
        <f>VLOOKUP(A1078,DBMS_TYPE_SIZES[],4,FALSE)</f>
        <v>256</v>
      </c>
      <c r="F1078" t="s">
        <v>162</v>
      </c>
      <c r="G1078" t="s">
        <v>699</v>
      </c>
      <c r="H1078" t="s">
        <v>86</v>
      </c>
      <c r="I1078">
        <v>0</v>
      </c>
      <c r="J1078">
        <v>255</v>
      </c>
    </row>
    <row r="1079" spans="1:10">
      <c r="A1079" s="108" t="str">
        <f>COL_SIZES[[#This Row],[datatype]]&amp;"_"&amp;COL_SIZES[[#This Row],[column_prec]]&amp;"_"&amp;COL_SIZES[[#This Row],[col_len]]</f>
        <v>varchar_0_255</v>
      </c>
      <c r="B1079" s="108">
        <f>IF(COL_SIZES[[#This Row],[datatype]] = "varchar",
  MIN(
    COL_SIZES[[#This Row],[column_length]],
    IFERROR(VALUE(VLOOKUP(
      COL_SIZES[[#This Row],[table_name]]&amp;"."&amp;COL_SIZES[[#This Row],[column_name]],
      AVG_COL_SIZES[#Data],2,FALSE)),
    COL_SIZES[[#This Row],[column_length]])
  ),
  COL_SIZES[[#This Row],[column_length]])</f>
        <v>255</v>
      </c>
      <c r="C1079" s="109">
        <f>VLOOKUP(A1079,DBMS_TYPE_SIZES[],2,FALSE)</f>
        <v>255</v>
      </c>
      <c r="D1079" s="109">
        <f>VLOOKUP(A1079,DBMS_TYPE_SIZES[],3,FALSE)</f>
        <v>255</v>
      </c>
      <c r="E1079" s="110">
        <f>VLOOKUP(A1079,DBMS_TYPE_SIZES[],4,FALSE)</f>
        <v>256</v>
      </c>
      <c r="F1079" t="s">
        <v>162</v>
      </c>
      <c r="G1079" t="s">
        <v>700</v>
      </c>
      <c r="H1079" t="s">
        <v>86</v>
      </c>
      <c r="I1079">
        <v>0</v>
      </c>
      <c r="J1079">
        <v>255</v>
      </c>
    </row>
    <row r="1080" spans="1:10">
      <c r="A1080" s="108" t="str">
        <f>COL_SIZES[[#This Row],[datatype]]&amp;"_"&amp;COL_SIZES[[#This Row],[column_prec]]&amp;"_"&amp;COL_SIZES[[#This Row],[col_len]]</f>
        <v>int_10_4</v>
      </c>
      <c r="B1080" s="108">
        <f>IF(COL_SIZES[[#This Row],[datatype]] = "varchar",
  MIN(
    COL_SIZES[[#This Row],[column_length]],
    IFERROR(VALUE(VLOOKUP(
      COL_SIZES[[#This Row],[table_name]]&amp;"."&amp;COL_SIZES[[#This Row],[column_name]],
      AVG_COL_SIZES[#Data],2,FALSE)),
    COL_SIZES[[#This Row],[column_length]])
  ),
  COL_SIZES[[#This Row],[column_length]])</f>
        <v>4</v>
      </c>
      <c r="C1080" s="109">
        <f>VLOOKUP(A1080,DBMS_TYPE_SIZES[],2,FALSE)</f>
        <v>9</v>
      </c>
      <c r="D1080" s="109">
        <f>VLOOKUP(A1080,DBMS_TYPE_SIZES[],3,FALSE)</f>
        <v>4</v>
      </c>
      <c r="E1080" s="110">
        <f>VLOOKUP(A1080,DBMS_TYPE_SIZES[],4,FALSE)</f>
        <v>4</v>
      </c>
      <c r="F1080" t="s">
        <v>162</v>
      </c>
      <c r="G1080" t="s">
        <v>116</v>
      </c>
      <c r="H1080" t="s">
        <v>18</v>
      </c>
      <c r="I1080">
        <v>10</v>
      </c>
      <c r="J1080">
        <v>4</v>
      </c>
    </row>
    <row r="1081" spans="1:10">
      <c r="A1081" s="108" t="str">
        <f>COL_SIZES[[#This Row],[datatype]]&amp;"_"&amp;COL_SIZES[[#This Row],[column_prec]]&amp;"_"&amp;COL_SIZES[[#This Row],[col_len]]</f>
        <v>numeric_16_9</v>
      </c>
      <c r="B1081" s="108">
        <f>IF(COL_SIZES[[#This Row],[datatype]] = "varchar",
  MIN(
    COL_SIZES[[#This Row],[column_length]],
    IFERROR(VALUE(VLOOKUP(
      COL_SIZES[[#This Row],[table_name]]&amp;"."&amp;COL_SIZES[[#This Row],[column_name]],
      AVG_COL_SIZES[#Data],2,FALSE)),
    COL_SIZES[[#This Row],[column_length]])
  ),
  COL_SIZES[[#This Row],[column_length]])</f>
        <v>9</v>
      </c>
      <c r="C1081" s="109">
        <f>VLOOKUP(A1081,DBMS_TYPE_SIZES[],2,FALSE)</f>
        <v>9</v>
      </c>
      <c r="D1081" s="109">
        <f>VLOOKUP(A1081,DBMS_TYPE_SIZES[],3,FALSE)</f>
        <v>9</v>
      </c>
      <c r="E1081" s="110">
        <f>VLOOKUP(A1081,DBMS_TYPE_SIZES[],4,FALSE)</f>
        <v>9</v>
      </c>
      <c r="F1081" t="s">
        <v>162</v>
      </c>
      <c r="G1081" t="s">
        <v>96</v>
      </c>
      <c r="H1081" t="s">
        <v>62</v>
      </c>
      <c r="I1081">
        <v>16</v>
      </c>
      <c r="J1081">
        <v>9</v>
      </c>
    </row>
    <row r="1082" spans="1:10">
      <c r="A1082" s="108" t="str">
        <f>COL_SIZES[[#This Row],[datatype]]&amp;"_"&amp;COL_SIZES[[#This Row],[column_prec]]&amp;"_"&amp;COL_SIZES[[#This Row],[col_len]]</f>
        <v>datetime_23_8</v>
      </c>
      <c r="B1082" s="108">
        <f>IF(COL_SIZES[[#This Row],[datatype]] = "varchar",
  MIN(
    COL_SIZES[[#This Row],[column_length]],
    IFERROR(VALUE(VLOOKUP(
      COL_SIZES[[#This Row],[table_name]]&amp;"."&amp;COL_SIZES[[#This Row],[column_name]],
      AVG_COL_SIZES[#Data],2,FALSE)),
    COL_SIZES[[#This Row],[column_length]])
  ),
  COL_SIZES[[#This Row],[column_length]])</f>
        <v>8</v>
      </c>
      <c r="C1082" s="109">
        <f>VLOOKUP(A1082,DBMS_TYPE_SIZES[],2,FALSE)</f>
        <v>7</v>
      </c>
      <c r="D1082" s="109">
        <f>VLOOKUP(A1082,DBMS_TYPE_SIZES[],3,FALSE)</f>
        <v>8</v>
      </c>
      <c r="E1082" s="110">
        <f>VLOOKUP(A1082,DBMS_TYPE_SIZES[],4,FALSE)</f>
        <v>8</v>
      </c>
      <c r="F1082" t="s">
        <v>162</v>
      </c>
      <c r="G1082" t="s">
        <v>713</v>
      </c>
      <c r="H1082" t="s">
        <v>20</v>
      </c>
      <c r="I1082">
        <v>23</v>
      </c>
      <c r="J1082">
        <v>8</v>
      </c>
    </row>
    <row r="1083" spans="1:10">
      <c r="A1083" s="108" t="str">
        <f>COL_SIZES[[#This Row],[datatype]]&amp;"_"&amp;COL_SIZES[[#This Row],[column_prec]]&amp;"_"&amp;COL_SIZES[[#This Row],[col_len]]</f>
        <v>int_10_4</v>
      </c>
      <c r="B1083" s="108">
        <f>IF(COL_SIZES[[#This Row],[datatype]] = "varchar",
  MIN(
    COL_SIZES[[#This Row],[column_length]],
    IFERROR(VALUE(VLOOKUP(
      COL_SIZES[[#This Row],[table_name]]&amp;"."&amp;COL_SIZES[[#This Row],[column_name]],
      AVG_COL_SIZES[#Data],2,FALSE)),
    COL_SIZES[[#This Row],[column_length]])
  ),
  COL_SIZES[[#This Row],[column_length]])</f>
        <v>4</v>
      </c>
      <c r="C1083" s="109">
        <f>VLOOKUP(A1083,DBMS_TYPE_SIZES[],2,FALSE)</f>
        <v>9</v>
      </c>
      <c r="D1083" s="109">
        <f>VLOOKUP(A1083,DBMS_TYPE_SIZES[],3,FALSE)</f>
        <v>4</v>
      </c>
      <c r="E1083" s="110">
        <f>VLOOKUP(A1083,DBMS_TYPE_SIZES[],4,FALSE)</f>
        <v>4</v>
      </c>
      <c r="F1083" t="s">
        <v>162</v>
      </c>
      <c r="G1083" t="s">
        <v>714</v>
      </c>
      <c r="H1083" t="s">
        <v>18</v>
      </c>
      <c r="I1083">
        <v>10</v>
      </c>
      <c r="J1083">
        <v>4</v>
      </c>
    </row>
    <row r="1084" spans="1:10">
      <c r="A1084" s="108" t="str">
        <f>COL_SIZES[[#This Row],[datatype]]&amp;"_"&amp;COL_SIZES[[#This Row],[column_prec]]&amp;"_"&amp;COL_SIZES[[#This Row],[col_len]]</f>
        <v>int_10_4</v>
      </c>
      <c r="B1084" s="108">
        <f>IF(COL_SIZES[[#This Row],[datatype]] = "varchar",
  MIN(
    COL_SIZES[[#This Row],[column_length]],
    IFERROR(VALUE(VLOOKUP(
      COL_SIZES[[#This Row],[table_name]]&amp;"."&amp;COL_SIZES[[#This Row],[column_name]],
      AVG_COL_SIZES[#Data],2,FALSE)),
    COL_SIZES[[#This Row],[column_length]])
  ),
  COL_SIZES[[#This Row],[column_length]])</f>
        <v>4</v>
      </c>
      <c r="C1084" s="109">
        <f>VLOOKUP(A1084,DBMS_TYPE_SIZES[],2,FALSE)</f>
        <v>9</v>
      </c>
      <c r="D1084" s="109">
        <f>VLOOKUP(A1084,DBMS_TYPE_SIZES[],3,FALSE)</f>
        <v>4</v>
      </c>
      <c r="E1084" s="110">
        <f>VLOOKUP(A1084,DBMS_TYPE_SIZES[],4,FALSE)</f>
        <v>4</v>
      </c>
      <c r="F1084" t="s">
        <v>162</v>
      </c>
      <c r="G1084" t="s">
        <v>710</v>
      </c>
      <c r="H1084" t="s">
        <v>18</v>
      </c>
      <c r="I1084">
        <v>10</v>
      </c>
      <c r="J1084">
        <v>4</v>
      </c>
    </row>
    <row r="1085" spans="1:10">
      <c r="A1085" s="108" t="str">
        <f>COL_SIZES[[#This Row],[datatype]]&amp;"_"&amp;COL_SIZES[[#This Row],[column_prec]]&amp;"_"&amp;COL_SIZES[[#This Row],[col_len]]</f>
        <v>varchar_0_50</v>
      </c>
      <c r="B1085" s="108">
        <f>IF(COL_SIZES[[#This Row],[datatype]] = "varchar",
  MIN(
    COL_SIZES[[#This Row],[column_length]],
    IFERROR(VALUE(VLOOKUP(
      COL_SIZES[[#This Row],[table_name]]&amp;"."&amp;COL_SIZES[[#This Row],[column_name]],
      AVG_COL_SIZES[#Data],2,FALSE)),
    COL_SIZES[[#This Row],[column_length]])
  ),
  COL_SIZES[[#This Row],[column_length]])</f>
        <v>50</v>
      </c>
      <c r="C1085" s="109">
        <f>VLOOKUP(A1085,DBMS_TYPE_SIZES[],2,FALSE)</f>
        <v>50</v>
      </c>
      <c r="D1085" s="109">
        <f>VLOOKUP(A1085,DBMS_TYPE_SIZES[],3,FALSE)</f>
        <v>50</v>
      </c>
      <c r="E1085" s="110">
        <f>VLOOKUP(A1085,DBMS_TYPE_SIZES[],4,FALSE)</f>
        <v>51</v>
      </c>
      <c r="F1085" t="s">
        <v>162</v>
      </c>
      <c r="G1085" t="s">
        <v>773</v>
      </c>
      <c r="H1085" t="s">
        <v>86</v>
      </c>
      <c r="I1085">
        <v>0</v>
      </c>
      <c r="J1085">
        <v>50</v>
      </c>
    </row>
    <row r="1086" spans="1:10">
      <c r="A1086" s="108" t="str">
        <f>COL_SIZES[[#This Row],[datatype]]&amp;"_"&amp;COL_SIZES[[#This Row],[column_prec]]&amp;"_"&amp;COL_SIZES[[#This Row],[col_len]]</f>
        <v>numeric_19_9</v>
      </c>
      <c r="B1086" s="108">
        <f>IF(COL_SIZES[[#This Row],[datatype]] = "varchar",
  MIN(
    COL_SIZES[[#This Row],[column_length]],
    IFERROR(VALUE(VLOOKUP(
      COL_SIZES[[#This Row],[table_name]]&amp;"."&amp;COL_SIZES[[#This Row],[column_name]],
      AVG_COL_SIZES[#Data],2,FALSE)),
    COL_SIZES[[#This Row],[column_length]])
  ),
  COL_SIZES[[#This Row],[column_length]])</f>
        <v>9</v>
      </c>
      <c r="C1086" s="109">
        <f>VLOOKUP(A1086,DBMS_TYPE_SIZES[],2,FALSE)</f>
        <v>9</v>
      </c>
      <c r="D1086" s="109">
        <f>VLOOKUP(A1086,DBMS_TYPE_SIZES[],3,FALSE)</f>
        <v>9</v>
      </c>
      <c r="E1086" s="110">
        <f>VLOOKUP(A1086,DBMS_TYPE_SIZES[],4,FALSE)</f>
        <v>9</v>
      </c>
      <c r="F1086" t="s">
        <v>162</v>
      </c>
      <c r="G1086" t="s">
        <v>163</v>
      </c>
      <c r="H1086" t="s">
        <v>62</v>
      </c>
      <c r="I1086">
        <v>19</v>
      </c>
      <c r="J1086">
        <v>9</v>
      </c>
    </row>
    <row r="1087" spans="1:10">
      <c r="A1087" s="108" t="str">
        <f>COL_SIZES[[#This Row],[datatype]]&amp;"_"&amp;COL_SIZES[[#This Row],[column_prec]]&amp;"_"&amp;COL_SIZES[[#This Row],[col_len]]</f>
        <v>varchar_0_50</v>
      </c>
      <c r="B1087" s="108">
        <f>IF(COL_SIZES[[#This Row],[datatype]] = "varchar",
  MIN(
    COL_SIZES[[#This Row],[column_length]],
    IFERROR(VALUE(VLOOKUP(
      COL_SIZES[[#This Row],[table_name]]&amp;"."&amp;COL_SIZES[[#This Row],[column_name]],
      AVG_COL_SIZES[#Data],2,FALSE)),
    COL_SIZES[[#This Row],[column_length]])
  ),
  COL_SIZES[[#This Row],[column_length]])</f>
        <v>50</v>
      </c>
      <c r="C1087" s="109">
        <f>VLOOKUP(A1087,DBMS_TYPE_SIZES[],2,FALSE)</f>
        <v>50</v>
      </c>
      <c r="D1087" s="109">
        <f>VLOOKUP(A1087,DBMS_TYPE_SIZES[],3,FALSE)</f>
        <v>50</v>
      </c>
      <c r="E1087" s="110">
        <f>VLOOKUP(A1087,DBMS_TYPE_SIZES[],4,FALSE)</f>
        <v>51</v>
      </c>
      <c r="F1087" t="s">
        <v>162</v>
      </c>
      <c r="G1087" t="s">
        <v>164</v>
      </c>
      <c r="H1087" t="s">
        <v>86</v>
      </c>
      <c r="I1087">
        <v>0</v>
      </c>
      <c r="J1087">
        <v>50</v>
      </c>
    </row>
    <row r="1088" spans="1:10">
      <c r="A1088" s="108" t="str">
        <f>COL_SIZES[[#This Row],[datatype]]&amp;"_"&amp;COL_SIZES[[#This Row],[column_prec]]&amp;"_"&amp;COL_SIZES[[#This Row],[col_len]]</f>
        <v>varchar_0_50</v>
      </c>
      <c r="B1088" s="108">
        <f>IF(COL_SIZES[[#This Row],[datatype]] = "varchar",
  MIN(
    COL_SIZES[[#This Row],[column_length]],
    IFERROR(VALUE(VLOOKUP(
      COL_SIZES[[#This Row],[table_name]]&amp;"."&amp;COL_SIZES[[#This Row],[column_name]],
      AVG_COL_SIZES[#Data],2,FALSE)),
    COL_SIZES[[#This Row],[column_length]])
  ),
  COL_SIZES[[#This Row],[column_length]])</f>
        <v>50</v>
      </c>
      <c r="C1088" s="109">
        <f>VLOOKUP(A1088,DBMS_TYPE_SIZES[],2,FALSE)</f>
        <v>50</v>
      </c>
      <c r="D1088" s="109">
        <f>VLOOKUP(A1088,DBMS_TYPE_SIZES[],3,FALSE)</f>
        <v>50</v>
      </c>
      <c r="E1088" s="110">
        <f>VLOOKUP(A1088,DBMS_TYPE_SIZES[],4,FALSE)</f>
        <v>51</v>
      </c>
      <c r="F1088" t="s">
        <v>162</v>
      </c>
      <c r="G1088" t="s">
        <v>130</v>
      </c>
      <c r="H1088" t="s">
        <v>86</v>
      </c>
      <c r="I1088">
        <v>0</v>
      </c>
      <c r="J1088">
        <v>50</v>
      </c>
    </row>
    <row r="1089" spans="1:10">
      <c r="A1089" s="108" t="str">
        <f>COL_SIZES[[#This Row],[datatype]]&amp;"_"&amp;COL_SIZES[[#This Row],[column_prec]]&amp;"_"&amp;COL_SIZES[[#This Row],[col_len]]</f>
        <v>int_10_4</v>
      </c>
      <c r="B1089" s="108">
        <f>IF(COL_SIZES[[#This Row],[datatype]] = "varchar",
  MIN(
    COL_SIZES[[#This Row],[column_length]],
    IFERROR(VALUE(VLOOKUP(
      COL_SIZES[[#This Row],[table_name]]&amp;"."&amp;COL_SIZES[[#This Row],[column_name]],
      AVG_COL_SIZES[#Data],2,FALSE)),
    COL_SIZES[[#This Row],[column_length]])
  ),
  COL_SIZES[[#This Row],[column_length]])</f>
        <v>4</v>
      </c>
      <c r="C1089" s="109">
        <f>VLOOKUP(A1089,DBMS_TYPE_SIZES[],2,FALSE)</f>
        <v>9</v>
      </c>
      <c r="D1089" s="109">
        <f>VLOOKUP(A1089,DBMS_TYPE_SIZES[],3,FALSE)</f>
        <v>4</v>
      </c>
      <c r="E1089" s="110">
        <f>VLOOKUP(A1089,DBMS_TYPE_SIZES[],4,FALSE)</f>
        <v>4</v>
      </c>
      <c r="F1089" t="s">
        <v>162</v>
      </c>
      <c r="G1089" t="s">
        <v>776</v>
      </c>
      <c r="H1089" t="s">
        <v>18</v>
      </c>
      <c r="I1089">
        <v>10</v>
      </c>
      <c r="J1089">
        <v>4</v>
      </c>
    </row>
    <row r="1090" spans="1:10">
      <c r="A1090" s="108" t="str">
        <f>COL_SIZES[[#This Row],[datatype]]&amp;"_"&amp;COL_SIZES[[#This Row],[column_prec]]&amp;"_"&amp;COL_SIZES[[#This Row],[col_len]]</f>
        <v>int_10_4</v>
      </c>
      <c r="B1090" s="108">
        <f>IF(COL_SIZES[[#This Row],[datatype]] = "varchar",
  MIN(
    COL_SIZES[[#This Row],[column_length]],
    IFERROR(VALUE(VLOOKUP(
      COL_SIZES[[#This Row],[table_name]]&amp;"."&amp;COL_SIZES[[#This Row],[column_name]],
      AVG_COL_SIZES[#Data],2,FALSE)),
    COL_SIZES[[#This Row],[column_length]])
  ),
  COL_SIZES[[#This Row],[column_length]])</f>
        <v>4</v>
      </c>
      <c r="C1090" s="109">
        <f>VLOOKUP(A1090,DBMS_TYPE_SIZES[],2,FALSE)</f>
        <v>9</v>
      </c>
      <c r="D1090" s="109">
        <f>VLOOKUP(A1090,DBMS_TYPE_SIZES[],3,FALSE)</f>
        <v>4</v>
      </c>
      <c r="E1090" s="110">
        <f>VLOOKUP(A1090,DBMS_TYPE_SIZES[],4,FALSE)</f>
        <v>4</v>
      </c>
      <c r="F1090" t="s">
        <v>162</v>
      </c>
      <c r="G1090" t="s">
        <v>704</v>
      </c>
      <c r="H1090" t="s">
        <v>18</v>
      </c>
      <c r="I1090">
        <v>10</v>
      </c>
      <c r="J1090">
        <v>4</v>
      </c>
    </row>
    <row r="1091" spans="1:10">
      <c r="A1091" s="108" t="str">
        <f>COL_SIZES[[#This Row],[datatype]]&amp;"_"&amp;COL_SIZES[[#This Row],[column_prec]]&amp;"_"&amp;COL_SIZES[[#This Row],[col_len]]</f>
        <v>int_10_4</v>
      </c>
      <c r="B1091" s="108">
        <f>IF(COL_SIZES[[#This Row],[datatype]] = "varchar",
  MIN(
    COL_SIZES[[#This Row],[column_length]],
    IFERROR(VALUE(VLOOKUP(
      COL_SIZES[[#This Row],[table_name]]&amp;"."&amp;COL_SIZES[[#This Row],[column_name]],
      AVG_COL_SIZES[#Data],2,FALSE)),
    COL_SIZES[[#This Row],[column_length]])
  ),
  COL_SIZES[[#This Row],[column_length]])</f>
        <v>4</v>
      </c>
      <c r="C1091" s="109">
        <f>VLOOKUP(A1091,DBMS_TYPE_SIZES[],2,FALSE)</f>
        <v>9</v>
      </c>
      <c r="D1091" s="109">
        <f>VLOOKUP(A1091,DBMS_TYPE_SIZES[],3,FALSE)</f>
        <v>4</v>
      </c>
      <c r="E1091" s="110">
        <f>VLOOKUP(A1091,DBMS_TYPE_SIZES[],4,FALSE)</f>
        <v>4</v>
      </c>
      <c r="F1091" t="s">
        <v>162</v>
      </c>
      <c r="G1091" t="s">
        <v>707</v>
      </c>
      <c r="H1091" t="s">
        <v>18</v>
      </c>
      <c r="I1091">
        <v>10</v>
      </c>
      <c r="J1091">
        <v>4</v>
      </c>
    </row>
    <row r="1092" spans="1:10">
      <c r="A1092" s="108" t="str">
        <f>COL_SIZES[[#This Row],[datatype]]&amp;"_"&amp;COL_SIZES[[#This Row],[column_prec]]&amp;"_"&amp;COL_SIZES[[#This Row],[col_len]]</f>
        <v>datetime_23_8</v>
      </c>
      <c r="B1092" s="108">
        <f>IF(COL_SIZES[[#This Row],[datatype]] = "varchar",
  MIN(
    COL_SIZES[[#This Row],[column_length]],
    IFERROR(VALUE(VLOOKUP(
      COL_SIZES[[#This Row],[table_name]]&amp;"."&amp;COL_SIZES[[#This Row],[column_name]],
      AVG_COL_SIZES[#Data],2,FALSE)),
    COL_SIZES[[#This Row],[column_length]])
  ),
  COL_SIZES[[#This Row],[column_length]])</f>
        <v>8</v>
      </c>
      <c r="C1092" s="109">
        <f>VLOOKUP(A1092,DBMS_TYPE_SIZES[],2,FALSE)</f>
        <v>7</v>
      </c>
      <c r="D1092" s="109">
        <f>VLOOKUP(A1092,DBMS_TYPE_SIZES[],3,FALSE)</f>
        <v>8</v>
      </c>
      <c r="E1092" s="110">
        <f>VLOOKUP(A1092,DBMS_TYPE_SIZES[],4,FALSE)</f>
        <v>8</v>
      </c>
      <c r="F1092" t="s">
        <v>162</v>
      </c>
      <c r="G1092" t="s">
        <v>708</v>
      </c>
      <c r="H1092" t="s">
        <v>20</v>
      </c>
      <c r="I1092">
        <v>23</v>
      </c>
      <c r="J1092">
        <v>8</v>
      </c>
    </row>
    <row r="1093" spans="1:10">
      <c r="A1093" s="108" t="str">
        <f>COL_SIZES[[#This Row],[datatype]]&amp;"_"&amp;COL_SIZES[[#This Row],[column_prec]]&amp;"_"&amp;COL_SIZES[[#This Row],[col_len]]</f>
        <v>int_10_4</v>
      </c>
      <c r="B1093" s="108">
        <f>IF(COL_SIZES[[#This Row],[datatype]] = "varchar",
  MIN(
    COL_SIZES[[#This Row],[column_length]],
    IFERROR(VALUE(VLOOKUP(
      COL_SIZES[[#This Row],[table_name]]&amp;"."&amp;COL_SIZES[[#This Row],[column_name]],
      AVG_COL_SIZES[#Data],2,FALSE)),
    COL_SIZES[[#This Row],[column_length]])
  ),
  COL_SIZES[[#This Row],[column_length]])</f>
        <v>4</v>
      </c>
      <c r="C1093" s="109">
        <f>VLOOKUP(A1093,DBMS_TYPE_SIZES[],2,FALSE)</f>
        <v>9</v>
      </c>
      <c r="D1093" s="109">
        <f>VLOOKUP(A1093,DBMS_TYPE_SIZES[],3,FALSE)</f>
        <v>4</v>
      </c>
      <c r="E1093" s="110">
        <f>VLOOKUP(A1093,DBMS_TYPE_SIZES[],4,FALSE)</f>
        <v>4</v>
      </c>
      <c r="F1093" t="s">
        <v>162</v>
      </c>
      <c r="G1093" t="s">
        <v>133</v>
      </c>
      <c r="H1093" t="s">
        <v>18</v>
      </c>
      <c r="I1093">
        <v>10</v>
      </c>
      <c r="J1093">
        <v>4</v>
      </c>
    </row>
    <row r="1094" spans="1:10">
      <c r="A1094" s="108" t="str">
        <f>COL_SIZES[[#This Row],[datatype]]&amp;"_"&amp;COL_SIZES[[#This Row],[column_prec]]&amp;"_"&amp;COL_SIZES[[#This Row],[col_len]]</f>
        <v>varchar_0_50</v>
      </c>
      <c r="B1094" s="108">
        <f>IF(COL_SIZES[[#This Row],[datatype]] = "varchar",
  MIN(
    COL_SIZES[[#This Row],[column_length]],
    IFERROR(VALUE(VLOOKUP(
      COL_SIZES[[#This Row],[table_name]]&amp;"."&amp;COL_SIZES[[#This Row],[column_name]],
      AVG_COL_SIZES[#Data],2,FALSE)),
    COL_SIZES[[#This Row],[column_length]])
  ),
  COL_SIZES[[#This Row],[column_length]])</f>
        <v>50</v>
      </c>
      <c r="C1094" s="109">
        <f>VLOOKUP(A1094,DBMS_TYPE_SIZES[],2,FALSE)</f>
        <v>50</v>
      </c>
      <c r="D1094" s="109">
        <f>VLOOKUP(A1094,DBMS_TYPE_SIZES[],3,FALSE)</f>
        <v>50</v>
      </c>
      <c r="E1094" s="110">
        <f>VLOOKUP(A1094,DBMS_TYPE_SIZES[],4,FALSE)</f>
        <v>51</v>
      </c>
      <c r="F1094" t="s">
        <v>162</v>
      </c>
      <c r="G1094" t="s">
        <v>2010</v>
      </c>
      <c r="H1094" t="s">
        <v>86</v>
      </c>
      <c r="I1094">
        <v>0</v>
      </c>
      <c r="J1094">
        <v>50</v>
      </c>
    </row>
    <row r="1095" spans="1:10">
      <c r="A1095" s="108" t="str">
        <f>COL_SIZES[[#This Row],[datatype]]&amp;"_"&amp;COL_SIZES[[#This Row],[column_prec]]&amp;"_"&amp;COL_SIZES[[#This Row],[col_len]]</f>
        <v>int_10_4</v>
      </c>
      <c r="B1095" s="108">
        <f>IF(COL_SIZES[[#This Row],[datatype]] = "varchar",
  MIN(
    COL_SIZES[[#This Row],[column_length]],
    IFERROR(VALUE(VLOOKUP(
      COL_SIZES[[#This Row],[table_name]]&amp;"."&amp;COL_SIZES[[#This Row],[column_name]],
      AVG_COL_SIZES[#Data],2,FALSE)),
    COL_SIZES[[#This Row],[column_length]])
  ),
  COL_SIZES[[#This Row],[column_length]])</f>
        <v>4</v>
      </c>
      <c r="C1095" s="109">
        <f>VLOOKUP(A1095,DBMS_TYPE_SIZES[],2,FALSE)</f>
        <v>9</v>
      </c>
      <c r="D1095" s="109">
        <f>VLOOKUP(A1095,DBMS_TYPE_SIZES[],3,FALSE)</f>
        <v>4</v>
      </c>
      <c r="E1095" s="110">
        <f>VLOOKUP(A1095,DBMS_TYPE_SIZES[],4,FALSE)</f>
        <v>4</v>
      </c>
      <c r="F1095" t="s">
        <v>162</v>
      </c>
      <c r="G1095" t="s">
        <v>238</v>
      </c>
      <c r="H1095" t="s">
        <v>18</v>
      </c>
      <c r="I1095">
        <v>10</v>
      </c>
      <c r="J1095">
        <v>4</v>
      </c>
    </row>
    <row r="1096" spans="1:10">
      <c r="A1096" s="108" t="str">
        <f>COL_SIZES[[#This Row],[datatype]]&amp;"_"&amp;COL_SIZES[[#This Row],[column_prec]]&amp;"_"&amp;COL_SIZES[[#This Row],[col_len]]</f>
        <v>int_10_4</v>
      </c>
      <c r="B1096" s="108">
        <f>IF(COL_SIZES[[#This Row],[datatype]] = "varchar",
  MIN(
    COL_SIZES[[#This Row],[column_length]],
    IFERROR(VALUE(VLOOKUP(
      COL_SIZES[[#This Row],[table_name]]&amp;"."&amp;COL_SIZES[[#This Row],[column_name]],
      AVG_COL_SIZES[#Data],2,FALSE)),
    COL_SIZES[[#This Row],[column_length]])
  ),
  COL_SIZES[[#This Row],[column_length]])</f>
        <v>4</v>
      </c>
      <c r="C1096" s="109">
        <f>VLOOKUP(A1096,DBMS_TYPE_SIZES[],2,FALSE)</f>
        <v>9</v>
      </c>
      <c r="D1096" s="109">
        <f>VLOOKUP(A1096,DBMS_TYPE_SIZES[],3,FALSE)</f>
        <v>4</v>
      </c>
      <c r="E1096" s="110">
        <f>VLOOKUP(A1096,DBMS_TYPE_SIZES[],4,FALSE)</f>
        <v>4</v>
      </c>
      <c r="F1096" t="s">
        <v>165</v>
      </c>
      <c r="G1096" t="s">
        <v>157</v>
      </c>
      <c r="H1096" t="s">
        <v>18</v>
      </c>
      <c r="I1096">
        <v>10</v>
      </c>
      <c r="J1096">
        <v>4</v>
      </c>
    </row>
    <row r="1097" spans="1:10">
      <c r="A1097" s="108" t="str">
        <f>COL_SIZES[[#This Row],[datatype]]&amp;"_"&amp;COL_SIZES[[#This Row],[column_prec]]&amp;"_"&amp;COL_SIZES[[#This Row],[col_len]]</f>
        <v>varchar_0_50</v>
      </c>
      <c r="B1097" s="108">
        <f>IF(COL_SIZES[[#This Row],[datatype]] = "varchar",
  MIN(
    COL_SIZES[[#This Row],[column_length]],
    IFERROR(VALUE(VLOOKUP(
      COL_SIZES[[#This Row],[table_name]]&amp;"."&amp;COL_SIZES[[#This Row],[column_name]],
      AVG_COL_SIZES[#Data],2,FALSE)),
    COL_SIZES[[#This Row],[column_length]])
  ),
  COL_SIZES[[#This Row],[column_length]])</f>
        <v>50</v>
      </c>
      <c r="C1097" s="109">
        <f>VLOOKUP(A1097,DBMS_TYPE_SIZES[],2,FALSE)</f>
        <v>50</v>
      </c>
      <c r="D1097" s="109">
        <f>VLOOKUP(A1097,DBMS_TYPE_SIZES[],3,FALSE)</f>
        <v>50</v>
      </c>
      <c r="E1097" s="110">
        <f>VLOOKUP(A1097,DBMS_TYPE_SIZES[],4,FALSE)</f>
        <v>51</v>
      </c>
      <c r="F1097" t="s">
        <v>165</v>
      </c>
      <c r="G1097" t="s">
        <v>115</v>
      </c>
      <c r="H1097" t="s">
        <v>86</v>
      </c>
      <c r="I1097">
        <v>0</v>
      </c>
      <c r="J1097">
        <v>50</v>
      </c>
    </row>
    <row r="1098" spans="1:10">
      <c r="A1098" s="108" t="str">
        <f>COL_SIZES[[#This Row],[datatype]]&amp;"_"&amp;COL_SIZES[[#This Row],[column_prec]]&amp;"_"&amp;COL_SIZES[[#This Row],[col_len]]</f>
        <v>int_10_4</v>
      </c>
      <c r="B1098" s="108">
        <f>IF(COL_SIZES[[#This Row],[datatype]] = "varchar",
  MIN(
    COL_SIZES[[#This Row],[column_length]],
    IFERROR(VALUE(VLOOKUP(
      COL_SIZES[[#This Row],[table_name]]&amp;"."&amp;COL_SIZES[[#This Row],[column_name]],
      AVG_COL_SIZES[#Data],2,FALSE)),
    COL_SIZES[[#This Row],[column_length]])
  ),
  COL_SIZES[[#This Row],[column_length]])</f>
        <v>4</v>
      </c>
      <c r="C1098" s="109">
        <f>VLOOKUP(A1098,DBMS_TYPE_SIZES[],2,FALSE)</f>
        <v>9</v>
      </c>
      <c r="D1098" s="109">
        <f>VLOOKUP(A1098,DBMS_TYPE_SIZES[],3,FALSE)</f>
        <v>4</v>
      </c>
      <c r="E1098" s="110">
        <f>VLOOKUP(A1098,DBMS_TYPE_SIZES[],4,FALSE)</f>
        <v>4</v>
      </c>
      <c r="F1098" t="s">
        <v>165</v>
      </c>
      <c r="G1098" t="s">
        <v>771</v>
      </c>
      <c r="H1098" t="s">
        <v>18</v>
      </c>
      <c r="I1098">
        <v>10</v>
      </c>
      <c r="J1098">
        <v>4</v>
      </c>
    </row>
    <row r="1099" spans="1:10">
      <c r="A1099" s="108" t="str">
        <f>COL_SIZES[[#This Row],[datatype]]&amp;"_"&amp;COL_SIZES[[#This Row],[column_prec]]&amp;"_"&amp;COL_SIZES[[#This Row],[col_len]]</f>
        <v>int_10_4</v>
      </c>
      <c r="B1099" s="108">
        <f>IF(COL_SIZES[[#This Row],[datatype]] = "varchar",
  MIN(
    COL_SIZES[[#This Row],[column_length]],
    IFERROR(VALUE(VLOOKUP(
      COL_SIZES[[#This Row],[table_name]]&amp;"."&amp;COL_SIZES[[#This Row],[column_name]],
      AVG_COL_SIZES[#Data],2,FALSE)),
    COL_SIZES[[#This Row],[column_length]])
  ),
  COL_SIZES[[#This Row],[column_length]])</f>
        <v>4</v>
      </c>
      <c r="C1099" s="109">
        <f>VLOOKUP(A1099,DBMS_TYPE_SIZES[],2,FALSE)</f>
        <v>9</v>
      </c>
      <c r="D1099" s="109">
        <f>VLOOKUP(A1099,DBMS_TYPE_SIZES[],3,FALSE)</f>
        <v>4</v>
      </c>
      <c r="E1099" s="110">
        <f>VLOOKUP(A1099,DBMS_TYPE_SIZES[],4,FALSE)</f>
        <v>4</v>
      </c>
      <c r="F1099" t="s">
        <v>165</v>
      </c>
      <c r="G1099" t="s">
        <v>772</v>
      </c>
      <c r="H1099" t="s">
        <v>18</v>
      </c>
      <c r="I1099">
        <v>10</v>
      </c>
      <c r="J1099">
        <v>4</v>
      </c>
    </row>
    <row r="1100" spans="1:10">
      <c r="A1100" s="108" t="str">
        <f>COL_SIZES[[#This Row],[datatype]]&amp;"_"&amp;COL_SIZES[[#This Row],[column_prec]]&amp;"_"&amp;COL_SIZES[[#This Row],[col_len]]</f>
        <v>numeric_19_9</v>
      </c>
      <c r="B1100" s="108">
        <f>IF(COL_SIZES[[#This Row],[datatype]] = "varchar",
  MIN(
    COL_SIZES[[#This Row],[column_length]],
    IFERROR(VALUE(VLOOKUP(
      COL_SIZES[[#This Row],[table_name]]&amp;"."&amp;COL_SIZES[[#This Row],[column_name]],
      AVG_COL_SIZES[#Data],2,FALSE)),
    COL_SIZES[[#This Row],[column_length]])
  ),
  COL_SIZES[[#This Row],[column_length]])</f>
        <v>9</v>
      </c>
      <c r="C1100" s="109">
        <f>VLOOKUP(A1100,DBMS_TYPE_SIZES[],2,FALSE)</f>
        <v>9</v>
      </c>
      <c r="D1100" s="109">
        <f>VLOOKUP(A1100,DBMS_TYPE_SIZES[],3,FALSE)</f>
        <v>9</v>
      </c>
      <c r="E1100" s="110">
        <f>VLOOKUP(A1100,DBMS_TYPE_SIZES[],4,FALSE)</f>
        <v>9</v>
      </c>
      <c r="F1100" t="s">
        <v>165</v>
      </c>
      <c r="G1100" t="s">
        <v>143</v>
      </c>
      <c r="H1100" t="s">
        <v>62</v>
      </c>
      <c r="I1100">
        <v>19</v>
      </c>
      <c r="J1100">
        <v>9</v>
      </c>
    </row>
    <row r="1101" spans="1:10">
      <c r="A1101" s="108" t="str">
        <f>COL_SIZES[[#This Row],[datatype]]&amp;"_"&amp;COL_SIZES[[#This Row],[column_prec]]&amp;"_"&amp;COL_SIZES[[#This Row],[col_len]]</f>
        <v>datetime_23_8</v>
      </c>
      <c r="B1101" s="108">
        <f>IF(COL_SIZES[[#This Row],[datatype]] = "varchar",
  MIN(
    COL_SIZES[[#This Row],[column_length]],
    IFERROR(VALUE(VLOOKUP(
      COL_SIZES[[#This Row],[table_name]]&amp;"."&amp;COL_SIZES[[#This Row],[column_name]],
      AVG_COL_SIZES[#Data],2,FALSE)),
    COL_SIZES[[#This Row],[column_length]])
  ),
  COL_SIZES[[#This Row],[column_length]])</f>
        <v>8</v>
      </c>
      <c r="C1101" s="109">
        <f>VLOOKUP(A1101,DBMS_TYPE_SIZES[],2,FALSE)</f>
        <v>7</v>
      </c>
      <c r="D1101" s="109">
        <f>VLOOKUP(A1101,DBMS_TYPE_SIZES[],3,FALSE)</f>
        <v>8</v>
      </c>
      <c r="E1101" s="110">
        <f>VLOOKUP(A1101,DBMS_TYPE_SIZES[],4,FALSE)</f>
        <v>8</v>
      </c>
      <c r="F1101" t="s">
        <v>165</v>
      </c>
      <c r="G1101" t="s">
        <v>575</v>
      </c>
      <c r="H1101" t="s">
        <v>20</v>
      </c>
      <c r="I1101">
        <v>23</v>
      </c>
      <c r="J1101">
        <v>8</v>
      </c>
    </row>
    <row r="1102" spans="1:10">
      <c r="A1102" s="108" t="str">
        <f>COL_SIZES[[#This Row],[datatype]]&amp;"_"&amp;COL_SIZES[[#This Row],[column_prec]]&amp;"_"&amp;COL_SIZES[[#This Row],[col_len]]</f>
        <v>int_10_4</v>
      </c>
      <c r="B1102" s="108">
        <f>IF(COL_SIZES[[#This Row],[datatype]] = "varchar",
  MIN(
    COL_SIZES[[#This Row],[column_length]],
    IFERROR(VALUE(VLOOKUP(
      COL_SIZES[[#This Row],[table_name]]&amp;"."&amp;COL_SIZES[[#This Row],[column_name]],
      AVG_COL_SIZES[#Data],2,FALSE)),
    COL_SIZES[[#This Row],[column_length]])
  ),
  COL_SIZES[[#This Row],[column_length]])</f>
        <v>4</v>
      </c>
      <c r="C1102" s="109">
        <f>VLOOKUP(A1102,DBMS_TYPE_SIZES[],2,FALSE)</f>
        <v>9</v>
      </c>
      <c r="D1102" s="109">
        <f>VLOOKUP(A1102,DBMS_TYPE_SIZES[],3,FALSE)</f>
        <v>4</v>
      </c>
      <c r="E1102" s="110">
        <f>VLOOKUP(A1102,DBMS_TYPE_SIZES[],4,FALSE)</f>
        <v>4</v>
      </c>
      <c r="F1102" t="s">
        <v>165</v>
      </c>
      <c r="G1102" t="s">
        <v>141</v>
      </c>
      <c r="H1102" t="s">
        <v>18</v>
      </c>
      <c r="I1102">
        <v>10</v>
      </c>
      <c r="J1102">
        <v>4</v>
      </c>
    </row>
    <row r="1103" spans="1:10">
      <c r="A1103" s="108" t="str">
        <f>COL_SIZES[[#This Row],[datatype]]&amp;"_"&amp;COL_SIZES[[#This Row],[column_prec]]&amp;"_"&amp;COL_SIZES[[#This Row],[col_len]]</f>
        <v>varchar_0_255</v>
      </c>
      <c r="B1103" s="108">
        <f>IF(COL_SIZES[[#This Row],[datatype]] = "varchar",
  MIN(
    COL_SIZES[[#This Row],[column_length]],
    IFERROR(VALUE(VLOOKUP(
      COL_SIZES[[#This Row],[table_name]]&amp;"."&amp;COL_SIZES[[#This Row],[column_name]],
      AVG_COL_SIZES[#Data],2,FALSE)),
    COL_SIZES[[#This Row],[column_length]])
  ),
  COL_SIZES[[#This Row],[column_length]])</f>
        <v>255</v>
      </c>
      <c r="C1103" s="109">
        <f>VLOOKUP(A1103,DBMS_TYPE_SIZES[],2,FALSE)</f>
        <v>255</v>
      </c>
      <c r="D1103" s="109">
        <f>VLOOKUP(A1103,DBMS_TYPE_SIZES[],3,FALSE)</f>
        <v>255</v>
      </c>
      <c r="E1103" s="110">
        <f>VLOOKUP(A1103,DBMS_TYPE_SIZES[],4,FALSE)</f>
        <v>256</v>
      </c>
      <c r="F1103" t="s">
        <v>165</v>
      </c>
      <c r="G1103" t="s">
        <v>764</v>
      </c>
      <c r="H1103" t="s">
        <v>86</v>
      </c>
      <c r="I1103">
        <v>0</v>
      </c>
      <c r="J1103">
        <v>255</v>
      </c>
    </row>
    <row r="1104" spans="1:10">
      <c r="A1104" s="108" t="str">
        <f>COL_SIZES[[#This Row],[datatype]]&amp;"_"&amp;COL_SIZES[[#This Row],[column_prec]]&amp;"_"&amp;COL_SIZES[[#This Row],[col_len]]</f>
        <v>int_10_4</v>
      </c>
      <c r="B1104" s="108">
        <f>IF(COL_SIZES[[#This Row],[datatype]] = "varchar",
  MIN(
    COL_SIZES[[#This Row],[column_length]],
    IFERROR(VALUE(VLOOKUP(
      COL_SIZES[[#This Row],[table_name]]&amp;"."&amp;COL_SIZES[[#This Row],[column_name]],
      AVG_COL_SIZES[#Data],2,FALSE)),
    COL_SIZES[[#This Row],[column_length]])
  ),
  COL_SIZES[[#This Row],[column_length]])</f>
        <v>4</v>
      </c>
      <c r="C1104" s="109">
        <f>VLOOKUP(A1104,DBMS_TYPE_SIZES[],2,FALSE)</f>
        <v>9</v>
      </c>
      <c r="D1104" s="109">
        <f>VLOOKUP(A1104,DBMS_TYPE_SIZES[],3,FALSE)</f>
        <v>4</v>
      </c>
      <c r="E1104" s="110">
        <f>VLOOKUP(A1104,DBMS_TYPE_SIZES[],4,FALSE)</f>
        <v>4</v>
      </c>
      <c r="F1104" t="s">
        <v>165</v>
      </c>
      <c r="G1104" t="s">
        <v>212</v>
      </c>
      <c r="H1104" t="s">
        <v>18</v>
      </c>
      <c r="I1104">
        <v>10</v>
      </c>
      <c r="J1104">
        <v>4</v>
      </c>
    </row>
    <row r="1105" spans="1:10">
      <c r="A1105" s="108" t="str">
        <f>COL_SIZES[[#This Row],[datatype]]&amp;"_"&amp;COL_SIZES[[#This Row],[column_prec]]&amp;"_"&amp;COL_SIZES[[#This Row],[col_len]]</f>
        <v>int_10_4</v>
      </c>
      <c r="B1105" s="108">
        <f>IF(COL_SIZES[[#This Row],[datatype]] = "varchar",
  MIN(
    COL_SIZES[[#This Row],[column_length]],
    IFERROR(VALUE(VLOOKUP(
      COL_SIZES[[#This Row],[table_name]]&amp;"."&amp;COL_SIZES[[#This Row],[column_name]],
      AVG_COL_SIZES[#Data],2,FALSE)),
    COL_SIZES[[#This Row],[column_length]])
  ),
  COL_SIZES[[#This Row],[column_length]])</f>
        <v>4</v>
      </c>
      <c r="C1105" s="109">
        <f>VLOOKUP(A1105,DBMS_TYPE_SIZES[],2,FALSE)</f>
        <v>9</v>
      </c>
      <c r="D1105" s="109">
        <f>VLOOKUP(A1105,DBMS_TYPE_SIZES[],3,FALSE)</f>
        <v>4</v>
      </c>
      <c r="E1105" s="110">
        <f>VLOOKUP(A1105,DBMS_TYPE_SIZES[],4,FALSE)</f>
        <v>4</v>
      </c>
      <c r="F1105" t="s">
        <v>165</v>
      </c>
      <c r="G1105" t="s">
        <v>775</v>
      </c>
      <c r="H1105" t="s">
        <v>18</v>
      </c>
      <c r="I1105">
        <v>10</v>
      </c>
      <c r="J1105">
        <v>4</v>
      </c>
    </row>
    <row r="1106" spans="1:10">
      <c r="A1106" s="108" t="str">
        <f>COL_SIZES[[#This Row],[datatype]]&amp;"_"&amp;COL_SIZES[[#This Row],[column_prec]]&amp;"_"&amp;COL_SIZES[[#This Row],[col_len]]</f>
        <v>int_10_4</v>
      </c>
      <c r="B1106" s="108">
        <f>IF(COL_SIZES[[#This Row],[datatype]] = "varchar",
  MIN(
    COL_SIZES[[#This Row],[column_length]],
    IFERROR(VALUE(VLOOKUP(
      COL_SIZES[[#This Row],[table_name]]&amp;"."&amp;COL_SIZES[[#This Row],[column_name]],
      AVG_COL_SIZES[#Data],2,FALSE)),
    COL_SIZES[[#This Row],[column_length]])
  ),
  COL_SIZES[[#This Row],[column_length]])</f>
        <v>4</v>
      </c>
      <c r="C1106" s="109">
        <f>VLOOKUP(A1106,DBMS_TYPE_SIZES[],2,FALSE)</f>
        <v>9</v>
      </c>
      <c r="D1106" s="109">
        <f>VLOOKUP(A1106,DBMS_TYPE_SIZES[],3,FALSE)</f>
        <v>4</v>
      </c>
      <c r="E1106" s="110">
        <f>VLOOKUP(A1106,DBMS_TYPE_SIZES[],4,FALSE)</f>
        <v>4</v>
      </c>
      <c r="F1106" t="s">
        <v>165</v>
      </c>
      <c r="G1106" t="s">
        <v>697</v>
      </c>
      <c r="H1106" t="s">
        <v>18</v>
      </c>
      <c r="I1106">
        <v>10</v>
      </c>
      <c r="J1106">
        <v>4</v>
      </c>
    </row>
    <row r="1107" spans="1:10">
      <c r="A1107" s="108" t="str">
        <f>COL_SIZES[[#This Row],[datatype]]&amp;"_"&amp;COL_SIZES[[#This Row],[column_prec]]&amp;"_"&amp;COL_SIZES[[#This Row],[col_len]]</f>
        <v>int_10_4</v>
      </c>
      <c r="B1107" s="108">
        <f>IF(COL_SIZES[[#This Row],[datatype]] = "varchar",
  MIN(
    COL_SIZES[[#This Row],[column_length]],
    IFERROR(VALUE(VLOOKUP(
      COL_SIZES[[#This Row],[table_name]]&amp;"."&amp;COL_SIZES[[#This Row],[column_name]],
      AVG_COL_SIZES[#Data],2,FALSE)),
    COL_SIZES[[#This Row],[column_length]])
  ),
  COL_SIZES[[#This Row],[column_length]])</f>
        <v>4</v>
      </c>
      <c r="C1107" s="109">
        <f>VLOOKUP(A1107,DBMS_TYPE_SIZES[],2,FALSE)</f>
        <v>9</v>
      </c>
      <c r="D1107" s="109">
        <f>VLOOKUP(A1107,DBMS_TYPE_SIZES[],3,FALSE)</f>
        <v>4</v>
      </c>
      <c r="E1107" s="110">
        <f>VLOOKUP(A1107,DBMS_TYPE_SIZES[],4,FALSE)</f>
        <v>4</v>
      </c>
      <c r="F1107" t="s">
        <v>165</v>
      </c>
      <c r="G1107" t="s">
        <v>698</v>
      </c>
      <c r="H1107" t="s">
        <v>18</v>
      </c>
      <c r="I1107">
        <v>10</v>
      </c>
      <c r="J1107">
        <v>4</v>
      </c>
    </row>
    <row r="1108" spans="1:10">
      <c r="A1108" s="108" t="str">
        <f>COL_SIZES[[#This Row],[datatype]]&amp;"_"&amp;COL_SIZES[[#This Row],[column_prec]]&amp;"_"&amp;COL_SIZES[[#This Row],[col_len]]</f>
        <v>int_10_4</v>
      </c>
      <c r="B1108" s="108">
        <f>IF(COL_SIZES[[#This Row],[datatype]] = "varchar",
  MIN(
    COL_SIZES[[#This Row],[column_length]],
    IFERROR(VALUE(VLOOKUP(
      COL_SIZES[[#This Row],[table_name]]&amp;"."&amp;COL_SIZES[[#This Row],[column_name]],
      AVG_COL_SIZES[#Data],2,FALSE)),
    COL_SIZES[[#This Row],[column_length]])
  ),
  COL_SIZES[[#This Row],[column_length]])</f>
        <v>4</v>
      </c>
      <c r="C1108" s="109">
        <f>VLOOKUP(A1108,DBMS_TYPE_SIZES[],2,FALSE)</f>
        <v>9</v>
      </c>
      <c r="D1108" s="109">
        <f>VLOOKUP(A1108,DBMS_TYPE_SIZES[],3,FALSE)</f>
        <v>4</v>
      </c>
      <c r="E1108" s="110">
        <f>VLOOKUP(A1108,DBMS_TYPE_SIZES[],4,FALSE)</f>
        <v>4</v>
      </c>
      <c r="F1108" t="s">
        <v>165</v>
      </c>
      <c r="G1108" t="s">
        <v>139</v>
      </c>
      <c r="H1108" t="s">
        <v>18</v>
      </c>
      <c r="I1108">
        <v>10</v>
      </c>
      <c r="J1108">
        <v>4</v>
      </c>
    </row>
    <row r="1109" spans="1:10">
      <c r="A1109" s="108" t="str">
        <f>COL_SIZES[[#This Row],[datatype]]&amp;"_"&amp;COL_SIZES[[#This Row],[column_prec]]&amp;"_"&amp;COL_SIZES[[#This Row],[col_len]]</f>
        <v>varchar_0_255</v>
      </c>
      <c r="B1109" s="108">
        <f>IF(COL_SIZES[[#This Row],[datatype]] = "varchar",
  MIN(
    COL_SIZES[[#This Row],[column_length]],
    IFERROR(VALUE(VLOOKUP(
      COL_SIZES[[#This Row],[table_name]]&amp;"."&amp;COL_SIZES[[#This Row],[column_name]],
      AVG_COL_SIZES[#Data],2,FALSE)),
    COL_SIZES[[#This Row],[column_length]])
  ),
  COL_SIZES[[#This Row],[column_length]])</f>
        <v>255</v>
      </c>
      <c r="C1109" s="109">
        <f>VLOOKUP(A1109,DBMS_TYPE_SIZES[],2,FALSE)</f>
        <v>255</v>
      </c>
      <c r="D1109" s="109">
        <f>VLOOKUP(A1109,DBMS_TYPE_SIZES[],3,FALSE)</f>
        <v>255</v>
      </c>
      <c r="E1109" s="110">
        <f>VLOOKUP(A1109,DBMS_TYPE_SIZES[],4,FALSE)</f>
        <v>256</v>
      </c>
      <c r="F1109" t="s">
        <v>165</v>
      </c>
      <c r="G1109" t="s">
        <v>699</v>
      </c>
      <c r="H1109" t="s">
        <v>86</v>
      </c>
      <c r="I1109">
        <v>0</v>
      </c>
      <c r="J1109">
        <v>255</v>
      </c>
    </row>
    <row r="1110" spans="1:10">
      <c r="A1110" s="108" t="str">
        <f>COL_SIZES[[#This Row],[datatype]]&amp;"_"&amp;COL_SIZES[[#This Row],[column_prec]]&amp;"_"&amp;COL_SIZES[[#This Row],[col_len]]</f>
        <v>varchar_0_255</v>
      </c>
      <c r="B1110" s="108">
        <f>IF(COL_SIZES[[#This Row],[datatype]] = "varchar",
  MIN(
    COL_SIZES[[#This Row],[column_length]],
    IFERROR(VALUE(VLOOKUP(
      COL_SIZES[[#This Row],[table_name]]&amp;"."&amp;COL_SIZES[[#This Row],[column_name]],
      AVG_COL_SIZES[#Data],2,FALSE)),
    COL_SIZES[[#This Row],[column_length]])
  ),
  COL_SIZES[[#This Row],[column_length]])</f>
        <v>255</v>
      </c>
      <c r="C1110" s="109">
        <f>VLOOKUP(A1110,DBMS_TYPE_SIZES[],2,FALSE)</f>
        <v>255</v>
      </c>
      <c r="D1110" s="109">
        <f>VLOOKUP(A1110,DBMS_TYPE_SIZES[],3,FALSE)</f>
        <v>255</v>
      </c>
      <c r="E1110" s="110">
        <f>VLOOKUP(A1110,DBMS_TYPE_SIZES[],4,FALSE)</f>
        <v>256</v>
      </c>
      <c r="F1110" t="s">
        <v>165</v>
      </c>
      <c r="G1110" t="s">
        <v>700</v>
      </c>
      <c r="H1110" t="s">
        <v>86</v>
      </c>
      <c r="I1110">
        <v>0</v>
      </c>
      <c r="J1110">
        <v>255</v>
      </c>
    </row>
    <row r="1111" spans="1:10">
      <c r="A1111" s="108" t="str">
        <f>COL_SIZES[[#This Row],[datatype]]&amp;"_"&amp;COL_SIZES[[#This Row],[column_prec]]&amp;"_"&amp;COL_SIZES[[#This Row],[col_len]]</f>
        <v>int_10_4</v>
      </c>
      <c r="B1111" s="108">
        <f>IF(COL_SIZES[[#This Row],[datatype]] = "varchar",
  MIN(
    COL_SIZES[[#This Row],[column_length]],
    IFERROR(VALUE(VLOOKUP(
      COL_SIZES[[#This Row],[table_name]]&amp;"."&amp;COL_SIZES[[#This Row],[column_name]],
      AVG_COL_SIZES[#Data],2,FALSE)),
    COL_SIZES[[#This Row],[column_length]])
  ),
  COL_SIZES[[#This Row],[column_length]])</f>
        <v>4</v>
      </c>
      <c r="C1111" s="109">
        <f>VLOOKUP(A1111,DBMS_TYPE_SIZES[],2,FALSE)</f>
        <v>9</v>
      </c>
      <c r="D1111" s="109">
        <f>VLOOKUP(A1111,DBMS_TYPE_SIZES[],3,FALSE)</f>
        <v>4</v>
      </c>
      <c r="E1111" s="110">
        <f>VLOOKUP(A1111,DBMS_TYPE_SIZES[],4,FALSE)</f>
        <v>4</v>
      </c>
      <c r="F1111" t="s">
        <v>165</v>
      </c>
      <c r="G1111" t="s">
        <v>116</v>
      </c>
      <c r="H1111" t="s">
        <v>18</v>
      </c>
      <c r="I1111">
        <v>10</v>
      </c>
      <c r="J1111">
        <v>4</v>
      </c>
    </row>
    <row r="1112" spans="1:10">
      <c r="A1112" s="108" t="str">
        <f>COL_SIZES[[#This Row],[datatype]]&amp;"_"&amp;COL_SIZES[[#This Row],[column_prec]]&amp;"_"&amp;COL_SIZES[[#This Row],[col_len]]</f>
        <v>numeric_16_9</v>
      </c>
      <c r="B1112" s="108">
        <f>IF(COL_SIZES[[#This Row],[datatype]] = "varchar",
  MIN(
    COL_SIZES[[#This Row],[column_length]],
    IFERROR(VALUE(VLOOKUP(
      COL_SIZES[[#This Row],[table_name]]&amp;"."&amp;COL_SIZES[[#This Row],[column_name]],
      AVG_COL_SIZES[#Data],2,FALSE)),
    COL_SIZES[[#This Row],[column_length]])
  ),
  COL_SIZES[[#This Row],[column_length]])</f>
        <v>9</v>
      </c>
      <c r="C1112" s="109">
        <f>VLOOKUP(A1112,DBMS_TYPE_SIZES[],2,FALSE)</f>
        <v>9</v>
      </c>
      <c r="D1112" s="109">
        <f>VLOOKUP(A1112,DBMS_TYPE_SIZES[],3,FALSE)</f>
        <v>9</v>
      </c>
      <c r="E1112" s="110">
        <f>VLOOKUP(A1112,DBMS_TYPE_SIZES[],4,FALSE)</f>
        <v>9</v>
      </c>
      <c r="F1112" t="s">
        <v>165</v>
      </c>
      <c r="G1112" t="s">
        <v>96</v>
      </c>
      <c r="H1112" t="s">
        <v>62</v>
      </c>
      <c r="I1112">
        <v>16</v>
      </c>
      <c r="J1112">
        <v>9</v>
      </c>
    </row>
    <row r="1113" spans="1:10">
      <c r="A1113" s="108" t="str">
        <f>COL_SIZES[[#This Row],[datatype]]&amp;"_"&amp;COL_SIZES[[#This Row],[column_prec]]&amp;"_"&amp;COL_SIZES[[#This Row],[col_len]]</f>
        <v>datetime_23_8</v>
      </c>
      <c r="B1113" s="108">
        <f>IF(COL_SIZES[[#This Row],[datatype]] = "varchar",
  MIN(
    COL_SIZES[[#This Row],[column_length]],
    IFERROR(VALUE(VLOOKUP(
      COL_SIZES[[#This Row],[table_name]]&amp;"."&amp;COL_SIZES[[#This Row],[column_name]],
      AVG_COL_SIZES[#Data],2,FALSE)),
    COL_SIZES[[#This Row],[column_length]])
  ),
  COL_SIZES[[#This Row],[column_length]])</f>
        <v>8</v>
      </c>
      <c r="C1113" s="109">
        <f>VLOOKUP(A1113,DBMS_TYPE_SIZES[],2,FALSE)</f>
        <v>7</v>
      </c>
      <c r="D1113" s="109">
        <f>VLOOKUP(A1113,DBMS_TYPE_SIZES[],3,FALSE)</f>
        <v>8</v>
      </c>
      <c r="E1113" s="110">
        <f>VLOOKUP(A1113,DBMS_TYPE_SIZES[],4,FALSE)</f>
        <v>8</v>
      </c>
      <c r="F1113" t="s">
        <v>165</v>
      </c>
      <c r="G1113" t="s">
        <v>713</v>
      </c>
      <c r="H1113" t="s">
        <v>20</v>
      </c>
      <c r="I1113">
        <v>23</v>
      </c>
      <c r="J1113">
        <v>8</v>
      </c>
    </row>
    <row r="1114" spans="1:10">
      <c r="A1114" s="108" t="str">
        <f>COL_SIZES[[#This Row],[datatype]]&amp;"_"&amp;COL_SIZES[[#This Row],[column_prec]]&amp;"_"&amp;COL_SIZES[[#This Row],[col_len]]</f>
        <v>int_10_4</v>
      </c>
      <c r="B1114" s="108">
        <f>IF(COL_SIZES[[#This Row],[datatype]] = "varchar",
  MIN(
    COL_SIZES[[#This Row],[column_length]],
    IFERROR(VALUE(VLOOKUP(
      COL_SIZES[[#This Row],[table_name]]&amp;"."&amp;COL_SIZES[[#This Row],[column_name]],
      AVG_COL_SIZES[#Data],2,FALSE)),
    COL_SIZES[[#This Row],[column_length]])
  ),
  COL_SIZES[[#This Row],[column_length]])</f>
        <v>4</v>
      </c>
      <c r="C1114" s="109">
        <f>VLOOKUP(A1114,DBMS_TYPE_SIZES[],2,FALSE)</f>
        <v>9</v>
      </c>
      <c r="D1114" s="109">
        <f>VLOOKUP(A1114,DBMS_TYPE_SIZES[],3,FALSE)</f>
        <v>4</v>
      </c>
      <c r="E1114" s="110">
        <f>VLOOKUP(A1114,DBMS_TYPE_SIZES[],4,FALSE)</f>
        <v>4</v>
      </c>
      <c r="F1114" t="s">
        <v>165</v>
      </c>
      <c r="G1114" t="s">
        <v>714</v>
      </c>
      <c r="H1114" t="s">
        <v>18</v>
      </c>
      <c r="I1114">
        <v>10</v>
      </c>
      <c r="J1114">
        <v>4</v>
      </c>
    </row>
    <row r="1115" spans="1:10">
      <c r="A1115" s="108" t="str">
        <f>COL_SIZES[[#This Row],[datatype]]&amp;"_"&amp;COL_SIZES[[#This Row],[column_prec]]&amp;"_"&amp;COL_SIZES[[#This Row],[col_len]]</f>
        <v>int_10_4</v>
      </c>
      <c r="B1115" s="108">
        <f>IF(COL_SIZES[[#This Row],[datatype]] = "varchar",
  MIN(
    COL_SIZES[[#This Row],[column_length]],
    IFERROR(VALUE(VLOOKUP(
      COL_SIZES[[#This Row],[table_name]]&amp;"."&amp;COL_SIZES[[#This Row],[column_name]],
      AVG_COL_SIZES[#Data],2,FALSE)),
    COL_SIZES[[#This Row],[column_length]])
  ),
  COL_SIZES[[#This Row],[column_length]])</f>
        <v>4</v>
      </c>
      <c r="C1115" s="109">
        <f>VLOOKUP(A1115,DBMS_TYPE_SIZES[],2,FALSE)</f>
        <v>9</v>
      </c>
      <c r="D1115" s="109">
        <f>VLOOKUP(A1115,DBMS_TYPE_SIZES[],3,FALSE)</f>
        <v>4</v>
      </c>
      <c r="E1115" s="110">
        <f>VLOOKUP(A1115,DBMS_TYPE_SIZES[],4,FALSE)</f>
        <v>4</v>
      </c>
      <c r="F1115" t="s">
        <v>165</v>
      </c>
      <c r="G1115" t="s">
        <v>710</v>
      </c>
      <c r="H1115" t="s">
        <v>18</v>
      </c>
      <c r="I1115">
        <v>10</v>
      </c>
      <c r="J1115">
        <v>4</v>
      </c>
    </row>
    <row r="1116" spans="1:10">
      <c r="A1116" s="108" t="str">
        <f>COL_SIZES[[#This Row],[datatype]]&amp;"_"&amp;COL_SIZES[[#This Row],[column_prec]]&amp;"_"&amp;COL_SIZES[[#This Row],[col_len]]</f>
        <v>varchar_0_50</v>
      </c>
      <c r="B1116" s="108">
        <f>IF(COL_SIZES[[#This Row],[datatype]] = "varchar",
  MIN(
    COL_SIZES[[#This Row],[column_length]],
    IFERROR(VALUE(VLOOKUP(
      COL_SIZES[[#This Row],[table_name]]&amp;"."&amp;COL_SIZES[[#This Row],[column_name]],
      AVG_COL_SIZES[#Data],2,FALSE)),
    COL_SIZES[[#This Row],[column_length]])
  ),
  COL_SIZES[[#This Row],[column_length]])</f>
        <v>50</v>
      </c>
      <c r="C1116" s="109">
        <f>VLOOKUP(A1116,DBMS_TYPE_SIZES[],2,FALSE)</f>
        <v>50</v>
      </c>
      <c r="D1116" s="109">
        <f>VLOOKUP(A1116,DBMS_TYPE_SIZES[],3,FALSE)</f>
        <v>50</v>
      </c>
      <c r="E1116" s="110">
        <f>VLOOKUP(A1116,DBMS_TYPE_SIZES[],4,FALSE)</f>
        <v>51</v>
      </c>
      <c r="F1116" t="s">
        <v>165</v>
      </c>
      <c r="G1116" t="s">
        <v>773</v>
      </c>
      <c r="H1116" t="s">
        <v>86</v>
      </c>
      <c r="I1116">
        <v>0</v>
      </c>
      <c r="J1116">
        <v>50</v>
      </c>
    </row>
    <row r="1117" spans="1:10">
      <c r="A1117" s="108" t="str">
        <f>COL_SIZES[[#This Row],[datatype]]&amp;"_"&amp;COL_SIZES[[#This Row],[column_prec]]&amp;"_"&amp;COL_SIZES[[#This Row],[col_len]]</f>
        <v>numeric_19_9</v>
      </c>
      <c r="B1117" s="108">
        <f>IF(COL_SIZES[[#This Row],[datatype]] = "varchar",
  MIN(
    COL_SIZES[[#This Row],[column_length]],
    IFERROR(VALUE(VLOOKUP(
      COL_SIZES[[#This Row],[table_name]]&amp;"."&amp;COL_SIZES[[#This Row],[column_name]],
      AVG_COL_SIZES[#Data],2,FALSE)),
    COL_SIZES[[#This Row],[column_length]])
  ),
  COL_SIZES[[#This Row],[column_length]])</f>
        <v>9</v>
      </c>
      <c r="C1117" s="109">
        <f>VLOOKUP(A1117,DBMS_TYPE_SIZES[],2,FALSE)</f>
        <v>9</v>
      </c>
      <c r="D1117" s="109">
        <f>VLOOKUP(A1117,DBMS_TYPE_SIZES[],3,FALSE)</f>
        <v>9</v>
      </c>
      <c r="E1117" s="110">
        <f>VLOOKUP(A1117,DBMS_TYPE_SIZES[],4,FALSE)</f>
        <v>9</v>
      </c>
      <c r="F1117" t="s">
        <v>165</v>
      </c>
      <c r="G1117" t="s">
        <v>163</v>
      </c>
      <c r="H1117" t="s">
        <v>62</v>
      </c>
      <c r="I1117">
        <v>19</v>
      </c>
      <c r="J1117">
        <v>9</v>
      </c>
    </row>
    <row r="1118" spans="1:10">
      <c r="A1118" s="108" t="str">
        <f>COL_SIZES[[#This Row],[datatype]]&amp;"_"&amp;COL_SIZES[[#This Row],[column_prec]]&amp;"_"&amp;COL_SIZES[[#This Row],[col_len]]</f>
        <v>varchar_0_50</v>
      </c>
      <c r="B1118" s="108">
        <f>IF(COL_SIZES[[#This Row],[datatype]] = "varchar",
  MIN(
    COL_SIZES[[#This Row],[column_length]],
    IFERROR(VALUE(VLOOKUP(
      COL_SIZES[[#This Row],[table_name]]&amp;"."&amp;COL_SIZES[[#This Row],[column_name]],
      AVG_COL_SIZES[#Data],2,FALSE)),
    COL_SIZES[[#This Row],[column_length]])
  ),
  COL_SIZES[[#This Row],[column_length]])</f>
        <v>50</v>
      </c>
      <c r="C1118" s="109">
        <f>VLOOKUP(A1118,DBMS_TYPE_SIZES[],2,FALSE)</f>
        <v>50</v>
      </c>
      <c r="D1118" s="109">
        <f>VLOOKUP(A1118,DBMS_TYPE_SIZES[],3,FALSE)</f>
        <v>50</v>
      </c>
      <c r="E1118" s="110">
        <f>VLOOKUP(A1118,DBMS_TYPE_SIZES[],4,FALSE)</f>
        <v>51</v>
      </c>
      <c r="F1118" t="s">
        <v>165</v>
      </c>
      <c r="G1118" t="s">
        <v>164</v>
      </c>
      <c r="H1118" t="s">
        <v>86</v>
      </c>
      <c r="I1118">
        <v>0</v>
      </c>
      <c r="J1118">
        <v>50</v>
      </c>
    </row>
    <row r="1119" spans="1:10">
      <c r="A1119" s="108" t="str">
        <f>COL_SIZES[[#This Row],[datatype]]&amp;"_"&amp;COL_SIZES[[#This Row],[column_prec]]&amp;"_"&amp;COL_SIZES[[#This Row],[col_len]]</f>
        <v>varchar_0_50</v>
      </c>
      <c r="B1119" s="108">
        <f>IF(COL_SIZES[[#This Row],[datatype]] = "varchar",
  MIN(
    COL_SIZES[[#This Row],[column_length]],
    IFERROR(VALUE(VLOOKUP(
      COL_SIZES[[#This Row],[table_name]]&amp;"."&amp;COL_SIZES[[#This Row],[column_name]],
      AVG_COL_SIZES[#Data],2,FALSE)),
    COL_SIZES[[#This Row],[column_length]])
  ),
  COL_SIZES[[#This Row],[column_length]])</f>
        <v>50</v>
      </c>
      <c r="C1119" s="109">
        <f>VLOOKUP(A1119,DBMS_TYPE_SIZES[],2,FALSE)</f>
        <v>50</v>
      </c>
      <c r="D1119" s="109">
        <f>VLOOKUP(A1119,DBMS_TYPE_SIZES[],3,FALSE)</f>
        <v>50</v>
      </c>
      <c r="E1119" s="110">
        <f>VLOOKUP(A1119,DBMS_TYPE_SIZES[],4,FALSE)</f>
        <v>51</v>
      </c>
      <c r="F1119" t="s">
        <v>165</v>
      </c>
      <c r="G1119" t="s">
        <v>130</v>
      </c>
      <c r="H1119" t="s">
        <v>86</v>
      </c>
      <c r="I1119">
        <v>0</v>
      </c>
      <c r="J1119">
        <v>50</v>
      </c>
    </row>
    <row r="1120" spans="1:10">
      <c r="A1120" s="108" t="str">
        <f>COL_SIZES[[#This Row],[datatype]]&amp;"_"&amp;COL_SIZES[[#This Row],[column_prec]]&amp;"_"&amp;COL_SIZES[[#This Row],[col_len]]</f>
        <v>int_10_4</v>
      </c>
      <c r="B1120" s="108">
        <f>IF(COL_SIZES[[#This Row],[datatype]] = "varchar",
  MIN(
    COL_SIZES[[#This Row],[column_length]],
    IFERROR(VALUE(VLOOKUP(
      COL_SIZES[[#This Row],[table_name]]&amp;"."&amp;COL_SIZES[[#This Row],[column_name]],
      AVG_COL_SIZES[#Data],2,FALSE)),
    COL_SIZES[[#This Row],[column_length]])
  ),
  COL_SIZES[[#This Row],[column_length]])</f>
        <v>4</v>
      </c>
      <c r="C1120" s="109">
        <f>VLOOKUP(A1120,DBMS_TYPE_SIZES[],2,FALSE)</f>
        <v>9</v>
      </c>
      <c r="D1120" s="109">
        <f>VLOOKUP(A1120,DBMS_TYPE_SIZES[],3,FALSE)</f>
        <v>4</v>
      </c>
      <c r="E1120" s="110">
        <f>VLOOKUP(A1120,DBMS_TYPE_SIZES[],4,FALSE)</f>
        <v>4</v>
      </c>
      <c r="F1120" t="s">
        <v>165</v>
      </c>
      <c r="G1120" t="s">
        <v>776</v>
      </c>
      <c r="H1120" t="s">
        <v>18</v>
      </c>
      <c r="I1120">
        <v>10</v>
      </c>
      <c r="J1120">
        <v>4</v>
      </c>
    </row>
    <row r="1121" spans="1:10">
      <c r="A1121" s="108" t="str">
        <f>COL_SIZES[[#This Row],[datatype]]&amp;"_"&amp;COL_SIZES[[#This Row],[column_prec]]&amp;"_"&amp;COL_SIZES[[#This Row],[col_len]]</f>
        <v>int_10_4</v>
      </c>
      <c r="B1121" s="108">
        <f>IF(COL_SIZES[[#This Row],[datatype]] = "varchar",
  MIN(
    COL_SIZES[[#This Row],[column_length]],
    IFERROR(VALUE(VLOOKUP(
      COL_SIZES[[#This Row],[table_name]]&amp;"."&amp;COL_SIZES[[#This Row],[column_name]],
      AVG_COL_SIZES[#Data],2,FALSE)),
    COL_SIZES[[#This Row],[column_length]])
  ),
  COL_SIZES[[#This Row],[column_length]])</f>
        <v>4</v>
      </c>
      <c r="C1121" s="109">
        <f>VLOOKUP(A1121,DBMS_TYPE_SIZES[],2,FALSE)</f>
        <v>9</v>
      </c>
      <c r="D1121" s="109">
        <f>VLOOKUP(A1121,DBMS_TYPE_SIZES[],3,FALSE)</f>
        <v>4</v>
      </c>
      <c r="E1121" s="110">
        <f>VLOOKUP(A1121,DBMS_TYPE_SIZES[],4,FALSE)</f>
        <v>4</v>
      </c>
      <c r="F1121" t="s">
        <v>165</v>
      </c>
      <c r="G1121" t="s">
        <v>704</v>
      </c>
      <c r="H1121" t="s">
        <v>18</v>
      </c>
      <c r="I1121">
        <v>10</v>
      </c>
      <c r="J1121">
        <v>4</v>
      </c>
    </row>
    <row r="1122" spans="1:10">
      <c r="A1122" s="108" t="str">
        <f>COL_SIZES[[#This Row],[datatype]]&amp;"_"&amp;COL_SIZES[[#This Row],[column_prec]]&amp;"_"&amp;COL_SIZES[[#This Row],[col_len]]</f>
        <v>int_10_4</v>
      </c>
      <c r="B1122" s="108">
        <f>IF(COL_SIZES[[#This Row],[datatype]] = "varchar",
  MIN(
    COL_SIZES[[#This Row],[column_length]],
    IFERROR(VALUE(VLOOKUP(
      COL_SIZES[[#This Row],[table_name]]&amp;"."&amp;COL_SIZES[[#This Row],[column_name]],
      AVG_COL_SIZES[#Data],2,FALSE)),
    COL_SIZES[[#This Row],[column_length]])
  ),
  COL_SIZES[[#This Row],[column_length]])</f>
        <v>4</v>
      </c>
      <c r="C1122" s="109">
        <f>VLOOKUP(A1122,DBMS_TYPE_SIZES[],2,FALSE)</f>
        <v>9</v>
      </c>
      <c r="D1122" s="109">
        <f>VLOOKUP(A1122,DBMS_TYPE_SIZES[],3,FALSE)</f>
        <v>4</v>
      </c>
      <c r="E1122" s="110">
        <f>VLOOKUP(A1122,DBMS_TYPE_SIZES[],4,FALSE)</f>
        <v>4</v>
      </c>
      <c r="F1122" t="s">
        <v>165</v>
      </c>
      <c r="G1122" t="s">
        <v>707</v>
      </c>
      <c r="H1122" t="s">
        <v>18</v>
      </c>
      <c r="I1122">
        <v>10</v>
      </c>
      <c r="J1122">
        <v>4</v>
      </c>
    </row>
    <row r="1123" spans="1:10">
      <c r="A1123" s="108" t="str">
        <f>COL_SIZES[[#This Row],[datatype]]&amp;"_"&amp;COL_SIZES[[#This Row],[column_prec]]&amp;"_"&amp;COL_SIZES[[#This Row],[col_len]]</f>
        <v>datetime_23_8</v>
      </c>
      <c r="B1123" s="108">
        <f>IF(COL_SIZES[[#This Row],[datatype]] = "varchar",
  MIN(
    COL_SIZES[[#This Row],[column_length]],
    IFERROR(VALUE(VLOOKUP(
      COL_SIZES[[#This Row],[table_name]]&amp;"."&amp;COL_SIZES[[#This Row],[column_name]],
      AVG_COL_SIZES[#Data],2,FALSE)),
    COL_SIZES[[#This Row],[column_length]])
  ),
  COL_SIZES[[#This Row],[column_length]])</f>
        <v>8</v>
      </c>
      <c r="C1123" s="109">
        <f>VLOOKUP(A1123,DBMS_TYPE_SIZES[],2,FALSE)</f>
        <v>7</v>
      </c>
      <c r="D1123" s="109">
        <f>VLOOKUP(A1123,DBMS_TYPE_SIZES[],3,FALSE)</f>
        <v>8</v>
      </c>
      <c r="E1123" s="110">
        <f>VLOOKUP(A1123,DBMS_TYPE_SIZES[],4,FALSE)</f>
        <v>8</v>
      </c>
      <c r="F1123" t="s">
        <v>165</v>
      </c>
      <c r="G1123" t="s">
        <v>708</v>
      </c>
      <c r="H1123" t="s">
        <v>20</v>
      </c>
      <c r="I1123">
        <v>23</v>
      </c>
      <c r="J1123">
        <v>8</v>
      </c>
    </row>
    <row r="1124" spans="1:10">
      <c r="A1124" s="108" t="str">
        <f>COL_SIZES[[#This Row],[datatype]]&amp;"_"&amp;COL_SIZES[[#This Row],[column_prec]]&amp;"_"&amp;COL_SIZES[[#This Row],[col_len]]</f>
        <v>int_10_4</v>
      </c>
      <c r="B1124" s="108">
        <f>IF(COL_SIZES[[#This Row],[datatype]] = "varchar",
  MIN(
    COL_SIZES[[#This Row],[column_length]],
    IFERROR(VALUE(VLOOKUP(
      COL_SIZES[[#This Row],[table_name]]&amp;"."&amp;COL_SIZES[[#This Row],[column_name]],
      AVG_COL_SIZES[#Data],2,FALSE)),
    COL_SIZES[[#This Row],[column_length]])
  ),
  COL_SIZES[[#This Row],[column_length]])</f>
        <v>4</v>
      </c>
      <c r="C1124" s="109">
        <f>VLOOKUP(A1124,DBMS_TYPE_SIZES[],2,FALSE)</f>
        <v>9</v>
      </c>
      <c r="D1124" s="109">
        <f>VLOOKUP(A1124,DBMS_TYPE_SIZES[],3,FALSE)</f>
        <v>4</v>
      </c>
      <c r="E1124" s="110">
        <f>VLOOKUP(A1124,DBMS_TYPE_SIZES[],4,FALSE)</f>
        <v>4</v>
      </c>
      <c r="F1124" t="s">
        <v>165</v>
      </c>
      <c r="G1124" t="s">
        <v>133</v>
      </c>
      <c r="H1124" t="s">
        <v>18</v>
      </c>
      <c r="I1124">
        <v>10</v>
      </c>
      <c r="J1124">
        <v>4</v>
      </c>
    </row>
    <row r="1125" spans="1:10">
      <c r="A1125" s="108" t="str">
        <f>COL_SIZES[[#This Row],[datatype]]&amp;"_"&amp;COL_SIZES[[#This Row],[column_prec]]&amp;"_"&amp;COL_SIZES[[#This Row],[col_len]]</f>
        <v>varchar_0_50</v>
      </c>
      <c r="B1125" s="108">
        <f>IF(COL_SIZES[[#This Row],[datatype]] = "varchar",
  MIN(
    COL_SIZES[[#This Row],[column_length]],
    IFERROR(VALUE(VLOOKUP(
      COL_SIZES[[#This Row],[table_name]]&amp;"."&amp;COL_SIZES[[#This Row],[column_name]],
      AVG_COL_SIZES[#Data],2,FALSE)),
    COL_SIZES[[#This Row],[column_length]])
  ),
  COL_SIZES[[#This Row],[column_length]])</f>
        <v>50</v>
      </c>
      <c r="C1125" s="109">
        <f>VLOOKUP(A1125,DBMS_TYPE_SIZES[],2,FALSE)</f>
        <v>50</v>
      </c>
      <c r="D1125" s="109">
        <f>VLOOKUP(A1125,DBMS_TYPE_SIZES[],3,FALSE)</f>
        <v>50</v>
      </c>
      <c r="E1125" s="110">
        <f>VLOOKUP(A1125,DBMS_TYPE_SIZES[],4,FALSE)</f>
        <v>51</v>
      </c>
      <c r="F1125" t="s">
        <v>165</v>
      </c>
      <c r="G1125" t="s">
        <v>2010</v>
      </c>
      <c r="H1125" t="s">
        <v>86</v>
      </c>
      <c r="I1125">
        <v>0</v>
      </c>
      <c r="J1125">
        <v>50</v>
      </c>
    </row>
    <row r="1126" spans="1:10">
      <c r="A1126" s="108" t="str">
        <f>COL_SIZES[[#This Row],[datatype]]&amp;"_"&amp;COL_SIZES[[#This Row],[column_prec]]&amp;"_"&amp;COL_SIZES[[#This Row],[col_len]]</f>
        <v>int_10_4</v>
      </c>
      <c r="B1126" s="108">
        <f>IF(COL_SIZES[[#This Row],[datatype]] = "varchar",
  MIN(
    COL_SIZES[[#This Row],[column_length]],
    IFERROR(VALUE(VLOOKUP(
      COL_SIZES[[#This Row],[table_name]]&amp;"."&amp;COL_SIZES[[#This Row],[column_name]],
      AVG_COL_SIZES[#Data],2,FALSE)),
    COL_SIZES[[#This Row],[column_length]])
  ),
  COL_SIZES[[#This Row],[column_length]])</f>
        <v>4</v>
      </c>
      <c r="C1126" s="109">
        <f>VLOOKUP(A1126,DBMS_TYPE_SIZES[],2,FALSE)</f>
        <v>9</v>
      </c>
      <c r="D1126" s="109">
        <f>VLOOKUP(A1126,DBMS_TYPE_SIZES[],3,FALSE)</f>
        <v>4</v>
      </c>
      <c r="E1126" s="110">
        <f>VLOOKUP(A1126,DBMS_TYPE_SIZES[],4,FALSE)</f>
        <v>4</v>
      </c>
      <c r="F1126" t="s">
        <v>165</v>
      </c>
      <c r="G1126" t="s">
        <v>238</v>
      </c>
      <c r="H1126" t="s">
        <v>18</v>
      </c>
      <c r="I1126">
        <v>10</v>
      </c>
      <c r="J1126">
        <v>4</v>
      </c>
    </row>
    <row r="1127" spans="1:10">
      <c r="A1127" s="108" t="str">
        <f>COL_SIZES[[#This Row],[datatype]]&amp;"_"&amp;COL_SIZES[[#This Row],[column_prec]]&amp;"_"&amp;COL_SIZES[[#This Row],[col_len]]</f>
        <v>datetime_23_8</v>
      </c>
      <c r="B1127" s="108">
        <f>IF(COL_SIZES[[#This Row],[datatype]] = "varchar",
  MIN(
    COL_SIZES[[#This Row],[column_length]],
    IFERROR(VALUE(VLOOKUP(
      COL_SIZES[[#This Row],[table_name]]&amp;"."&amp;COL_SIZES[[#This Row],[column_name]],
      AVG_COL_SIZES[#Data],2,FALSE)),
    COL_SIZES[[#This Row],[column_length]])
  ),
  COL_SIZES[[#This Row],[column_length]])</f>
        <v>8</v>
      </c>
      <c r="C1127" s="109">
        <f>VLOOKUP(A1127,DBMS_TYPE_SIZES[],2,FALSE)</f>
        <v>7</v>
      </c>
      <c r="D1127" s="109">
        <f>VLOOKUP(A1127,DBMS_TYPE_SIZES[],3,FALSE)</f>
        <v>8</v>
      </c>
      <c r="E1127" s="110">
        <f>VLOOKUP(A1127,DBMS_TYPE_SIZES[],4,FALSE)</f>
        <v>8</v>
      </c>
      <c r="F1127" t="s">
        <v>1357</v>
      </c>
      <c r="G1127" t="s">
        <v>715</v>
      </c>
      <c r="H1127" t="s">
        <v>20</v>
      </c>
      <c r="I1127">
        <v>23</v>
      </c>
      <c r="J1127">
        <v>8</v>
      </c>
    </row>
    <row r="1128" spans="1:10">
      <c r="A1128" s="108" t="str">
        <f>COL_SIZES[[#This Row],[datatype]]&amp;"_"&amp;COL_SIZES[[#This Row],[column_prec]]&amp;"_"&amp;COL_SIZES[[#This Row],[col_len]]</f>
        <v>int_10_4</v>
      </c>
      <c r="B1128" s="108">
        <f>IF(COL_SIZES[[#This Row],[datatype]] = "varchar",
  MIN(
    COL_SIZES[[#This Row],[column_length]],
    IFERROR(VALUE(VLOOKUP(
      COL_SIZES[[#This Row],[table_name]]&amp;"."&amp;COL_SIZES[[#This Row],[column_name]],
      AVG_COL_SIZES[#Data],2,FALSE)),
    COL_SIZES[[#This Row],[column_length]])
  ),
  COL_SIZES[[#This Row],[column_length]])</f>
        <v>4</v>
      </c>
      <c r="C1128" s="109">
        <f>VLOOKUP(A1128,DBMS_TYPE_SIZES[],2,FALSE)</f>
        <v>9</v>
      </c>
      <c r="D1128" s="109">
        <f>VLOOKUP(A1128,DBMS_TYPE_SIZES[],3,FALSE)</f>
        <v>4</v>
      </c>
      <c r="E1128" s="110">
        <f>VLOOKUP(A1128,DBMS_TYPE_SIZES[],4,FALSE)</f>
        <v>4</v>
      </c>
      <c r="F1128" t="s">
        <v>1357</v>
      </c>
      <c r="G1128" t="s">
        <v>129</v>
      </c>
      <c r="H1128" t="s">
        <v>18</v>
      </c>
      <c r="I1128">
        <v>10</v>
      </c>
      <c r="J1128">
        <v>4</v>
      </c>
    </row>
    <row r="1129" spans="1:10">
      <c r="A1129" s="108" t="str">
        <f>COL_SIZES[[#This Row],[datatype]]&amp;"_"&amp;COL_SIZES[[#This Row],[column_prec]]&amp;"_"&amp;COL_SIZES[[#This Row],[col_len]]</f>
        <v>varchar_0_50</v>
      </c>
      <c r="B1129" s="108">
        <f>IF(COL_SIZES[[#This Row],[datatype]] = "varchar",
  MIN(
    COL_SIZES[[#This Row],[column_length]],
    IFERROR(VALUE(VLOOKUP(
      COL_SIZES[[#This Row],[table_name]]&amp;"."&amp;COL_SIZES[[#This Row],[column_name]],
      AVG_COL_SIZES[#Data],2,FALSE)),
    COL_SIZES[[#This Row],[column_length]])
  ),
  COL_SIZES[[#This Row],[column_length]])</f>
        <v>50</v>
      </c>
      <c r="C1129" s="109">
        <f>VLOOKUP(A1129,DBMS_TYPE_SIZES[],2,FALSE)</f>
        <v>50</v>
      </c>
      <c r="D1129" s="109">
        <f>VLOOKUP(A1129,DBMS_TYPE_SIZES[],3,FALSE)</f>
        <v>50</v>
      </c>
      <c r="E1129" s="110">
        <f>VLOOKUP(A1129,DBMS_TYPE_SIZES[],4,FALSE)</f>
        <v>51</v>
      </c>
      <c r="F1129" t="s">
        <v>1357</v>
      </c>
      <c r="G1129" t="s">
        <v>115</v>
      </c>
      <c r="H1129" t="s">
        <v>86</v>
      </c>
      <c r="I1129">
        <v>0</v>
      </c>
      <c r="J1129">
        <v>50</v>
      </c>
    </row>
    <row r="1130" spans="1:10">
      <c r="A1130" s="108" t="str">
        <f>COL_SIZES[[#This Row],[datatype]]&amp;"_"&amp;COL_SIZES[[#This Row],[column_prec]]&amp;"_"&amp;COL_SIZES[[#This Row],[col_len]]</f>
        <v>numeric_19_9</v>
      </c>
      <c r="B1130" s="108">
        <f>IF(COL_SIZES[[#This Row],[datatype]] = "varchar",
  MIN(
    COL_SIZES[[#This Row],[column_length]],
    IFERROR(VALUE(VLOOKUP(
      COL_SIZES[[#This Row],[table_name]]&amp;"."&amp;COL_SIZES[[#This Row],[column_name]],
      AVG_COL_SIZES[#Data],2,FALSE)),
    COL_SIZES[[#This Row],[column_length]])
  ),
  COL_SIZES[[#This Row],[column_length]])</f>
        <v>9</v>
      </c>
      <c r="C1130" s="109">
        <f>VLOOKUP(A1130,DBMS_TYPE_SIZES[],2,FALSE)</f>
        <v>9</v>
      </c>
      <c r="D1130" s="109">
        <f>VLOOKUP(A1130,DBMS_TYPE_SIZES[],3,FALSE)</f>
        <v>9</v>
      </c>
      <c r="E1130" s="110">
        <f>VLOOKUP(A1130,DBMS_TYPE_SIZES[],4,FALSE)</f>
        <v>9</v>
      </c>
      <c r="F1130" t="s">
        <v>1357</v>
      </c>
      <c r="G1130" t="s">
        <v>143</v>
      </c>
      <c r="H1130" t="s">
        <v>62</v>
      </c>
      <c r="I1130">
        <v>19</v>
      </c>
      <c r="J1130">
        <v>9</v>
      </c>
    </row>
    <row r="1131" spans="1:10">
      <c r="A1131" s="108" t="str">
        <f>COL_SIZES[[#This Row],[datatype]]&amp;"_"&amp;COL_SIZES[[#This Row],[column_prec]]&amp;"_"&amp;COL_SIZES[[#This Row],[col_len]]</f>
        <v>int_10_4</v>
      </c>
      <c r="B1131" s="108">
        <f>IF(COL_SIZES[[#This Row],[datatype]] = "varchar",
  MIN(
    COL_SIZES[[#This Row],[column_length]],
    IFERROR(VALUE(VLOOKUP(
      COL_SIZES[[#This Row],[table_name]]&amp;"."&amp;COL_SIZES[[#This Row],[column_name]],
      AVG_COL_SIZES[#Data],2,FALSE)),
    COL_SIZES[[#This Row],[column_length]])
  ),
  COL_SIZES[[#This Row],[column_length]])</f>
        <v>4</v>
      </c>
      <c r="C1131" s="109">
        <f>VLOOKUP(A1131,DBMS_TYPE_SIZES[],2,FALSE)</f>
        <v>9</v>
      </c>
      <c r="D1131" s="109">
        <f>VLOOKUP(A1131,DBMS_TYPE_SIZES[],3,FALSE)</f>
        <v>4</v>
      </c>
      <c r="E1131" s="110">
        <f>VLOOKUP(A1131,DBMS_TYPE_SIZES[],4,FALSE)</f>
        <v>4</v>
      </c>
      <c r="F1131" t="s">
        <v>1357</v>
      </c>
      <c r="G1131" t="s">
        <v>697</v>
      </c>
      <c r="H1131" t="s">
        <v>18</v>
      </c>
      <c r="I1131">
        <v>10</v>
      </c>
      <c r="J1131">
        <v>4</v>
      </c>
    </row>
    <row r="1132" spans="1:10">
      <c r="A1132" s="108" t="str">
        <f>COL_SIZES[[#This Row],[datatype]]&amp;"_"&amp;COL_SIZES[[#This Row],[column_prec]]&amp;"_"&amp;COL_SIZES[[#This Row],[col_len]]</f>
        <v>int_10_4</v>
      </c>
      <c r="B1132" s="108">
        <f>IF(COL_SIZES[[#This Row],[datatype]] = "varchar",
  MIN(
    COL_SIZES[[#This Row],[column_length]],
    IFERROR(VALUE(VLOOKUP(
      COL_SIZES[[#This Row],[table_name]]&amp;"."&amp;COL_SIZES[[#This Row],[column_name]],
      AVG_COL_SIZES[#Data],2,FALSE)),
    COL_SIZES[[#This Row],[column_length]])
  ),
  COL_SIZES[[#This Row],[column_length]])</f>
        <v>4</v>
      </c>
      <c r="C1132" s="109">
        <f>VLOOKUP(A1132,DBMS_TYPE_SIZES[],2,FALSE)</f>
        <v>9</v>
      </c>
      <c r="D1132" s="109">
        <f>VLOOKUP(A1132,DBMS_TYPE_SIZES[],3,FALSE)</f>
        <v>4</v>
      </c>
      <c r="E1132" s="110">
        <f>VLOOKUP(A1132,DBMS_TYPE_SIZES[],4,FALSE)</f>
        <v>4</v>
      </c>
      <c r="F1132" t="s">
        <v>1357</v>
      </c>
      <c r="G1132" t="s">
        <v>116</v>
      </c>
      <c r="H1132" t="s">
        <v>18</v>
      </c>
      <c r="I1132">
        <v>10</v>
      </c>
      <c r="J1132">
        <v>4</v>
      </c>
    </row>
    <row r="1133" spans="1:10">
      <c r="A1133" s="108" t="str">
        <f>COL_SIZES[[#This Row],[datatype]]&amp;"_"&amp;COL_SIZES[[#This Row],[column_prec]]&amp;"_"&amp;COL_SIZES[[#This Row],[col_len]]</f>
        <v>numeric_16_9</v>
      </c>
      <c r="B1133" s="108">
        <f>IF(COL_SIZES[[#This Row],[datatype]] = "varchar",
  MIN(
    COL_SIZES[[#This Row],[column_length]],
    IFERROR(VALUE(VLOOKUP(
      COL_SIZES[[#This Row],[table_name]]&amp;"."&amp;COL_SIZES[[#This Row],[column_name]],
      AVG_COL_SIZES[#Data],2,FALSE)),
    COL_SIZES[[#This Row],[column_length]])
  ),
  COL_SIZES[[#This Row],[column_length]])</f>
        <v>9</v>
      </c>
      <c r="C1133" s="109">
        <f>VLOOKUP(A1133,DBMS_TYPE_SIZES[],2,FALSE)</f>
        <v>9</v>
      </c>
      <c r="D1133" s="109">
        <f>VLOOKUP(A1133,DBMS_TYPE_SIZES[],3,FALSE)</f>
        <v>9</v>
      </c>
      <c r="E1133" s="110">
        <f>VLOOKUP(A1133,DBMS_TYPE_SIZES[],4,FALSE)</f>
        <v>9</v>
      </c>
      <c r="F1133" t="s">
        <v>1357</v>
      </c>
      <c r="G1133" t="s">
        <v>96</v>
      </c>
      <c r="H1133" t="s">
        <v>62</v>
      </c>
      <c r="I1133">
        <v>16</v>
      </c>
      <c r="J1133">
        <v>9</v>
      </c>
    </row>
    <row r="1134" spans="1:10">
      <c r="A1134" s="108" t="str">
        <f>COL_SIZES[[#This Row],[datatype]]&amp;"_"&amp;COL_SIZES[[#This Row],[column_prec]]&amp;"_"&amp;COL_SIZES[[#This Row],[col_len]]</f>
        <v>varchar_0_50</v>
      </c>
      <c r="B1134" s="108">
        <f>IF(COL_SIZES[[#This Row],[datatype]] = "varchar",
  MIN(
    COL_SIZES[[#This Row],[column_length]],
    IFERROR(VALUE(VLOOKUP(
      COL_SIZES[[#This Row],[table_name]]&amp;"."&amp;COL_SIZES[[#This Row],[column_name]],
      AVG_COL_SIZES[#Data],2,FALSE)),
    COL_SIZES[[#This Row],[column_length]])
  ),
  COL_SIZES[[#This Row],[column_length]])</f>
        <v>50</v>
      </c>
      <c r="C1134" s="109">
        <f>VLOOKUP(A1134,DBMS_TYPE_SIZES[],2,FALSE)</f>
        <v>50</v>
      </c>
      <c r="D1134" s="109">
        <f>VLOOKUP(A1134,DBMS_TYPE_SIZES[],3,FALSE)</f>
        <v>50</v>
      </c>
      <c r="E1134" s="110">
        <f>VLOOKUP(A1134,DBMS_TYPE_SIZES[],4,FALSE)</f>
        <v>51</v>
      </c>
      <c r="F1134" t="s">
        <v>1357</v>
      </c>
      <c r="G1134" t="s">
        <v>130</v>
      </c>
      <c r="H1134" t="s">
        <v>86</v>
      </c>
      <c r="I1134">
        <v>0</v>
      </c>
      <c r="J1134">
        <v>50</v>
      </c>
    </row>
    <row r="1135" spans="1:10">
      <c r="A1135" s="108" t="str">
        <f>COL_SIZES[[#This Row],[datatype]]&amp;"_"&amp;COL_SIZES[[#This Row],[column_prec]]&amp;"_"&amp;COL_SIZES[[#This Row],[col_len]]</f>
        <v>varchar_0_50</v>
      </c>
      <c r="B1135" s="108">
        <f>IF(COL_SIZES[[#This Row],[datatype]] = "varchar",
  MIN(
    COL_SIZES[[#This Row],[column_length]],
    IFERROR(VALUE(VLOOKUP(
      COL_SIZES[[#This Row],[table_name]]&amp;"."&amp;COL_SIZES[[#This Row],[column_name]],
      AVG_COL_SIZES[#Data],2,FALSE)),
    COL_SIZES[[#This Row],[column_length]])
  ),
  COL_SIZES[[#This Row],[column_length]])</f>
        <v>50</v>
      </c>
      <c r="C1135" s="109">
        <f>VLOOKUP(A1135,DBMS_TYPE_SIZES[],2,FALSE)</f>
        <v>50</v>
      </c>
      <c r="D1135" s="109">
        <f>VLOOKUP(A1135,DBMS_TYPE_SIZES[],3,FALSE)</f>
        <v>50</v>
      </c>
      <c r="E1135" s="110">
        <f>VLOOKUP(A1135,DBMS_TYPE_SIZES[],4,FALSE)</f>
        <v>51</v>
      </c>
      <c r="F1135" t="s">
        <v>1357</v>
      </c>
      <c r="G1135" t="s">
        <v>175</v>
      </c>
      <c r="H1135" t="s">
        <v>86</v>
      </c>
      <c r="I1135">
        <v>0</v>
      </c>
      <c r="J1135">
        <v>50</v>
      </c>
    </row>
    <row r="1136" spans="1:10">
      <c r="A1136" s="108" t="str">
        <f>COL_SIZES[[#This Row],[datatype]]&amp;"_"&amp;COL_SIZES[[#This Row],[column_prec]]&amp;"_"&amp;COL_SIZES[[#This Row],[col_len]]</f>
        <v>int_10_4</v>
      </c>
      <c r="B1136" s="108">
        <f>IF(COL_SIZES[[#This Row],[datatype]] = "varchar",
  MIN(
    COL_SIZES[[#This Row],[column_length]],
    IFERROR(VALUE(VLOOKUP(
      COL_SIZES[[#This Row],[table_name]]&amp;"."&amp;COL_SIZES[[#This Row],[column_name]],
      AVG_COL_SIZES[#Data],2,FALSE)),
    COL_SIZES[[#This Row],[column_length]])
  ),
  COL_SIZES[[#This Row],[column_length]])</f>
        <v>4</v>
      </c>
      <c r="C1136" s="109">
        <f>VLOOKUP(A1136,DBMS_TYPE_SIZES[],2,FALSE)</f>
        <v>9</v>
      </c>
      <c r="D1136" s="109">
        <f>VLOOKUP(A1136,DBMS_TYPE_SIZES[],3,FALSE)</f>
        <v>4</v>
      </c>
      <c r="E1136" s="110">
        <f>VLOOKUP(A1136,DBMS_TYPE_SIZES[],4,FALSE)</f>
        <v>4</v>
      </c>
      <c r="F1136" t="s">
        <v>1357</v>
      </c>
      <c r="G1136" t="s">
        <v>1358</v>
      </c>
      <c r="H1136" t="s">
        <v>18</v>
      </c>
      <c r="I1136">
        <v>10</v>
      </c>
      <c r="J1136">
        <v>4</v>
      </c>
    </row>
    <row r="1137" spans="1:10">
      <c r="A1137" s="108" t="str">
        <f>COL_SIZES[[#This Row],[datatype]]&amp;"_"&amp;COL_SIZES[[#This Row],[column_prec]]&amp;"_"&amp;COL_SIZES[[#This Row],[col_len]]</f>
        <v>datetime_23_8</v>
      </c>
      <c r="B1137" s="108">
        <f>IF(COL_SIZES[[#This Row],[datatype]] = "varchar",
  MIN(
    COL_SIZES[[#This Row],[column_length]],
    IFERROR(VALUE(VLOOKUP(
      COL_SIZES[[#This Row],[table_name]]&amp;"."&amp;COL_SIZES[[#This Row],[column_name]],
      AVG_COL_SIZES[#Data],2,FALSE)),
    COL_SIZES[[#This Row],[column_length]])
  ),
  COL_SIZES[[#This Row],[column_length]])</f>
        <v>8</v>
      </c>
      <c r="C1137" s="109">
        <f>VLOOKUP(A1137,DBMS_TYPE_SIZES[],2,FALSE)</f>
        <v>7</v>
      </c>
      <c r="D1137" s="109">
        <f>VLOOKUP(A1137,DBMS_TYPE_SIZES[],3,FALSE)</f>
        <v>8</v>
      </c>
      <c r="E1137" s="110">
        <f>VLOOKUP(A1137,DBMS_TYPE_SIZES[],4,FALSE)</f>
        <v>8</v>
      </c>
      <c r="F1137" t="s">
        <v>1359</v>
      </c>
      <c r="G1137" t="s">
        <v>715</v>
      </c>
      <c r="H1137" t="s">
        <v>20</v>
      </c>
      <c r="I1137">
        <v>23</v>
      </c>
      <c r="J1137">
        <v>8</v>
      </c>
    </row>
    <row r="1138" spans="1:10">
      <c r="A1138" s="108" t="str">
        <f>COL_SIZES[[#This Row],[datatype]]&amp;"_"&amp;COL_SIZES[[#This Row],[column_prec]]&amp;"_"&amp;COL_SIZES[[#This Row],[col_len]]</f>
        <v>int_10_4</v>
      </c>
      <c r="B1138" s="108">
        <f>IF(COL_SIZES[[#This Row],[datatype]] = "varchar",
  MIN(
    COL_SIZES[[#This Row],[column_length]],
    IFERROR(VALUE(VLOOKUP(
      COL_SIZES[[#This Row],[table_name]]&amp;"."&amp;COL_SIZES[[#This Row],[column_name]],
      AVG_COL_SIZES[#Data],2,FALSE)),
    COL_SIZES[[#This Row],[column_length]])
  ),
  COL_SIZES[[#This Row],[column_length]])</f>
        <v>4</v>
      </c>
      <c r="C1138" s="109">
        <f>VLOOKUP(A1138,DBMS_TYPE_SIZES[],2,FALSE)</f>
        <v>9</v>
      </c>
      <c r="D1138" s="109">
        <f>VLOOKUP(A1138,DBMS_TYPE_SIZES[],3,FALSE)</f>
        <v>4</v>
      </c>
      <c r="E1138" s="110">
        <f>VLOOKUP(A1138,DBMS_TYPE_SIZES[],4,FALSE)</f>
        <v>4</v>
      </c>
      <c r="F1138" t="s">
        <v>1359</v>
      </c>
      <c r="G1138" t="s">
        <v>129</v>
      </c>
      <c r="H1138" t="s">
        <v>18</v>
      </c>
      <c r="I1138">
        <v>10</v>
      </c>
      <c r="J1138">
        <v>4</v>
      </c>
    </row>
    <row r="1139" spans="1:10">
      <c r="A1139" s="108" t="str">
        <f>COL_SIZES[[#This Row],[datatype]]&amp;"_"&amp;COL_SIZES[[#This Row],[column_prec]]&amp;"_"&amp;COL_SIZES[[#This Row],[col_len]]</f>
        <v>varchar_0_50</v>
      </c>
      <c r="B1139" s="108">
        <f>IF(COL_SIZES[[#This Row],[datatype]] = "varchar",
  MIN(
    COL_SIZES[[#This Row],[column_length]],
    IFERROR(VALUE(VLOOKUP(
      COL_SIZES[[#This Row],[table_name]]&amp;"."&amp;COL_SIZES[[#This Row],[column_name]],
      AVG_COL_SIZES[#Data],2,FALSE)),
    COL_SIZES[[#This Row],[column_length]])
  ),
  COL_SIZES[[#This Row],[column_length]])</f>
        <v>50</v>
      </c>
      <c r="C1139" s="109">
        <f>VLOOKUP(A1139,DBMS_TYPE_SIZES[],2,FALSE)</f>
        <v>50</v>
      </c>
      <c r="D1139" s="109">
        <f>VLOOKUP(A1139,DBMS_TYPE_SIZES[],3,FALSE)</f>
        <v>50</v>
      </c>
      <c r="E1139" s="110">
        <f>VLOOKUP(A1139,DBMS_TYPE_SIZES[],4,FALSE)</f>
        <v>51</v>
      </c>
      <c r="F1139" t="s">
        <v>1359</v>
      </c>
      <c r="G1139" t="s">
        <v>115</v>
      </c>
      <c r="H1139" t="s">
        <v>86</v>
      </c>
      <c r="I1139">
        <v>0</v>
      </c>
      <c r="J1139">
        <v>50</v>
      </c>
    </row>
    <row r="1140" spans="1:10">
      <c r="A1140" s="108" t="str">
        <f>COL_SIZES[[#This Row],[datatype]]&amp;"_"&amp;COL_SIZES[[#This Row],[column_prec]]&amp;"_"&amp;COL_SIZES[[#This Row],[col_len]]</f>
        <v>numeric_19_9</v>
      </c>
      <c r="B1140" s="108">
        <f>IF(COL_SIZES[[#This Row],[datatype]] = "varchar",
  MIN(
    COL_SIZES[[#This Row],[column_length]],
    IFERROR(VALUE(VLOOKUP(
      COL_SIZES[[#This Row],[table_name]]&amp;"."&amp;COL_SIZES[[#This Row],[column_name]],
      AVG_COL_SIZES[#Data],2,FALSE)),
    COL_SIZES[[#This Row],[column_length]])
  ),
  COL_SIZES[[#This Row],[column_length]])</f>
        <v>9</v>
      </c>
      <c r="C1140" s="109">
        <f>VLOOKUP(A1140,DBMS_TYPE_SIZES[],2,FALSE)</f>
        <v>9</v>
      </c>
      <c r="D1140" s="109">
        <f>VLOOKUP(A1140,DBMS_TYPE_SIZES[],3,FALSE)</f>
        <v>9</v>
      </c>
      <c r="E1140" s="110">
        <f>VLOOKUP(A1140,DBMS_TYPE_SIZES[],4,FALSE)</f>
        <v>9</v>
      </c>
      <c r="F1140" t="s">
        <v>1359</v>
      </c>
      <c r="G1140" t="s">
        <v>143</v>
      </c>
      <c r="H1140" t="s">
        <v>62</v>
      </c>
      <c r="I1140">
        <v>19</v>
      </c>
      <c r="J1140">
        <v>9</v>
      </c>
    </row>
    <row r="1141" spans="1:10">
      <c r="A1141" s="108" t="str">
        <f>COL_SIZES[[#This Row],[datatype]]&amp;"_"&amp;COL_SIZES[[#This Row],[column_prec]]&amp;"_"&amp;COL_SIZES[[#This Row],[col_len]]</f>
        <v>int_10_4</v>
      </c>
      <c r="B1141" s="108">
        <f>IF(COL_SIZES[[#This Row],[datatype]] = "varchar",
  MIN(
    COL_SIZES[[#This Row],[column_length]],
    IFERROR(VALUE(VLOOKUP(
      COL_SIZES[[#This Row],[table_name]]&amp;"."&amp;COL_SIZES[[#This Row],[column_name]],
      AVG_COL_SIZES[#Data],2,FALSE)),
    COL_SIZES[[#This Row],[column_length]])
  ),
  COL_SIZES[[#This Row],[column_length]])</f>
        <v>4</v>
      </c>
      <c r="C1141" s="109">
        <f>VLOOKUP(A1141,DBMS_TYPE_SIZES[],2,FALSE)</f>
        <v>9</v>
      </c>
      <c r="D1141" s="109">
        <f>VLOOKUP(A1141,DBMS_TYPE_SIZES[],3,FALSE)</f>
        <v>4</v>
      </c>
      <c r="E1141" s="110">
        <f>VLOOKUP(A1141,DBMS_TYPE_SIZES[],4,FALSE)</f>
        <v>4</v>
      </c>
      <c r="F1141" t="s">
        <v>1359</v>
      </c>
      <c r="G1141" t="s">
        <v>697</v>
      </c>
      <c r="H1141" t="s">
        <v>18</v>
      </c>
      <c r="I1141">
        <v>10</v>
      </c>
      <c r="J1141">
        <v>4</v>
      </c>
    </row>
    <row r="1142" spans="1:10">
      <c r="A1142" s="108" t="str">
        <f>COL_SIZES[[#This Row],[datatype]]&amp;"_"&amp;COL_SIZES[[#This Row],[column_prec]]&amp;"_"&amp;COL_SIZES[[#This Row],[col_len]]</f>
        <v>int_10_4</v>
      </c>
      <c r="B1142" s="108">
        <f>IF(COL_SIZES[[#This Row],[datatype]] = "varchar",
  MIN(
    COL_SIZES[[#This Row],[column_length]],
    IFERROR(VALUE(VLOOKUP(
      COL_SIZES[[#This Row],[table_name]]&amp;"."&amp;COL_SIZES[[#This Row],[column_name]],
      AVG_COL_SIZES[#Data],2,FALSE)),
    COL_SIZES[[#This Row],[column_length]])
  ),
  COL_SIZES[[#This Row],[column_length]])</f>
        <v>4</v>
      </c>
      <c r="C1142" s="109">
        <f>VLOOKUP(A1142,DBMS_TYPE_SIZES[],2,FALSE)</f>
        <v>9</v>
      </c>
      <c r="D1142" s="109">
        <f>VLOOKUP(A1142,DBMS_TYPE_SIZES[],3,FALSE)</f>
        <v>4</v>
      </c>
      <c r="E1142" s="110">
        <f>VLOOKUP(A1142,DBMS_TYPE_SIZES[],4,FALSE)</f>
        <v>4</v>
      </c>
      <c r="F1142" t="s">
        <v>1359</v>
      </c>
      <c r="G1142" t="s">
        <v>116</v>
      </c>
      <c r="H1142" t="s">
        <v>18</v>
      </c>
      <c r="I1142">
        <v>10</v>
      </c>
      <c r="J1142">
        <v>4</v>
      </c>
    </row>
    <row r="1143" spans="1:10">
      <c r="A1143" s="108" t="str">
        <f>COL_SIZES[[#This Row],[datatype]]&amp;"_"&amp;COL_SIZES[[#This Row],[column_prec]]&amp;"_"&amp;COL_SIZES[[#This Row],[col_len]]</f>
        <v>numeric_16_9</v>
      </c>
      <c r="B1143" s="108">
        <f>IF(COL_SIZES[[#This Row],[datatype]] = "varchar",
  MIN(
    COL_SIZES[[#This Row],[column_length]],
    IFERROR(VALUE(VLOOKUP(
      COL_SIZES[[#This Row],[table_name]]&amp;"."&amp;COL_SIZES[[#This Row],[column_name]],
      AVG_COL_SIZES[#Data],2,FALSE)),
    COL_SIZES[[#This Row],[column_length]])
  ),
  COL_SIZES[[#This Row],[column_length]])</f>
        <v>9</v>
      </c>
      <c r="C1143" s="109">
        <f>VLOOKUP(A1143,DBMS_TYPE_SIZES[],2,FALSE)</f>
        <v>9</v>
      </c>
      <c r="D1143" s="109">
        <f>VLOOKUP(A1143,DBMS_TYPE_SIZES[],3,FALSE)</f>
        <v>9</v>
      </c>
      <c r="E1143" s="110">
        <f>VLOOKUP(A1143,DBMS_TYPE_SIZES[],4,FALSE)</f>
        <v>9</v>
      </c>
      <c r="F1143" t="s">
        <v>1359</v>
      </c>
      <c r="G1143" t="s">
        <v>96</v>
      </c>
      <c r="H1143" t="s">
        <v>62</v>
      </c>
      <c r="I1143">
        <v>16</v>
      </c>
      <c r="J1143">
        <v>9</v>
      </c>
    </row>
    <row r="1144" spans="1:10">
      <c r="A1144" s="108" t="str">
        <f>COL_SIZES[[#This Row],[datatype]]&amp;"_"&amp;COL_SIZES[[#This Row],[column_prec]]&amp;"_"&amp;COL_SIZES[[#This Row],[col_len]]</f>
        <v>varchar_0_50</v>
      </c>
      <c r="B1144" s="108">
        <f>IF(COL_SIZES[[#This Row],[datatype]] = "varchar",
  MIN(
    COL_SIZES[[#This Row],[column_length]],
    IFERROR(VALUE(VLOOKUP(
      COL_SIZES[[#This Row],[table_name]]&amp;"."&amp;COL_SIZES[[#This Row],[column_name]],
      AVG_COL_SIZES[#Data],2,FALSE)),
    COL_SIZES[[#This Row],[column_length]])
  ),
  COL_SIZES[[#This Row],[column_length]])</f>
        <v>50</v>
      </c>
      <c r="C1144" s="109">
        <f>VLOOKUP(A1144,DBMS_TYPE_SIZES[],2,FALSE)</f>
        <v>50</v>
      </c>
      <c r="D1144" s="109">
        <f>VLOOKUP(A1144,DBMS_TYPE_SIZES[],3,FALSE)</f>
        <v>50</v>
      </c>
      <c r="E1144" s="110">
        <f>VLOOKUP(A1144,DBMS_TYPE_SIZES[],4,FALSE)</f>
        <v>51</v>
      </c>
      <c r="F1144" t="s">
        <v>1359</v>
      </c>
      <c r="G1144" t="s">
        <v>130</v>
      </c>
      <c r="H1144" t="s">
        <v>86</v>
      </c>
      <c r="I1144">
        <v>0</v>
      </c>
      <c r="J1144">
        <v>50</v>
      </c>
    </row>
    <row r="1145" spans="1:10">
      <c r="A1145" s="108" t="str">
        <f>COL_SIZES[[#This Row],[datatype]]&amp;"_"&amp;COL_SIZES[[#This Row],[column_prec]]&amp;"_"&amp;COL_SIZES[[#This Row],[col_len]]</f>
        <v>varchar_0_50</v>
      </c>
      <c r="B1145" s="108">
        <f>IF(COL_SIZES[[#This Row],[datatype]] = "varchar",
  MIN(
    COL_SIZES[[#This Row],[column_length]],
    IFERROR(VALUE(VLOOKUP(
      COL_SIZES[[#This Row],[table_name]]&amp;"."&amp;COL_SIZES[[#This Row],[column_name]],
      AVG_COL_SIZES[#Data],2,FALSE)),
    COL_SIZES[[#This Row],[column_length]])
  ),
  COL_SIZES[[#This Row],[column_length]])</f>
        <v>50</v>
      </c>
      <c r="C1145" s="109">
        <f>VLOOKUP(A1145,DBMS_TYPE_SIZES[],2,FALSE)</f>
        <v>50</v>
      </c>
      <c r="D1145" s="109">
        <f>VLOOKUP(A1145,DBMS_TYPE_SIZES[],3,FALSE)</f>
        <v>50</v>
      </c>
      <c r="E1145" s="110">
        <f>VLOOKUP(A1145,DBMS_TYPE_SIZES[],4,FALSE)</f>
        <v>51</v>
      </c>
      <c r="F1145" t="s">
        <v>1359</v>
      </c>
      <c r="G1145" t="s">
        <v>175</v>
      </c>
      <c r="H1145" t="s">
        <v>86</v>
      </c>
      <c r="I1145">
        <v>0</v>
      </c>
      <c r="J1145">
        <v>50</v>
      </c>
    </row>
    <row r="1146" spans="1:10">
      <c r="A1146" s="108" t="str">
        <f>COL_SIZES[[#This Row],[datatype]]&amp;"_"&amp;COL_SIZES[[#This Row],[column_prec]]&amp;"_"&amp;COL_SIZES[[#This Row],[col_len]]</f>
        <v>int_10_4</v>
      </c>
      <c r="B1146" s="108">
        <f>IF(COL_SIZES[[#This Row],[datatype]] = "varchar",
  MIN(
    COL_SIZES[[#This Row],[column_length]],
    IFERROR(VALUE(VLOOKUP(
      COL_SIZES[[#This Row],[table_name]]&amp;"."&amp;COL_SIZES[[#This Row],[column_name]],
      AVG_COL_SIZES[#Data],2,FALSE)),
    COL_SIZES[[#This Row],[column_length]])
  ),
  COL_SIZES[[#This Row],[column_length]])</f>
        <v>4</v>
      </c>
      <c r="C1146" s="109">
        <f>VLOOKUP(A1146,DBMS_TYPE_SIZES[],2,FALSE)</f>
        <v>9</v>
      </c>
      <c r="D1146" s="109">
        <f>VLOOKUP(A1146,DBMS_TYPE_SIZES[],3,FALSE)</f>
        <v>4</v>
      </c>
      <c r="E1146" s="110">
        <f>VLOOKUP(A1146,DBMS_TYPE_SIZES[],4,FALSE)</f>
        <v>4</v>
      </c>
      <c r="F1146" t="s">
        <v>1359</v>
      </c>
      <c r="G1146" t="s">
        <v>1358</v>
      </c>
      <c r="H1146" t="s">
        <v>18</v>
      </c>
      <c r="I1146">
        <v>10</v>
      </c>
      <c r="J1146">
        <v>4</v>
      </c>
    </row>
    <row r="1147" spans="1:10">
      <c r="A1147" s="108" t="str">
        <f>COL_SIZES[[#This Row],[datatype]]&amp;"_"&amp;COL_SIZES[[#This Row],[column_prec]]&amp;"_"&amp;COL_SIZES[[#This Row],[col_len]]</f>
        <v>varchar_0_50</v>
      </c>
      <c r="B1147" s="108">
        <f>IF(COL_SIZES[[#This Row],[datatype]] = "varchar",
  MIN(
    COL_SIZES[[#This Row],[column_length]],
    IFERROR(VALUE(VLOOKUP(
      COL_SIZES[[#This Row],[table_name]]&amp;"."&amp;COL_SIZES[[#This Row],[column_name]],
      AVG_COL_SIZES[#Data],2,FALSE)),
    COL_SIZES[[#This Row],[column_length]])
  ),
  COL_SIZES[[#This Row],[column_length]])</f>
        <v>50</v>
      </c>
      <c r="C1147" s="109">
        <f>VLOOKUP(A1147,DBMS_TYPE_SIZES[],2,FALSE)</f>
        <v>50</v>
      </c>
      <c r="D1147" s="109">
        <f>VLOOKUP(A1147,DBMS_TYPE_SIZES[],3,FALSE)</f>
        <v>50</v>
      </c>
      <c r="E1147" s="110">
        <f>VLOOKUP(A1147,DBMS_TYPE_SIZES[],4,FALSE)</f>
        <v>51</v>
      </c>
      <c r="F1147" t="s">
        <v>166</v>
      </c>
      <c r="G1147" t="s">
        <v>115</v>
      </c>
      <c r="H1147" t="s">
        <v>86</v>
      </c>
      <c r="I1147">
        <v>0</v>
      </c>
      <c r="J1147">
        <v>50</v>
      </c>
    </row>
    <row r="1148" spans="1:10">
      <c r="A1148" s="108" t="str">
        <f>COL_SIZES[[#This Row],[datatype]]&amp;"_"&amp;COL_SIZES[[#This Row],[column_prec]]&amp;"_"&amp;COL_SIZES[[#This Row],[col_len]]</f>
        <v>varchar_0_50</v>
      </c>
      <c r="B1148" s="108">
        <f>IF(COL_SIZES[[#This Row],[datatype]] = "varchar",
  MIN(
    COL_SIZES[[#This Row],[column_length]],
    IFERROR(VALUE(VLOOKUP(
      COL_SIZES[[#This Row],[table_name]]&amp;"."&amp;COL_SIZES[[#This Row],[column_name]],
      AVG_COL_SIZES[#Data],2,FALSE)),
    COL_SIZES[[#This Row],[column_length]])
  ),
  COL_SIZES[[#This Row],[column_length]])</f>
        <v>50</v>
      </c>
      <c r="C1148" s="109">
        <f>VLOOKUP(A1148,DBMS_TYPE_SIZES[],2,FALSE)</f>
        <v>50</v>
      </c>
      <c r="D1148" s="109">
        <f>VLOOKUP(A1148,DBMS_TYPE_SIZES[],3,FALSE)</f>
        <v>50</v>
      </c>
      <c r="E1148" s="110">
        <f>VLOOKUP(A1148,DBMS_TYPE_SIZES[],4,FALSE)</f>
        <v>51</v>
      </c>
      <c r="F1148" t="s">
        <v>166</v>
      </c>
      <c r="G1148" t="s">
        <v>695</v>
      </c>
      <c r="H1148" t="s">
        <v>86</v>
      </c>
      <c r="I1148">
        <v>0</v>
      </c>
      <c r="J1148">
        <v>50</v>
      </c>
    </row>
    <row r="1149" spans="1:10">
      <c r="A1149" s="108" t="str">
        <f>COL_SIZES[[#This Row],[datatype]]&amp;"_"&amp;COL_SIZES[[#This Row],[column_prec]]&amp;"_"&amp;COL_SIZES[[#This Row],[col_len]]</f>
        <v>numeric_19_9</v>
      </c>
      <c r="B1149" s="108">
        <f>IF(COL_SIZES[[#This Row],[datatype]] = "varchar",
  MIN(
    COL_SIZES[[#This Row],[column_length]],
    IFERROR(VALUE(VLOOKUP(
      COL_SIZES[[#This Row],[table_name]]&amp;"."&amp;COL_SIZES[[#This Row],[column_name]],
      AVG_COL_SIZES[#Data],2,FALSE)),
    COL_SIZES[[#This Row],[column_length]])
  ),
  COL_SIZES[[#This Row],[column_length]])</f>
        <v>9</v>
      </c>
      <c r="C1149" s="109">
        <f>VLOOKUP(A1149,DBMS_TYPE_SIZES[],2,FALSE)</f>
        <v>9</v>
      </c>
      <c r="D1149" s="109">
        <f>VLOOKUP(A1149,DBMS_TYPE_SIZES[],3,FALSE)</f>
        <v>9</v>
      </c>
      <c r="E1149" s="110">
        <f>VLOOKUP(A1149,DBMS_TYPE_SIZES[],4,FALSE)</f>
        <v>9</v>
      </c>
      <c r="F1149" t="s">
        <v>166</v>
      </c>
      <c r="G1149" t="s">
        <v>143</v>
      </c>
      <c r="H1149" t="s">
        <v>62</v>
      </c>
      <c r="I1149">
        <v>19</v>
      </c>
      <c r="J1149">
        <v>9</v>
      </c>
    </row>
    <row r="1150" spans="1:10">
      <c r="A1150" s="108" t="str">
        <f>COL_SIZES[[#This Row],[datatype]]&amp;"_"&amp;COL_SIZES[[#This Row],[column_prec]]&amp;"_"&amp;COL_SIZES[[#This Row],[col_len]]</f>
        <v>datetime_23_8</v>
      </c>
      <c r="B1150" s="108">
        <f>IF(COL_SIZES[[#This Row],[datatype]] = "varchar",
  MIN(
    COL_SIZES[[#This Row],[column_length]],
    IFERROR(VALUE(VLOOKUP(
      COL_SIZES[[#This Row],[table_name]]&amp;"."&amp;COL_SIZES[[#This Row],[column_name]],
      AVG_COL_SIZES[#Data],2,FALSE)),
    COL_SIZES[[#This Row],[column_length]])
  ),
  COL_SIZES[[#This Row],[column_length]])</f>
        <v>8</v>
      </c>
      <c r="C1150" s="109">
        <f>VLOOKUP(A1150,DBMS_TYPE_SIZES[],2,FALSE)</f>
        <v>7</v>
      </c>
      <c r="D1150" s="109">
        <f>VLOOKUP(A1150,DBMS_TYPE_SIZES[],3,FALSE)</f>
        <v>8</v>
      </c>
      <c r="E1150" s="110">
        <f>VLOOKUP(A1150,DBMS_TYPE_SIZES[],4,FALSE)</f>
        <v>8</v>
      </c>
      <c r="F1150" t="s">
        <v>166</v>
      </c>
      <c r="G1150" t="s">
        <v>575</v>
      </c>
      <c r="H1150" t="s">
        <v>20</v>
      </c>
      <c r="I1150">
        <v>23</v>
      </c>
      <c r="J1150">
        <v>8</v>
      </c>
    </row>
    <row r="1151" spans="1:10">
      <c r="A1151" s="108" t="str">
        <f>COL_SIZES[[#This Row],[datatype]]&amp;"_"&amp;COL_SIZES[[#This Row],[column_prec]]&amp;"_"&amp;COL_SIZES[[#This Row],[col_len]]</f>
        <v>int_10_4</v>
      </c>
      <c r="B1151" s="108">
        <f>IF(COL_SIZES[[#This Row],[datatype]] = "varchar",
  MIN(
    COL_SIZES[[#This Row],[column_length]],
    IFERROR(VALUE(VLOOKUP(
      COL_SIZES[[#This Row],[table_name]]&amp;"."&amp;COL_SIZES[[#This Row],[column_name]],
      AVG_COL_SIZES[#Data],2,FALSE)),
    COL_SIZES[[#This Row],[column_length]])
  ),
  COL_SIZES[[#This Row],[column_length]])</f>
        <v>4</v>
      </c>
      <c r="C1151" s="109">
        <f>VLOOKUP(A1151,DBMS_TYPE_SIZES[],2,FALSE)</f>
        <v>9</v>
      </c>
      <c r="D1151" s="109">
        <f>VLOOKUP(A1151,DBMS_TYPE_SIZES[],3,FALSE)</f>
        <v>4</v>
      </c>
      <c r="E1151" s="110">
        <f>VLOOKUP(A1151,DBMS_TYPE_SIZES[],4,FALSE)</f>
        <v>4</v>
      </c>
      <c r="F1151" t="s">
        <v>166</v>
      </c>
      <c r="G1151" t="s">
        <v>141</v>
      </c>
      <c r="H1151" t="s">
        <v>18</v>
      </c>
      <c r="I1151">
        <v>10</v>
      </c>
      <c r="J1151">
        <v>4</v>
      </c>
    </row>
    <row r="1152" spans="1:10">
      <c r="A1152" s="108" t="str">
        <f>COL_SIZES[[#This Row],[datatype]]&amp;"_"&amp;COL_SIZES[[#This Row],[column_prec]]&amp;"_"&amp;COL_SIZES[[#This Row],[col_len]]</f>
        <v>varchar_0_255</v>
      </c>
      <c r="B1152" s="108">
        <f>IF(COL_SIZES[[#This Row],[datatype]] = "varchar",
  MIN(
    COL_SIZES[[#This Row],[column_length]],
    IFERROR(VALUE(VLOOKUP(
      COL_SIZES[[#This Row],[table_name]]&amp;"."&amp;COL_SIZES[[#This Row],[column_name]],
      AVG_COL_SIZES[#Data],2,FALSE)),
    COL_SIZES[[#This Row],[column_length]])
  ),
  COL_SIZES[[#This Row],[column_length]])</f>
        <v>255</v>
      </c>
      <c r="C1152" s="109">
        <f>VLOOKUP(A1152,DBMS_TYPE_SIZES[],2,FALSE)</f>
        <v>255</v>
      </c>
      <c r="D1152" s="109">
        <f>VLOOKUP(A1152,DBMS_TYPE_SIZES[],3,FALSE)</f>
        <v>255</v>
      </c>
      <c r="E1152" s="110">
        <f>VLOOKUP(A1152,DBMS_TYPE_SIZES[],4,FALSE)</f>
        <v>256</v>
      </c>
      <c r="F1152" t="s">
        <v>166</v>
      </c>
      <c r="G1152" t="s">
        <v>777</v>
      </c>
      <c r="H1152" t="s">
        <v>86</v>
      </c>
      <c r="I1152">
        <v>0</v>
      </c>
      <c r="J1152">
        <v>255</v>
      </c>
    </row>
    <row r="1153" spans="1:10">
      <c r="A1153" s="108" t="str">
        <f>COL_SIZES[[#This Row],[datatype]]&amp;"_"&amp;COL_SIZES[[#This Row],[column_prec]]&amp;"_"&amp;COL_SIZES[[#This Row],[col_len]]</f>
        <v>int_10_4</v>
      </c>
      <c r="B1153" s="108">
        <f>IF(COL_SIZES[[#This Row],[datatype]] = "varchar",
  MIN(
    COL_SIZES[[#This Row],[column_length]],
    IFERROR(VALUE(VLOOKUP(
      COL_SIZES[[#This Row],[table_name]]&amp;"."&amp;COL_SIZES[[#This Row],[column_name]],
      AVG_COL_SIZES[#Data],2,FALSE)),
    COL_SIZES[[#This Row],[column_length]])
  ),
  COL_SIZES[[#This Row],[column_length]])</f>
        <v>4</v>
      </c>
      <c r="C1153" s="109">
        <f>VLOOKUP(A1153,DBMS_TYPE_SIZES[],2,FALSE)</f>
        <v>9</v>
      </c>
      <c r="D1153" s="109">
        <f>VLOOKUP(A1153,DBMS_TYPE_SIZES[],3,FALSE)</f>
        <v>4</v>
      </c>
      <c r="E1153" s="110">
        <f>VLOOKUP(A1153,DBMS_TYPE_SIZES[],4,FALSE)</f>
        <v>4</v>
      </c>
      <c r="F1153" t="s">
        <v>166</v>
      </c>
      <c r="G1153" t="s">
        <v>778</v>
      </c>
      <c r="H1153" t="s">
        <v>18</v>
      </c>
      <c r="I1153">
        <v>10</v>
      </c>
      <c r="J1153">
        <v>4</v>
      </c>
    </row>
    <row r="1154" spans="1:10">
      <c r="A1154" s="108" t="str">
        <f>COL_SIZES[[#This Row],[datatype]]&amp;"_"&amp;COL_SIZES[[#This Row],[column_prec]]&amp;"_"&amp;COL_SIZES[[#This Row],[col_len]]</f>
        <v>int_10_4</v>
      </c>
      <c r="B1154" s="108">
        <f>IF(COL_SIZES[[#This Row],[datatype]] = "varchar",
  MIN(
    COL_SIZES[[#This Row],[column_length]],
    IFERROR(VALUE(VLOOKUP(
      COL_SIZES[[#This Row],[table_name]]&amp;"."&amp;COL_SIZES[[#This Row],[column_name]],
      AVG_COL_SIZES[#Data],2,FALSE)),
    COL_SIZES[[#This Row],[column_length]])
  ),
  COL_SIZES[[#This Row],[column_length]])</f>
        <v>4</v>
      </c>
      <c r="C1154" s="109">
        <f>VLOOKUP(A1154,DBMS_TYPE_SIZES[],2,FALSE)</f>
        <v>9</v>
      </c>
      <c r="D1154" s="109">
        <f>VLOOKUP(A1154,DBMS_TYPE_SIZES[],3,FALSE)</f>
        <v>4</v>
      </c>
      <c r="E1154" s="110">
        <f>VLOOKUP(A1154,DBMS_TYPE_SIZES[],4,FALSE)</f>
        <v>4</v>
      </c>
      <c r="F1154" t="s">
        <v>166</v>
      </c>
      <c r="G1154" t="s">
        <v>779</v>
      </c>
      <c r="H1154" t="s">
        <v>18</v>
      </c>
      <c r="I1154">
        <v>10</v>
      </c>
      <c r="J1154">
        <v>4</v>
      </c>
    </row>
    <row r="1155" spans="1:10">
      <c r="A1155" s="108" t="str">
        <f>COL_SIZES[[#This Row],[datatype]]&amp;"_"&amp;COL_SIZES[[#This Row],[column_prec]]&amp;"_"&amp;COL_SIZES[[#This Row],[col_len]]</f>
        <v>int_10_4</v>
      </c>
      <c r="B1155" s="108">
        <f>IF(COL_SIZES[[#This Row],[datatype]] = "varchar",
  MIN(
    COL_SIZES[[#This Row],[column_length]],
    IFERROR(VALUE(VLOOKUP(
      COL_SIZES[[#This Row],[table_name]]&amp;"."&amp;COL_SIZES[[#This Row],[column_name]],
      AVG_COL_SIZES[#Data],2,FALSE)),
    COL_SIZES[[#This Row],[column_length]])
  ),
  COL_SIZES[[#This Row],[column_length]])</f>
        <v>4</v>
      </c>
      <c r="C1155" s="109">
        <f>VLOOKUP(A1155,DBMS_TYPE_SIZES[],2,FALSE)</f>
        <v>9</v>
      </c>
      <c r="D1155" s="109">
        <f>VLOOKUP(A1155,DBMS_TYPE_SIZES[],3,FALSE)</f>
        <v>4</v>
      </c>
      <c r="E1155" s="110">
        <f>VLOOKUP(A1155,DBMS_TYPE_SIZES[],4,FALSE)</f>
        <v>4</v>
      </c>
      <c r="F1155" t="s">
        <v>166</v>
      </c>
      <c r="G1155" t="s">
        <v>584</v>
      </c>
      <c r="H1155" t="s">
        <v>18</v>
      </c>
      <c r="I1155">
        <v>10</v>
      </c>
      <c r="J1155">
        <v>4</v>
      </c>
    </row>
    <row r="1156" spans="1:10">
      <c r="A1156" s="108" t="str">
        <f>COL_SIZES[[#This Row],[datatype]]&amp;"_"&amp;COL_SIZES[[#This Row],[column_prec]]&amp;"_"&amp;COL_SIZES[[#This Row],[col_len]]</f>
        <v>int_10_4</v>
      </c>
      <c r="B1156" s="108">
        <f>IF(COL_SIZES[[#This Row],[datatype]] = "varchar",
  MIN(
    COL_SIZES[[#This Row],[column_length]],
    IFERROR(VALUE(VLOOKUP(
      COL_SIZES[[#This Row],[table_name]]&amp;"."&amp;COL_SIZES[[#This Row],[column_name]],
      AVG_COL_SIZES[#Data],2,FALSE)),
    COL_SIZES[[#This Row],[column_length]])
  ),
  COL_SIZES[[#This Row],[column_length]])</f>
        <v>4</v>
      </c>
      <c r="C1156" s="109">
        <f>VLOOKUP(A1156,DBMS_TYPE_SIZES[],2,FALSE)</f>
        <v>9</v>
      </c>
      <c r="D1156" s="109">
        <f>VLOOKUP(A1156,DBMS_TYPE_SIZES[],3,FALSE)</f>
        <v>4</v>
      </c>
      <c r="E1156" s="110">
        <f>VLOOKUP(A1156,DBMS_TYPE_SIZES[],4,FALSE)</f>
        <v>4</v>
      </c>
      <c r="F1156" t="s">
        <v>166</v>
      </c>
      <c r="G1156" t="s">
        <v>212</v>
      </c>
      <c r="H1156" t="s">
        <v>18</v>
      </c>
      <c r="I1156">
        <v>10</v>
      </c>
      <c r="J1156">
        <v>4</v>
      </c>
    </row>
    <row r="1157" spans="1:10">
      <c r="A1157" s="108" t="str">
        <f>COL_SIZES[[#This Row],[datatype]]&amp;"_"&amp;COL_SIZES[[#This Row],[column_prec]]&amp;"_"&amp;COL_SIZES[[#This Row],[col_len]]</f>
        <v>int_10_4</v>
      </c>
      <c r="B1157" s="108">
        <f>IF(COL_SIZES[[#This Row],[datatype]] = "varchar",
  MIN(
    COL_SIZES[[#This Row],[column_length]],
    IFERROR(VALUE(VLOOKUP(
      COL_SIZES[[#This Row],[table_name]]&amp;"."&amp;COL_SIZES[[#This Row],[column_name]],
      AVG_COL_SIZES[#Data],2,FALSE)),
    COL_SIZES[[#This Row],[column_length]])
  ),
  COL_SIZES[[#This Row],[column_length]])</f>
        <v>4</v>
      </c>
      <c r="C1157" s="109">
        <f>VLOOKUP(A1157,DBMS_TYPE_SIZES[],2,FALSE)</f>
        <v>9</v>
      </c>
      <c r="D1157" s="109">
        <f>VLOOKUP(A1157,DBMS_TYPE_SIZES[],3,FALSE)</f>
        <v>4</v>
      </c>
      <c r="E1157" s="110">
        <f>VLOOKUP(A1157,DBMS_TYPE_SIZES[],4,FALSE)</f>
        <v>4</v>
      </c>
      <c r="F1157" t="s">
        <v>166</v>
      </c>
      <c r="G1157" t="s">
        <v>697</v>
      </c>
      <c r="H1157" t="s">
        <v>18</v>
      </c>
      <c r="I1157">
        <v>10</v>
      </c>
      <c r="J1157">
        <v>4</v>
      </c>
    </row>
    <row r="1158" spans="1:10">
      <c r="A1158" s="108" t="str">
        <f>COL_SIZES[[#This Row],[datatype]]&amp;"_"&amp;COL_SIZES[[#This Row],[column_prec]]&amp;"_"&amp;COL_SIZES[[#This Row],[col_len]]</f>
        <v>int_10_4</v>
      </c>
      <c r="B1158" s="108">
        <f>IF(COL_SIZES[[#This Row],[datatype]] = "varchar",
  MIN(
    COL_SIZES[[#This Row],[column_length]],
    IFERROR(VALUE(VLOOKUP(
      COL_SIZES[[#This Row],[table_name]]&amp;"."&amp;COL_SIZES[[#This Row],[column_name]],
      AVG_COL_SIZES[#Data],2,FALSE)),
    COL_SIZES[[#This Row],[column_length]])
  ),
  COL_SIZES[[#This Row],[column_length]])</f>
        <v>4</v>
      </c>
      <c r="C1158" s="109">
        <f>VLOOKUP(A1158,DBMS_TYPE_SIZES[],2,FALSE)</f>
        <v>9</v>
      </c>
      <c r="D1158" s="109">
        <f>VLOOKUP(A1158,DBMS_TYPE_SIZES[],3,FALSE)</f>
        <v>4</v>
      </c>
      <c r="E1158" s="110">
        <f>VLOOKUP(A1158,DBMS_TYPE_SIZES[],4,FALSE)</f>
        <v>4</v>
      </c>
      <c r="F1158" t="s">
        <v>166</v>
      </c>
      <c r="G1158" t="s">
        <v>698</v>
      </c>
      <c r="H1158" t="s">
        <v>18</v>
      </c>
      <c r="I1158">
        <v>10</v>
      </c>
      <c r="J1158">
        <v>4</v>
      </c>
    </row>
    <row r="1159" spans="1:10">
      <c r="A1159" s="108" t="str">
        <f>COL_SIZES[[#This Row],[datatype]]&amp;"_"&amp;COL_SIZES[[#This Row],[column_prec]]&amp;"_"&amp;COL_SIZES[[#This Row],[col_len]]</f>
        <v>int_10_4</v>
      </c>
      <c r="B1159" s="108">
        <f>IF(COL_SIZES[[#This Row],[datatype]] = "varchar",
  MIN(
    COL_SIZES[[#This Row],[column_length]],
    IFERROR(VALUE(VLOOKUP(
      COL_SIZES[[#This Row],[table_name]]&amp;"."&amp;COL_SIZES[[#This Row],[column_name]],
      AVG_COL_SIZES[#Data],2,FALSE)),
    COL_SIZES[[#This Row],[column_length]])
  ),
  COL_SIZES[[#This Row],[column_length]])</f>
        <v>4</v>
      </c>
      <c r="C1159" s="109">
        <f>VLOOKUP(A1159,DBMS_TYPE_SIZES[],2,FALSE)</f>
        <v>9</v>
      </c>
      <c r="D1159" s="109">
        <f>VLOOKUP(A1159,DBMS_TYPE_SIZES[],3,FALSE)</f>
        <v>4</v>
      </c>
      <c r="E1159" s="110">
        <f>VLOOKUP(A1159,DBMS_TYPE_SIZES[],4,FALSE)</f>
        <v>4</v>
      </c>
      <c r="F1159" t="s">
        <v>166</v>
      </c>
      <c r="G1159" t="s">
        <v>139</v>
      </c>
      <c r="H1159" t="s">
        <v>18</v>
      </c>
      <c r="I1159">
        <v>10</v>
      </c>
      <c r="J1159">
        <v>4</v>
      </c>
    </row>
    <row r="1160" spans="1:10">
      <c r="A1160" s="108" t="str">
        <f>COL_SIZES[[#This Row],[datatype]]&amp;"_"&amp;COL_SIZES[[#This Row],[column_prec]]&amp;"_"&amp;COL_SIZES[[#This Row],[col_len]]</f>
        <v>varchar_0_255</v>
      </c>
      <c r="B1160" s="108">
        <f>IF(COL_SIZES[[#This Row],[datatype]] = "varchar",
  MIN(
    COL_SIZES[[#This Row],[column_length]],
    IFERROR(VALUE(VLOOKUP(
      COL_SIZES[[#This Row],[table_name]]&amp;"."&amp;COL_SIZES[[#This Row],[column_name]],
      AVG_COL_SIZES[#Data],2,FALSE)),
    COL_SIZES[[#This Row],[column_length]])
  ),
  COL_SIZES[[#This Row],[column_length]])</f>
        <v>255</v>
      </c>
      <c r="C1160" s="109">
        <f>VLOOKUP(A1160,DBMS_TYPE_SIZES[],2,FALSE)</f>
        <v>255</v>
      </c>
      <c r="D1160" s="109">
        <f>VLOOKUP(A1160,DBMS_TYPE_SIZES[],3,FALSE)</f>
        <v>255</v>
      </c>
      <c r="E1160" s="110">
        <f>VLOOKUP(A1160,DBMS_TYPE_SIZES[],4,FALSE)</f>
        <v>256</v>
      </c>
      <c r="F1160" t="s">
        <v>166</v>
      </c>
      <c r="G1160" t="s">
        <v>699</v>
      </c>
      <c r="H1160" t="s">
        <v>86</v>
      </c>
      <c r="I1160">
        <v>0</v>
      </c>
      <c r="J1160">
        <v>255</v>
      </c>
    </row>
    <row r="1161" spans="1:10">
      <c r="A1161" s="108" t="str">
        <f>COL_SIZES[[#This Row],[datatype]]&amp;"_"&amp;COL_SIZES[[#This Row],[column_prec]]&amp;"_"&amp;COL_SIZES[[#This Row],[col_len]]</f>
        <v>varchar_0_255</v>
      </c>
      <c r="B1161" s="108">
        <f>IF(COL_SIZES[[#This Row],[datatype]] = "varchar",
  MIN(
    COL_SIZES[[#This Row],[column_length]],
    IFERROR(VALUE(VLOOKUP(
      COL_SIZES[[#This Row],[table_name]]&amp;"."&amp;COL_SIZES[[#This Row],[column_name]],
      AVG_COL_SIZES[#Data],2,FALSE)),
    COL_SIZES[[#This Row],[column_length]])
  ),
  COL_SIZES[[#This Row],[column_length]])</f>
        <v>255</v>
      </c>
      <c r="C1161" s="109">
        <f>VLOOKUP(A1161,DBMS_TYPE_SIZES[],2,FALSE)</f>
        <v>255</v>
      </c>
      <c r="D1161" s="109">
        <f>VLOOKUP(A1161,DBMS_TYPE_SIZES[],3,FALSE)</f>
        <v>255</v>
      </c>
      <c r="E1161" s="110">
        <f>VLOOKUP(A1161,DBMS_TYPE_SIZES[],4,FALSE)</f>
        <v>256</v>
      </c>
      <c r="F1161" t="s">
        <v>166</v>
      </c>
      <c r="G1161" t="s">
        <v>700</v>
      </c>
      <c r="H1161" t="s">
        <v>86</v>
      </c>
      <c r="I1161">
        <v>0</v>
      </c>
      <c r="J1161">
        <v>255</v>
      </c>
    </row>
    <row r="1162" spans="1:10">
      <c r="A1162" s="108" t="str">
        <f>COL_SIZES[[#This Row],[datatype]]&amp;"_"&amp;COL_SIZES[[#This Row],[column_prec]]&amp;"_"&amp;COL_SIZES[[#This Row],[col_len]]</f>
        <v>int_10_4</v>
      </c>
      <c r="B1162" s="108">
        <f>IF(COL_SIZES[[#This Row],[datatype]] = "varchar",
  MIN(
    COL_SIZES[[#This Row],[column_length]],
    IFERROR(VALUE(VLOOKUP(
      COL_SIZES[[#This Row],[table_name]]&amp;"."&amp;COL_SIZES[[#This Row],[column_name]],
      AVG_COL_SIZES[#Data],2,FALSE)),
    COL_SIZES[[#This Row],[column_length]])
  ),
  COL_SIZES[[#This Row],[column_length]])</f>
        <v>4</v>
      </c>
      <c r="C1162" s="109">
        <f>VLOOKUP(A1162,DBMS_TYPE_SIZES[],2,FALSE)</f>
        <v>9</v>
      </c>
      <c r="D1162" s="109">
        <f>VLOOKUP(A1162,DBMS_TYPE_SIZES[],3,FALSE)</f>
        <v>4</v>
      </c>
      <c r="E1162" s="110">
        <f>VLOOKUP(A1162,DBMS_TYPE_SIZES[],4,FALSE)</f>
        <v>4</v>
      </c>
      <c r="F1162" t="s">
        <v>166</v>
      </c>
      <c r="G1162" t="s">
        <v>116</v>
      </c>
      <c r="H1162" t="s">
        <v>18</v>
      </c>
      <c r="I1162">
        <v>10</v>
      </c>
      <c r="J1162">
        <v>4</v>
      </c>
    </row>
    <row r="1163" spans="1:10">
      <c r="A1163" s="108" t="str">
        <f>COL_SIZES[[#This Row],[datatype]]&amp;"_"&amp;COL_SIZES[[#This Row],[column_prec]]&amp;"_"&amp;COL_SIZES[[#This Row],[col_len]]</f>
        <v>numeric_16_9</v>
      </c>
      <c r="B1163" s="108">
        <f>IF(COL_SIZES[[#This Row],[datatype]] = "varchar",
  MIN(
    COL_SIZES[[#This Row],[column_length]],
    IFERROR(VALUE(VLOOKUP(
      COL_SIZES[[#This Row],[table_name]]&amp;"."&amp;COL_SIZES[[#This Row],[column_name]],
      AVG_COL_SIZES[#Data],2,FALSE)),
    COL_SIZES[[#This Row],[column_length]])
  ),
  COL_SIZES[[#This Row],[column_length]])</f>
        <v>9</v>
      </c>
      <c r="C1163" s="109">
        <f>VLOOKUP(A1163,DBMS_TYPE_SIZES[],2,FALSE)</f>
        <v>9</v>
      </c>
      <c r="D1163" s="109">
        <f>VLOOKUP(A1163,DBMS_TYPE_SIZES[],3,FALSE)</f>
        <v>9</v>
      </c>
      <c r="E1163" s="110">
        <f>VLOOKUP(A1163,DBMS_TYPE_SIZES[],4,FALSE)</f>
        <v>9</v>
      </c>
      <c r="F1163" t="s">
        <v>166</v>
      </c>
      <c r="G1163" t="s">
        <v>96</v>
      </c>
      <c r="H1163" t="s">
        <v>62</v>
      </c>
      <c r="I1163">
        <v>16</v>
      </c>
      <c r="J1163">
        <v>9</v>
      </c>
    </row>
    <row r="1164" spans="1:10">
      <c r="A1164" s="108" t="str">
        <f>COL_SIZES[[#This Row],[datatype]]&amp;"_"&amp;COL_SIZES[[#This Row],[column_prec]]&amp;"_"&amp;COL_SIZES[[#This Row],[col_len]]</f>
        <v>varchar_0_50</v>
      </c>
      <c r="B1164" s="108">
        <f>IF(COL_SIZES[[#This Row],[datatype]] = "varchar",
  MIN(
    COL_SIZES[[#This Row],[column_length]],
    IFERROR(VALUE(VLOOKUP(
      COL_SIZES[[#This Row],[table_name]]&amp;"."&amp;COL_SIZES[[#This Row],[column_name]],
      AVG_COL_SIZES[#Data],2,FALSE)),
    COL_SIZES[[#This Row],[column_length]])
  ),
  COL_SIZES[[#This Row],[column_length]])</f>
        <v>50</v>
      </c>
      <c r="C1164" s="109">
        <f>VLOOKUP(A1164,DBMS_TYPE_SIZES[],2,FALSE)</f>
        <v>50</v>
      </c>
      <c r="D1164" s="109">
        <f>VLOOKUP(A1164,DBMS_TYPE_SIZES[],3,FALSE)</f>
        <v>50</v>
      </c>
      <c r="E1164" s="110">
        <f>VLOOKUP(A1164,DBMS_TYPE_SIZES[],4,FALSE)</f>
        <v>51</v>
      </c>
      <c r="F1164" t="s">
        <v>166</v>
      </c>
      <c r="G1164" t="s">
        <v>121</v>
      </c>
      <c r="H1164" t="s">
        <v>86</v>
      </c>
      <c r="I1164">
        <v>0</v>
      </c>
      <c r="J1164">
        <v>50</v>
      </c>
    </row>
    <row r="1165" spans="1:10">
      <c r="A1165" s="108" t="str">
        <f>COL_SIZES[[#This Row],[datatype]]&amp;"_"&amp;COL_SIZES[[#This Row],[column_prec]]&amp;"_"&amp;COL_SIZES[[#This Row],[col_len]]</f>
        <v>varchar_0_50</v>
      </c>
      <c r="B1165" s="108">
        <f>IF(COL_SIZES[[#This Row],[datatype]] = "varchar",
  MIN(
    COL_SIZES[[#This Row],[column_length]],
    IFERROR(VALUE(VLOOKUP(
      COL_SIZES[[#This Row],[table_name]]&amp;"."&amp;COL_SIZES[[#This Row],[column_name]],
      AVG_COL_SIZES[#Data],2,FALSE)),
    COL_SIZES[[#This Row],[column_length]])
  ),
  COL_SIZES[[#This Row],[column_length]])</f>
        <v>50</v>
      </c>
      <c r="C1165" s="109">
        <f>VLOOKUP(A1165,DBMS_TYPE_SIZES[],2,FALSE)</f>
        <v>50</v>
      </c>
      <c r="D1165" s="109">
        <f>VLOOKUP(A1165,DBMS_TYPE_SIZES[],3,FALSE)</f>
        <v>50</v>
      </c>
      <c r="E1165" s="110">
        <f>VLOOKUP(A1165,DBMS_TYPE_SIZES[],4,FALSE)</f>
        <v>51</v>
      </c>
      <c r="F1165" t="s">
        <v>166</v>
      </c>
      <c r="G1165" t="s">
        <v>130</v>
      </c>
      <c r="H1165" t="s">
        <v>86</v>
      </c>
      <c r="I1165">
        <v>0</v>
      </c>
      <c r="J1165">
        <v>50</v>
      </c>
    </row>
    <row r="1166" spans="1:10">
      <c r="A1166" s="108" t="str">
        <f>COL_SIZES[[#This Row],[datatype]]&amp;"_"&amp;COL_SIZES[[#This Row],[column_prec]]&amp;"_"&amp;COL_SIZES[[#This Row],[col_len]]</f>
        <v>int_10_4</v>
      </c>
      <c r="B1166" s="108">
        <f>IF(COL_SIZES[[#This Row],[datatype]] = "varchar",
  MIN(
    COL_SIZES[[#This Row],[column_length]],
    IFERROR(VALUE(VLOOKUP(
      COL_SIZES[[#This Row],[table_name]]&amp;"."&amp;COL_SIZES[[#This Row],[column_name]],
      AVG_COL_SIZES[#Data],2,FALSE)),
    COL_SIZES[[#This Row],[column_length]])
  ),
  COL_SIZES[[#This Row],[column_length]])</f>
        <v>4</v>
      </c>
      <c r="C1166" s="109">
        <f>VLOOKUP(A1166,DBMS_TYPE_SIZES[],2,FALSE)</f>
        <v>9</v>
      </c>
      <c r="D1166" s="109">
        <f>VLOOKUP(A1166,DBMS_TYPE_SIZES[],3,FALSE)</f>
        <v>4</v>
      </c>
      <c r="E1166" s="110">
        <f>VLOOKUP(A1166,DBMS_TYPE_SIZES[],4,FALSE)</f>
        <v>4</v>
      </c>
      <c r="F1166" t="s">
        <v>166</v>
      </c>
      <c r="G1166" t="s">
        <v>780</v>
      </c>
      <c r="H1166" t="s">
        <v>18</v>
      </c>
      <c r="I1166">
        <v>10</v>
      </c>
      <c r="J1166">
        <v>4</v>
      </c>
    </row>
    <row r="1167" spans="1:10">
      <c r="A1167" s="108" t="str">
        <f>COL_SIZES[[#This Row],[datatype]]&amp;"_"&amp;COL_SIZES[[#This Row],[column_prec]]&amp;"_"&amp;COL_SIZES[[#This Row],[col_len]]</f>
        <v>varchar_0_255</v>
      </c>
      <c r="B1167" s="108">
        <f>IF(COL_SIZES[[#This Row],[datatype]] = "varchar",
  MIN(
    COL_SIZES[[#This Row],[column_length]],
    IFERROR(VALUE(VLOOKUP(
      COL_SIZES[[#This Row],[table_name]]&amp;"."&amp;COL_SIZES[[#This Row],[column_name]],
      AVG_COL_SIZES[#Data],2,FALSE)),
    COL_SIZES[[#This Row],[column_length]])
  ),
  COL_SIZES[[#This Row],[column_length]])</f>
        <v>255</v>
      </c>
      <c r="C1167" s="109">
        <f>VLOOKUP(A1167,DBMS_TYPE_SIZES[],2,FALSE)</f>
        <v>255</v>
      </c>
      <c r="D1167" s="109">
        <f>VLOOKUP(A1167,DBMS_TYPE_SIZES[],3,FALSE)</f>
        <v>255</v>
      </c>
      <c r="E1167" s="110">
        <f>VLOOKUP(A1167,DBMS_TYPE_SIZES[],4,FALSE)</f>
        <v>256</v>
      </c>
      <c r="F1167" t="s">
        <v>166</v>
      </c>
      <c r="G1167" t="s">
        <v>781</v>
      </c>
      <c r="H1167" t="s">
        <v>86</v>
      </c>
      <c r="I1167">
        <v>0</v>
      </c>
      <c r="J1167">
        <v>255</v>
      </c>
    </row>
    <row r="1168" spans="1:10">
      <c r="A1168" s="108" t="str">
        <f>COL_SIZES[[#This Row],[datatype]]&amp;"_"&amp;COL_SIZES[[#This Row],[column_prec]]&amp;"_"&amp;COL_SIZES[[#This Row],[col_len]]</f>
        <v>varchar_0_255</v>
      </c>
      <c r="B1168" s="108">
        <f>IF(COL_SIZES[[#This Row],[datatype]] = "varchar",
  MIN(
    COL_SIZES[[#This Row],[column_length]],
    IFERROR(VALUE(VLOOKUP(
      COL_SIZES[[#This Row],[table_name]]&amp;"."&amp;COL_SIZES[[#This Row],[column_name]],
      AVG_COL_SIZES[#Data],2,FALSE)),
    COL_SIZES[[#This Row],[column_length]])
  ),
  COL_SIZES[[#This Row],[column_length]])</f>
        <v>255</v>
      </c>
      <c r="C1168" s="109">
        <f>VLOOKUP(A1168,DBMS_TYPE_SIZES[],2,FALSE)</f>
        <v>255</v>
      </c>
      <c r="D1168" s="109">
        <f>VLOOKUP(A1168,DBMS_TYPE_SIZES[],3,FALSE)</f>
        <v>255</v>
      </c>
      <c r="E1168" s="110">
        <f>VLOOKUP(A1168,DBMS_TYPE_SIZES[],4,FALSE)</f>
        <v>256</v>
      </c>
      <c r="F1168" t="s">
        <v>166</v>
      </c>
      <c r="G1168" t="s">
        <v>782</v>
      </c>
      <c r="H1168" t="s">
        <v>86</v>
      </c>
      <c r="I1168">
        <v>0</v>
      </c>
      <c r="J1168">
        <v>255</v>
      </c>
    </row>
    <row r="1169" spans="1:10">
      <c r="A1169" s="108" t="str">
        <f>COL_SIZES[[#This Row],[datatype]]&amp;"_"&amp;COL_SIZES[[#This Row],[column_prec]]&amp;"_"&amp;COL_SIZES[[#This Row],[col_len]]</f>
        <v>varchar_0_255</v>
      </c>
      <c r="B1169" s="108">
        <f>IF(COL_SIZES[[#This Row],[datatype]] = "varchar",
  MIN(
    COL_SIZES[[#This Row],[column_length]],
    IFERROR(VALUE(VLOOKUP(
      COL_SIZES[[#This Row],[table_name]]&amp;"."&amp;COL_SIZES[[#This Row],[column_name]],
      AVG_COL_SIZES[#Data],2,FALSE)),
    COL_SIZES[[#This Row],[column_length]])
  ),
  COL_SIZES[[#This Row],[column_length]])</f>
        <v>255</v>
      </c>
      <c r="C1169" s="109">
        <f>VLOOKUP(A1169,DBMS_TYPE_SIZES[],2,FALSE)</f>
        <v>255</v>
      </c>
      <c r="D1169" s="109">
        <f>VLOOKUP(A1169,DBMS_TYPE_SIZES[],3,FALSE)</f>
        <v>255</v>
      </c>
      <c r="E1169" s="110">
        <f>VLOOKUP(A1169,DBMS_TYPE_SIZES[],4,FALSE)</f>
        <v>256</v>
      </c>
      <c r="F1169" t="s">
        <v>166</v>
      </c>
      <c r="G1169" t="s">
        <v>783</v>
      </c>
      <c r="H1169" t="s">
        <v>86</v>
      </c>
      <c r="I1169">
        <v>0</v>
      </c>
      <c r="J1169">
        <v>255</v>
      </c>
    </row>
    <row r="1170" spans="1:10">
      <c r="A1170" s="108" t="str">
        <f>COL_SIZES[[#This Row],[datatype]]&amp;"_"&amp;COL_SIZES[[#This Row],[column_prec]]&amp;"_"&amp;COL_SIZES[[#This Row],[col_len]]</f>
        <v>varchar_0_255</v>
      </c>
      <c r="B1170" s="108">
        <f>IF(COL_SIZES[[#This Row],[datatype]] = "varchar",
  MIN(
    COL_SIZES[[#This Row],[column_length]],
    IFERROR(VALUE(VLOOKUP(
      COL_SIZES[[#This Row],[table_name]]&amp;"."&amp;COL_SIZES[[#This Row],[column_name]],
      AVG_COL_SIZES[#Data],2,FALSE)),
    COL_SIZES[[#This Row],[column_length]])
  ),
  COL_SIZES[[#This Row],[column_length]])</f>
        <v>255</v>
      </c>
      <c r="C1170" s="109">
        <f>VLOOKUP(A1170,DBMS_TYPE_SIZES[],2,FALSE)</f>
        <v>255</v>
      </c>
      <c r="D1170" s="109">
        <f>VLOOKUP(A1170,DBMS_TYPE_SIZES[],3,FALSE)</f>
        <v>255</v>
      </c>
      <c r="E1170" s="110">
        <f>VLOOKUP(A1170,DBMS_TYPE_SIZES[],4,FALSE)</f>
        <v>256</v>
      </c>
      <c r="F1170" t="s">
        <v>166</v>
      </c>
      <c r="G1170" t="s">
        <v>784</v>
      </c>
      <c r="H1170" t="s">
        <v>86</v>
      </c>
      <c r="I1170">
        <v>0</v>
      </c>
      <c r="J1170">
        <v>255</v>
      </c>
    </row>
    <row r="1171" spans="1:10">
      <c r="A1171" s="108" t="str">
        <f>COL_SIZES[[#This Row],[datatype]]&amp;"_"&amp;COL_SIZES[[#This Row],[column_prec]]&amp;"_"&amp;COL_SIZES[[#This Row],[col_len]]</f>
        <v>varchar_0_255</v>
      </c>
      <c r="B1171" s="108">
        <f>IF(COL_SIZES[[#This Row],[datatype]] = "varchar",
  MIN(
    COL_SIZES[[#This Row],[column_length]],
    IFERROR(VALUE(VLOOKUP(
      COL_SIZES[[#This Row],[table_name]]&amp;"."&amp;COL_SIZES[[#This Row],[column_name]],
      AVG_COL_SIZES[#Data],2,FALSE)),
    COL_SIZES[[#This Row],[column_length]])
  ),
  COL_SIZES[[#This Row],[column_length]])</f>
        <v>255</v>
      </c>
      <c r="C1171" s="109">
        <f>VLOOKUP(A1171,DBMS_TYPE_SIZES[],2,FALSE)</f>
        <v>255</v>
      </c>
      <c r="D1171" s="109">
        <f>VLOOKUP(A1171,DBMS_TYPE_SIZES[],3,FALSE)</f>
        <v>255</v>
      </c>
      <c r="E1171" s="110">
        <f>VLOOKUP(A1171,DBMS_TYPE_SIZES[],4,FALSE)</f>
        <v>256</v>
      </c>
      <c r="F1171" t="s">
        <v>166</v>
      </c>
      <c r="G1171" t="s">
        <v>785</v>
      </c>
      <c r="H1171" t="s">
        <v>86</v>
      </c>
      <c r="I1171">
        <v>0</v>
      </c>
      <c r="J1171">
        <v>255</v>
      </c>
    </row>
    <row r="1172" spans="1:10">
      <c r="A1172" s="108" t="str">
        <f>COL_SIZES[[#This Row],[datatype]]&amp;"_"&amp;COL_SIZES[[#This Row],[column_prec]]&amp;"_"&amp;COL_SIZES[[#This Row],[col_len]]</f>
        <v>varchar_0_255</v>
      </c>
      <c r="B1172" s="108">
        <f>IF(COL_SIZES[[#This Row],[datatype]] = "varchar",
  MIN(
    COL_SIZES[[#This Row],[column_length]],
    IFERROR(VALUE(VLOOKUP(
      COL_SIZES[[#This Row],[table_name]]&amp;"."&amp;COL_SIZES[[#This Row],[column_name]],
      AVG_COL_SIZES[#Data],2,FALSE)),
    COL_SIZES[[#This Row],[column_length]])
  ),
  COL_SIZES[[#This Row],[column_length]])</f>
        <v>255</v>
      </c>
      <c r="C1172" s="109">
        <f>VLOOKUP(A1172,DBMS_TYPE_SIZES[],2,FALSE)</f>
        <v>255</v>
      </c>
      <c r="D1172" s="109">
        <f>VLOOKUP(A1172,DBMS_TYPE_SIZES[],3,FALSE)</f>
        <v>255</v>
      </c>
      <c r="E1172" s="110">
        <f>VLOOKUP(A1172,DBMS_TYPE_SIZES[],4,FALSE)</f>
        <v>256</v>
      </c>
      <c r="F1172" t="s">
        <v>166</v>
      </c>
      <c r="G1172" t="s">
        <v>786</v>
      </c>
      <c r="H1172" t="s">
        <v>86</v>
      </c>
      <c r="I1172">
        <v>0</v>
      </c>
      <c r="J1172">
        <v>255</v>
      </c>
    </row>
    <row r="1173" spans="1:10">
      <c r="A1173" s="108" t="str">
        <f>COL_SIZES[[#This Row],[datatype]]&amp;"_"&amp;COL_SIZES[[#This Row],[column_prec]]&amp;"_"&amp;COL_SIZES[[#This Row],[col_len]]</f>
        <v>int_10_4</v>
      </c>
      <c r="B1173" s="108">
        <f>IF(COL_SIZES[[#This Row],[datatype]] = "varchar",
  MIN(
    COL_SIZES[[#This Row],[column_length]],
    IFERROR(VALUE(VLOOKUP(
      COL_SIZES[[#This Row],[table_name]]&amp;"."&amp;COL_SIZES[[#This Row],[column_name]],
      AVG_COL_SIZES[#Data],2,FALSE)),
    COL_SIZES[[#This Row],[column_length]])
  ),
  COL_SIZES[[#This Row],[column_length]])</f>
        <v>4</v>
      </c>
      <c r="C1173" s="109">
        <f>VLOOKUP(A1173,DBMS_TYPE_SIZES[],2,FALSE)</f>
        <v>9</v>
      </c>
      <c r="D1173" s="109">
        <f>VLOOKUP(A1173,DBMS_TYPE_SIZES[],3,FALSE)</f>
        <v>4</v>
      </c>
      <c r="E1173" s="110">
        <f>VLOOKUP(A1173,DBMS_TYPE_SIZES[],4,FALSE)</f>
        <v>4</v>
      </c>
      <c r="F1173" t="s">
        <v>166</v>
      </c>
      <c r="G1173" t="s">
        <v>787</v>
      </c>
      <c r="H1173" t="s">
        <v>18</v>
      </c>
      <c r="I1173">
        <v>10</v>
      </c>
      <c r="J1173">
        <v>4</v>
      </c>
    </row>
    <row r="1174" spans="1:10">
      <c r="A1174" s="108" t="str">
        <f>COL_SIZES[[#This Row],[datatype]]&amp;"_"&amp;COL_SIZES[[#This Row],[column_prec]]&amp;"_"&amp;COL_SIZES[[#This Row],[col_len]]</f>
        <v>varchar_0_255</v>
      </c>
      <c r="B1174" s="108">
        <f>IF(COL_SIZES[[#This Row],[datatype]] = "varchar",
  MIN(
    COL_SIZES[[#This Row],[column_length]],
    IFERROR(VALUE(VLOOKUP(
      COL_SIZES[[#This Row],[table_name]]&amp;"."&amp;COL_SIZES[[#This Row],[column_name]],
      AVG_COL_SIZES[#Data],2,FALSE)),
    COL_SIZES[[#This Row],[column_length]])
  ),
  COL_SIZES[[#This Row],[column_length]])</f>
        <v>255</v>
      </c>
      <c r="C1174" s="109">
        <f>VLOOKUP(A1174,DBMS_TYPE_SIZES[],2,FALSE)</f>
        <v>255</v>
      </c>
      <c r="D1174" s="109">
        <f>VLOOKUP(A1174,DBMS_TYPE_SIZES[],3,FALSE)</f>
        <v>255</v>
      </c>
      <c r="E1174" s="110">
        <f>VLOOKUP(A1174,DBMS_TYPE_SIZES[],4,FALSE)</f>
        <v>256</v>
      </c>
      <c r="F1174" t="s">
        <v>166</v>
      </c>
      <c r="G1174" t="s">
        <v>788</v>
      </c>
      <c r="H1174" t="s">
        <v>86</v>
      </c>
      <c r="I1174">
        <v>0</v>
      </c>
      <c r="J1174">
        <v>255</v>
      </c>
    </row>
    <row r="1175" spans="1:10">
      <c r="A1175" s="108" t="str">
        <f>COL_SIZES[[#This Row],[datatype]]&amp;"_"&amp;COL_SIZES[[#This Row],[column_prec]]&amp;"_"&amp;COL_SIZES[[#This Row],[col_len]]</f>
        <v>datetime_23_8</v>
      </c>
      <c r="B1175" s="108">
        <f>IF(COL_SIZES[[#This Row],[datatype]] = "varchar",
  MIN(
    COL_SIZES[[#This Row],[column_length]],
    IFERROR(VALUE(VLOOKUP(
      COL_SIZES[[#This Row],[table_name]]&amp;"."&amp;COL_SIZES[[#This Row],[column_name]],
      AVG_COL_SIZES[#Data],2,FALSE)),
    COL_SIZES[[#This Row],[column_length]])
  ),
  COL_SIZES[[#This Row],[column_length]])</f>
        <v>8</v>
      </c>
      <c r="C1175" s="109">
        <f>VLOOKUP(A1175,DBMS_TYPE_SIZES[],2,FALSE)</f>
        <v>7</v>
      </c>
      <c r="D1175" s="109">
        <f>VLOOKUP(A1175,DBMS_TYPE_SIZES[],3,FALSE)</f>
        <v>8</v>
      </c>
      <c r="E1175" s="110">
        <f>VLOOKUP(A1175,DBMS_TYPE_SIZES[],4,FALSE)</f>
        <v>8</v>
      </c>
      <c r="F1175" t="s">
        <v>166</v>
      </c>
      <c r="G1175" t="s">
        <v>708</v>
      </c>
      <c r="H1175" t="s">
        <v>20</v>
      </c>
      <c r="I1175">
        <v>23</v>
      </c>
      <c r="J1175">
        <v>8</v>
      </c>
    </row>
    <row r="1176" spans="1:10">
      <c r="A1176" s="108" t="str">
        <f>COL_SIZES[[#This Row],[datatype]]&amp;"_"&amp;COL_SIZES[[#This Row],[column_prec]]&amp;"_"&amp;COL_SIZES[[#This Row],[col_len]]</f>
        <v>int_10_4</v>
      </c>
      <c r="B1176" s="108">
        <f>IF(COL_SIZES[[#This Row],[datatype]] = "varchar",
  MIN(
    COL_SIZES[[#This Row],[column_length]],
    IFERROR(VALUE(VLOOKUP(
      COL_SIZES[[#This Row],[table_name]]&amp;"."&amp;COL_SIZES[[#This Row],[column_name]],
      AVG_COL_SIZES[#Data],2,FALSE)),
    COL_SIZES[[#This Row],[column_length]])
  ),
  COL_SIZES[[#This Row],[column_length]])</f>
        <v>4</v>
      </c>
      <c r="C1176" s="109">
        <f>VLOOKUP(A1176,DBMS_TYPE_SIZES[],2,FALSE)</f>
        <v>9</v>
      </c>
      <c r="D1176" s="109">
        <f>VLOOKUP(A1176,DBMS_TYPE_SIZES[],3,FALSE)</f>
        <v>4</v>
      </c>
      <c r="E1176" s="110">
        <f>VLOOKUP(A1176,DBMS_TYPE_SIZES[],4,FALSE)</f>
        <v>4</v>
      </c>
      <c r="F1176" t="s">
        <v>166</v>
      </c>
      <c r="G1176" t="s">
        <v>133</v>
      </c>
      <c r="H1176" t="s">
        <v>18</v>
      </c>
      <c r="I1176">
        <v>10</v>
      </c>
      <c r="J1176">
        <v>4</v>
      </c>
    </row>
    <row r="1177" spans="1:10">
      <c r="A1177" s="108" t="str">
        <f>COL_SIZES[[#This Row],[datatype]]&amp;"_"&amp;COL_SIZES[[#This Row],[column_prec]]&amp;"_"&amp;COL_SIZES[[#This Row],[col_len]]</f>
        <v>varchar_0_50</v>
      </c>
      <c r="B1177" s="108">
        <f>IF(COL_SIZES[[#This Row],[datatype]] = "varchar",
  MIN(
    COL_SIZES[[#This Row],[column_length]],
    IFERROR(VALUE(VLOOKUP(
      COL_SIZES[[#This Row],[table_name]]&amp;"."&amp;COL_SIZES[[#This Row],[column_name]],
      AVG_COL_SIZES[#Data],2,FALSE)),
    COL_SIZES[[#This Row],[column_length]])
  ),
  COL_SIZES[[#This Row],[column_length]])</f>
        <v>50</v>
      </c>
      <c r="C1177" s="109">
        <f>VLOOKUP(A1177,DBMS_TYPE_SIZES[],2,FALSE)</f>
        <v>50</v>
      </c>
      <c r="D1177" s="109">
        <f>VLOOKUP(A1177,DBMS_TYPE_SIZES[],3,FALSE)</f>
        <v>50</v>
      </c>
      <c r="E1177" s="110">
        <f>VLOOKUP(A1177,DBMS_TYPE_SIZES[],4,FALSE)</f>
        <v>51</v>
      </c>
      <c r="F1177" t="s">
        <v>167</v>
      </c>
      <c r="G1177" t="s">
        <v>115</v>
      </c>
      <c r="H1177" t="s">
        <v>86</v>
      </c>
      <c r="I1177">
        <v>0</v>
      </c>
      <c r="J1177">
        <v>50</v>
      </c>
    </row>
    <row r="1178" spans="1:10">
      <c r="A1178" s="108" t="str">
        <f>COL_SIZES[[#This Row],[datatype]]&amp;"_"&amp;COL_SIZES[[#This Row],[column_prec]]&amp;"_"&amp;COL_SIZES[[#This Row],[col_len]]</f>
        <v>varchar_0_50</v>
      </c>
      <c r="B1178" s="108">
        <f>IF(COL_SIZES[[#This Row],[datatype]] = "varchar",
  MIN(
    COL_SIZES[[#This Row],[column_length]],
    IFERROR(VALUE(VLOOKUP(
      COL_SIZES[[#This Row],[table_name]]&amp;"."&amp;COL_SIZES[[#This Row],[column_name]],
      AVG_COL_SIZES[#Data],2,FALSE)),
    COL_SIZES[[#This Row],[column_length]])
  ),
  COL_SIZES[[#This Row],[column_length]])</f>
        <v>50</v>
      </c>
      <c r="C1178" s="109">
        <f>VLOOKUP(A1178,DBMS_TYPE_SIZES[],2,FALSE)</f>
        <v>50</v>
      </c>
      <c r="D1178" s="109">
        <f>VLOOKUP(A1178,DBMS_TYPE_SIZES[],3,FALSE)</f>
        <v>50</v>
      </c>
      <c r="E1178" s="110">
        <f>VLOOKUP(A1178,DBMS_TYPE_SIZES[],4,FALSE)</f>
        <v>51</v>
      </c>
      <c r="F1178" t="s">
        <v>167</v>
      </c>
      <c r="G1178" t="s">
        <v>695</v>
      </c>
      <c r="H1178" t="s">
        <v>86</v>
      </c>
      <c r="I1178">
        <v>0</v>
      </c>
      <c r="J1178">
        <v>50</v>
      </c>
    </row>
    <row r="1179" spans="1:10">
      <c r="A1179" s="108" t="str">
        <f>COL_SIZES[[#This Row],[datatype]]&amp;"_"&amp;COL_SIZES[[#This Row],[column_prec]]&amp;"_"&amp;COL_SIZES[[#This Row],[col_len]]</f>
        <v>numeric_19_9</v>
      </c>
      <c r="B1179" s="108">
        <f>IF(COL_SIZES[[#This Row],[datatype]] = "varchar",
  MIN(
    COL_SIZES[[#This Row],[column_length]],
    IFERROR(VALUE(VLOOKUP(
      COL_SIZES[[#This Row],[table_name]]&amp;"."&amp;COL_SIZES[[#This Row],[column_name]],
      AVG_COL_SIZES[#Data],2,FALSE)),
    COL_SIZES[[#This Row],[column_length]])
  ),
  COL_SIZES[[#This Row],[column_length]])</f>
        <v>9</v>
      </c>
      <c r="C1179" s="109">
        <f>VLOOKUP(A1179,DBMS_TYPE_SIZES[],2,FALSE)</f>
        <v>9</v>
      </c>
      <c r="D1179" s="109">
        <f>VLOOKUP(A1179,DBMS_TYPE_SIZES[],3,FALSE)</f>
        <v>9</v>
      </c>
      <c r="E1179" s="110">
        <f>VLOOKUP(A1179,DBMS_TYPE_SIZES[],4,FALSE)</f>
        <v>9</v>
      </c>
      <c r="F1179" t="s">
        <v>167</v>
      </c>
      <c r="G1179" t="s">
        <v>143</v>
      </c>
      <c r="H1179" t="s">
        <v>62</v>
      </c>
      <c r="I1179">
        <v>19</v>
      </c>
      <c r="J1179">
        <v>9</v>
      </c>
    </row>
    <row r="1180" spans="1:10">
      <c r="A1180" s="108" t="str">
        <f>COL_SIZES[[#This Row],[datatype]]&amp;"_"&amp;COL_SIZES[[#This Row],[column_prec]]&amp;"_"&amp;COL_SIZES[[#This Row],[col_len]]</f>
        <v>datetime_23_8</v>
      </c>
      <c r="B1180" s="108">
        <f>IF(COL_SIZES[[#This Row],[datatype]] = "varchar",
  MIN(
    COL_SIZES[[#This Row],[column_length]],
    IFERROR(VALUE(VLOOKUP(
      COL_SIZES[[#This Row],[table_name]]&amp;"."&amp;COL_SIZES[[#This Row],[column_name]],
      AVG_COL_SIZES[#Data],2,FALSE)),
    COL_SIZES[[#This Row],[column_length]])
  ),
  COL_SIZES[[#This Row],[column_length]])</f>
        <v>8</v>
      </c>
      <c r="C1180" s="109">
        <f>VLOOKUP(A1180,DBMS_TYPE_SIZES[],2,FALSE)</f>
        <v>7</v>
      </c>
      <c r="D1180" s="109">
        <f>VLOOKUP(A1180,DBMS_TYPE_SIZES[],3,FALSE)</f>
        <v>8</v>
      </c>
      <c r="E1180" s="110">
        <f>VLOOKUP(A1180,DBMS_TYPE_SIZES[],4,FALSE)</f>
        <v>8</v>
      </c>
      <c r="F1180" t="s">
        <v>167</v>
      </c>
      <c r="G1180" t="s">
        <v>575</v>
      </c>
      <c r="H1180" t="s">
        <v>20</v>
      </c>
      <c r="I1180">
        <v>23</v>
      </c>
      <c r="J1180">
        <v>8</v>
      </c>
    </row>
    <row r="1181" spans="1:10">
      <c r="A1181" s="108" t="str">
        <f>COL_SIZES[[#This Row],[datatype]]&amp;"_"&amp;COL_SIZES[[#This Row],[column_prec]]&amp;"_"&amp;COL_SIZES[[#This Row],[col_len]]</f>
        <v>int_10_4</v>
      </c>
      <c r="B1181" s="108">
        <f>IF(COL_SIZES[[#This Row],[datatype]] = "varchar",
  MIN(
    COL_SIZES[[#This Row],[column_length]],
    IFERROR(VALUE(VLOOKUP(
      COL_SIZES[[#This Row],[table_name]]&amp;"."&amp;COL_SIZES[[#This Row],[column_name]],
      AVG_COL_SIZES[#Data],2,FALSE)),
    COL_SIZES[[#This Row],[column_length]])
  ),
  COL_SIZES[[#This Row],[column_length]])</f>
        <v>4</v>
      </c>
      <c r="C1181" s="109">
        <f>VLOOKUP(A1181,DBMS_TYPE_SIZES[],2,FALSE)</f>
        <v>9</v>
      </c>
      <c r="D1181" s="109">
        <f>VLOOKUP(A1181,DBMS_TYPE_SIZES[],3,FALSE)</f>
        <v>4</v>
      </c>
      <c r="E1181" s="110">
        <f>VLOOKUP(A1181,DBMS_TYPE_SIZES[],4,FALSE)</f>
        <v>4</v>
      </c>
      <c r="F1181" t="s">
        <v>167</v>
      </c>
      <c r="G1181" t="s">
        <v>141</v>
      </c>
      <c r="H1181" t="s">
        <v>18</v>
      </c>
      <c r="I1181">
        <v>10</v>
      </c>
      <c r="J1181">
        <v>4</v>
      </c>
    </row>
    <row r="1182" spans="1:10">
      <c r="A1182" s="108" t="str">
        <f>COL_SIZES[[#This Row],[datatype]]&amp;"_"&amp;COL_SIZES[[#This Row],[column_prec]]&amp;"_"&amp;COL_SIZES[[#This Row],[col_len]]</f>
        <v>varchar_0_255</v>
      </c>
      <c r="B1182" s="108">
        <f>IF(COL_SIZES[[#This Row],[datatype]] = "varchar",
  MIN(
    COL_SIZES[[#This Row],[column_length]],
    IFERROR(VALUE(VLOOKUP(
      COL_SIZES[[#This Row],[table_name]]&amp;"."&amp;COL_SIZES[[#This Row],[column_name]],
      AVG_COL_SIZES[#Data],2,FALSE)),
    COL_SIZES[[#This Row],[column_length]])
  ),
  COL_SIZES[[#This Row],[column_length]])</f>
        <v>255</v>
      </c>
      <c r="C1182" s="109">
        <f>VLOOKUP(A1182,DBMS_TYPE_SIZES[],2,FALSE)</f>
        <v>255</v>
      </c>
      <c r="D1182" s="109">
        <f>VLOOKUP(A1182,DBMS_TYPE_SIZES[],3,FALSE)</f>
        <v>255</v>
      </c>
      <c r="E1182" s="110">
        <f>VLOOKUP(A1182,DBMS_TYPE_SIZES[],4,FALSE)</f>
        <v>256</v>
      </c>
      <c r="F1182" t="s">
        <v>167</v>
      </c>
      <c r="G1182" t="s">
        <v>777</v>
      </c>
      <c r="H1182" t="s">
        <v>86</v>
      </c>
      <c r="I1182">
        <v>0</v>
      </c>
      <c r="J1182">
        <v>255</v>
      </c>
    </row>
    <row r="1183" spans="1:10">
      <c r="A1183" s="108" t="str">
        <f>COL_SIZES[[#This Row],[datatype]]&amp;"_"&amp;COL_SIZES[[#This Row],[column_prec]]&amp;"_"&amp;COL_SIZES[[#This Row],[col_len]]</f>
        <v>int_10_4</v>
      </c>
      <c r="B1183" s="108">
        <f>IF(COL_SIZES[[#This Row],[datatype]] = "varchar",
  MIN(
    COL_SIZES[[#This Row],[column_length]],
    IFERROR(VALUE(VLOOKUP(
      COL_SIZES[[#This Row],[table_name]]&amp;"."&amp;COL_SIZES[[#This Row],[column_name]],
      AVG_COL_SIZES[#Data],2,FALSE)),
    COL_SIZES[[#This Row],[column_length]])
  ),
  COL_SIZES[[#This Row],[column_length]])</f>
        <v>4</v>
      </c>
      <c r="C1183" s="109">
        <f>VLOOKUP(A1183,DBMS_TYPE_SIZES[],2,FALSE)</f>
        <v>9</v>
      </c>
      <c r="D1183" s="109">
        <f>VLOOKUP(A1183,DBMS_TYPE_SIZES[],3,FALSE)</f>
        <v>4</v>
      </c>
      <c r="E1183" s="110">
        <f>VLOOKUP(A1183,DBMS_TYPE_SIZES[],4,FALSE)</f>
        <v>4</v>
      </c>
      <c r="F1183" t="s">
        <v>167</v>
      </c>
      <c r="G1183" t="s">
        <v>778</v>
      </c>
      <c r="H1183" t="s">
        <v>18</v>
      </c>
      <c r="I1183">
        <v>10</v>
      </c>
      <c r="J1183">
        <v>4</v>
      </c>
    </row>
    <row r="1184" spans="1:10">
      <c r="A1184" s="108" t="str">
        <f>COL_SIZES[[#This Row],[datatype]]&amp;"_"&amp;COL_SIZES[[#This Row],[column_prec]]&amp;"_"&amp;COL_SIZES[[#This Row],[col_len]]</f>
        <v>int_10_4</v>
      </c>
      <c r="B1184" s="108">
        <f>IF(COL_SIZES[[#This Row],[datatype]] = "varchar",
  MIN(
    COL_SIZES[[#This Row],[column_length]],
    IFERROR(VALUE(VLOOKUP(
      COL_SIZES[[#This Row],[table_name]]&amp;"."&amp;COL_SIZES[[#This Row],[column_name]],
      AVG_COL_SIZES[#Data],2,FALSE)),
    COL_SIZES[[#This Row],[column_length]])
  ),
  COL_SIZES[[#This Row],[column_length]])</f>
        <v>4</v>
      </c>
      <c r="C1184" s="109">
        <f>VLOOKUP(A1184,DBMS_TYPE_SIZES[],2,FALSE)</f>
        <v>9</v>
      </c>
      <c r="D1184" s="109">
        <f>VLOOKUP(A1184,DBMS_TYPE_SIZES[],3,FALSE)</f>
        <v>4</v>
      </c>
      <c r="E1184" s="110">
        <f>VLOOKUP(A1184,DBMS_TYPE_SIZES[],4,FALSE)</f>
        <v>4</v>
      </c>
      <c r="F1184" t="s">
        <v>167</v>
      </c>
      <c r="G1184" t="s">
        <v>779</v>
      </c>
      <c r="H1184" t="s">
        <v>18</v>
      </c>
      <c r="I1184">
        <v>10</v>
      </c>
      <c r="J1184">
        <v>4</v>
      </c>
    </row>
    <row r="1185" spans="1:10">
      <c r="A1185" s="108" t="str">
        <f>COL_SIZES[[#This Row],[datatype]]&amp;"_"&amp;COL_SIZES[[#This Row],[column_prec]]&amp;"_"&amp;COL_SIZES[[#This Row],[col_len]]</f>
        <v>int_10_4</v>
      </c>
      <c r="B1185" s="108">
        <f>IF(COL_SIZES[[#This Row],[datatype]] = "varchar",
  MIN(
    COL_SIZES[[#This Row],[column_length]],
    IFERROR(VALUE(VLOOKUP(
      COL_SIZES[[#This Row],[table_name]]&amp;"."&amp;COL_SIZES[[#This Row],[column_name]],
      AVG_COL_SIZES[#Data],2,FALSE)),
    COL_SIZES[[#This Row],[column_length]])
  ),
  COL_SIZES[[#This Row],[column_length]])</f>
        <v>4</v>
      </c>
      <c r="C1185" s="109">
        <f>VLOOKUP(A1185,DBMS_TYPE_SIZES[],2,FALSE)</f>
        <v>9</v>
      </c>
      <c r="D1185" s="109">
        <f>VLOOKUP(A1185,DBMS_TYPE_SIZES[],3,FALSE)</f>
        <v>4</v>
      </c>
      <c r="E1185" s="110">
        <f>VLOOKUP(A1185,DBMS_TYPE_SIZES[],4,FALSE)</f>
        <v>4</v>
      </c>
      <c r="F1185" t="s">
        <v>167</v>
      </c>
      <c r="G1185" t="s">
        <v>584</v>
      </c>
      <c r="H1185" t="s">
        <v>18</v>
      </c>
      <c r="I1185">
        <v>10</v>
      </c>
      <c r="J1185">
        <v>4</v>
      </c>
    </row>
    <row r="1186" spans="1:10">
      <c r="A1186" s="108" t="str">
        <f>COL_SIZES[[#This Row],[datatype]]&amp;"_"&amp;COL_SIZES[[#This Row],[column_prec]]&amp;"_"&amp;COL_SIZES[[#This Row],[col_len]]</f>
        <v>int_10_4</v>
      </c>
      <c r="B1186" s="108">
        <f>IF(COL_SIZES[[#This Row],[datatype]] = "varchar",
  MIN(
    COL_SIZES[[#This Row],[column_length]],
    IFERROR(VALUE(VLOOKUP(
      COL_SIZES[[#This Row],[table_name]]&amp;"."&amp;COL_SIZES[[#This Row],[column_name]],
      AVG_COL_SIZES[#Data],2,FALSE)),
    COL_SIZES[[#This Row],[column_length]])
  ),
  COL_SIZES[[#This Row],[column_length]])</f>
        <v>4</v>
      </c>
      <c r="C1186" s="109">
        <f>VLOOKUP(A1186,DBMS_TYPE_SIZES[],2,FALSE)</f>
        <v>9</v>
      </c>
      <c r="D1186" s="109">
        <f>VLOOKUP(A1186,DBMS_TYPE_SIZES[],3,FALSE)</f>
        <v>4</v>
      </c>
      <c r="E1186" s="110">
        <f>VLOOKUP(A1186,DBMS_TYPE_SIZES[],4,FALSE)</f>
        <v>4</v>
      </c>
      <c r="F1186" t="s">
        <v>167</v>
      </c>
      <c r="G1186" t="s">
        <v>212</v>
      </c>
      <c r="H1186" t="s">
        <v>18</v>
      </c>
      <c r="I1186">
        <v>10</v>
      </c>
      <c r="J1186">
        <v>4</v>
      </c>
    </row>
    <row r="1187" spans="1:10">
      <c r="A1187" s="108" t="str">
        <f>COL_SIZES[[#This Row],[datatype]]&amp;"_"&amp;COL_SIZES[[#This Row],[column_prec]]&amp;"_"&amp;COL_SIZES[[#This Row],[col_len]]</f>
        <v>int_10_4</v>
      </c>
      <c r="B1187" s="108">
        <f>IF(COL_SIZES[[#This Row],[datatype]] = "varchar",
  MIN(
    COL_SIZES[[#This Row],[column_length]],
    IFERROR(VALUE(VLOOKUP(
      COL_SIZES[[#This Row],[table_name]]&amp;"."&amp;COL_SIZES[[#This Row],[column_name]],
      AVG_COL_SIZES[#Data],2,FALSE)),
    COL_SIZES[[#This Row],[column_length]])
  ),
  COL_SIZES[[#This Row],[column_length]])</f>
        <v>4</v>
      </c>
      <c r="C1187" s="109">
        <f>VLOOKUP(A1187,DBMS_TYPE_SIZES[],2,FALSE)</f>
        <v>9</v>
      </c>
      <c r="D1187" s="109">
        <f>VLOOKUP(A1187,DBMS_TYPE_SIZES[],3,FALSE)</f>
        <v>4</v>
      </c>
      <c r="E1187" s="110">
        <f>VLOOKUP(A1187,DBMS_TYPE_SIZES[],4,FALSE)</f>
        <v>4</v>
      </c>
      <c r="F1187" t="s">
        <v>167</v>
      </c>
      <c r="G1187" t="s">
        <v>697</v>
      </c>
      <c r="H1187" t="s">
        <v>18</v>
      </c>
      <c r="I1187">
        <v>10</v>
      </c>
      <c r="J1187">
        <v>4</v>
      </c>
    </row>
    <row r="1188" spans="1:10">
      <c r="A1188" s="108" t="str">
        <f>COL_SIZES[[#This Row],[datatype]]&amp;"_"&amp;COL_SIZES[[#This Row],[column_prec]]&amp;"_"&amp;COL_SIZES[[#This Row],[col_len]]</f>
        <v>int_10_4</v>
      </c>
      <c r="B1188" s="108">
        <f>IF(COL_SIZES[[#This Row],[datatype]] = "varchar",
  MIN(
    COL_SIZES[[#This Row],[column_length]],
    IFERROR(VALUE(VLOOKUP(
      COL_SIZES[[#This Row],[table_name]]&amp;"."&amp;COL_SIZES[[#This Row],[column_name]],
      AVG_COL_SIZES[#Data],2,FALSE)),
    COL_SIZES[[#This Row],[column_length]])
  ),
  COL_SIZES[[#This Row],[column_length]])</f>
        <v>4</v>
      </c>
      <c r="C1188" s="109">
        <f>VLOOKUP(A1188,DBMS_TYPE_SIZES[],2,FALSE)</f>
        <v>9</v>
      </c>
      <c r="D1188" s="109">
        <f>VLOOKUP(A1188,DBMS_TYPE_SIZES[],3,FALSE)</f>
        <v>4</v>
      </c>
      <c r="E1188" s="110">
        <f>VLOOKUP(A1188,DBMS_TYPE_SIZES[],4,FALSE)</f>
        <v>4</v>
      </c>
      <c r="F1188" t="s">
        <v>167</v>
      </c>
      <c r="G1188" t="s">
        <v>698</v>
      </c>
      <c r="H1188" t="s">
        <v>18</v>
      </c>
      <c r="I1188">
        <v>10</v>
      </c>
      <c r="J1188">
        <v>4</v>
      </c>
    </row>
    <row r="1189" spans="1:10">
      <c r="A1189" s="108" t="str">
        <f>COL_SIZES[[#This Row],[datatype]]&amp;"_"&amp;COL_SIZES[[#This Row],[column_prec]]&amp;"_"&amp;COL_SIZES[[#This Row],[col_len]]</f>
        <v>int_10_4</v>
      </c>
      <c r="B1189" s="108">
        <f>IF(COL_SIZES[[#This Row],[datatype]] = "varchar",
  MIN(
    COL_SIZES[[#This Row],[column_length]],
    IFERROR(VALUE(VLOOKUP(
      COL_SIZES[[#This Row],[table_name]]&amp;"."&amp;COL_SIZES[[#This Row],[column_name]],
      AVG_COL_SIZES[#Data],2,FALSE)),
    COL_SIZES[[#This Row],[column_length]])
  ),
  COL_SIZES[[#This Row],[column_length]])</f>
        <v>4</v>
      </c>
      <c r="C1189" s="109">
        <f>VLOOKUP(A1189,DBMS_TYPE_SIZES[],2,FALSE)</f>
        <v>9</v>
      </c>
      <c r="D1189" s="109">
        <f>VLOOKUP(A1189,DBMS_TYPE_SIZES[],3,FALSE)</f>
        <v>4</v>
      </c>
      <c r="E1189" s="110">
        <f>VLOOKUP(A1189,DBMS_TYPE_SIZES[],4,FALSE)</f>
        <v>4</v>
      </c>
      <c r="F1189" t="s">
        <v>167</v>
      </c>
      <c r="G1189" t="s">
        <v>139</v>
      </c>
      <c r="H1189" t="s">
        <v>18</v>
      </c>
      <c r="I1189">
        <v>10</v>
      </c>
      <c r="J1189">
        <v>4</v>
      </c>
    </row>
    <row r="1190" spans="1:10">
      <c r="A1190" s="108" t="str">
        <f>COL_SIZES[[#This Row],[datatype]]&amp;"_"&amp;COL_SIZES[[#This Row],[column_prec]]&amp;"_"&amp;COL_SIZES[[#This Row],[col_len]]</f>
        <v>varchar_0_255</v>
      </c>
      <c r="B1190" s="108">
        <f>IF(COL_SIZES[[#This Row],[datatype]] = "varchar",
  MIN(
    COL_SIZES[[#This Row],[column_length]],
    IFERROR(VALUE(VLOOKUP(
      COL_SIZES[[#This Row],[table_name]]&amp;"."&amp;COL_SIZES[[#This Row],[column_name]],
      AVG_COL_SIZES[#Data],2,FALSE)),
    COL_SIZES[[#This Row],[column_length]])
  ),
  COL_SIZES[[#This Row],[column_length]])</f>
        <v>255</v>
      </c>
      <c r="C1190" s="109">
        <f>VLOOKUP(A1190,DBMS_TYPE_SIZES[],2,FALSE)</f>
        <v>255</v>
      </c>
      <c r="D1190" s="109">
        <f>VLOOKUP(A1190,DBMS_TYPE_SIZES[],3,FALSE)</f>
        <v>255</v>
      </c>
      <c r="E1190" s="110">
        <f>VLOOKUP(A1190,DBMS_TYPE_SIZES[],4,FALSE)</f>
        <v>256</v>
      </c>
      <c r="F1190" t="s">
        <v>167</v>
      </c>
      <c r="G1190" t="s">
        <v>699</v>
      </c>
      <c r="H1190" t="s">
        <v>86</v>
      </c>
      <c r="I1190">
        <v>0</v>
      </c>
      <c r="J1190">
        <v>255</v>
      </c>
    </row>
    <row r="1191" spans="1:10">
      <c r="A1191" s="108" t="str">
        <f>COL_SIZES[[#This Row],[datatype]]&amp;"_"&amp;COL_SIZES[[#This Row],[column_prec]]&amp;"_"&amp;COL_SIZES[[#This Row],[col_len]]</f>
        <v>varchar_0_255</v>
      </c>
      <c r="B1191" s="108">
        <f>IF(COL_SIZES[[#This Row],[datatype]] = "varchar",
  MIN(
    COL_SIZES[[#This Row],[column_length]],
    IFERROR(VALUE(VLOOKUP(
      COL_SIZES[[#This Row],[table_name]]&amp;"."&amp;COL_SIZES[[#This Row],[column_name]],
      AVG_COL_SIZES[#Data],2,FALSE)),
    COL_SIZES[[#This Row],[column_length]])
  ),
  COL_SIZES[[#This Row],[column_length]])</f>
        <v>255</v>
      </c>
      <c r="C1191" s="109">
        <f>VLOOKUP(A1191,DBMS_TYPE_SIZES[],2,FALSE)</f>
        <v>255</v>
      </c>
      <c r="D1191" s="109">
        <f>VLOOKUP(A1191,DBMS_TYPE_SIZES[],3,FALSE)</f>
        <v>255</v>
      </c>
      <c r="E1191" s="110">
        <f>VLOOKUP(A1191,DBMS_TYPE_SIZES[],4,FALSE)</f>
        <v>256</v>
      </c>
      <c r="F1191" t="s">
        <v>167</v>
      </c>
      <c r="G1191" t="s">
        <v>700</v>
      </c>
      <c r="H1191" t="s">
        <v>86</v>
      </c>
      <c r="I1191">
        <v>0</v>
      </c>
      <c r="J1191">
        <v>255</v>
      </c>
    </row>
    <row r="1192" spans="1:10">
      <c r="A1192" s="108" t="str">
        <f>COL_SIZES[[#This Row],[datatype]]&amp;"_"&amp;COL_SIZES[[#This Row],[column_prec]]&amp;"_"&amp;COL_SIZES[[#This Row],[col_len]]</f>
        <v>int_10_4</v>
      </c>
      <c r="B1192" s="108">
        <f>IF(COL_SIZES[[#This Row],[datatype]] = "varchar",
  MIN(
    COL_SIZES[[#This Row],[column_length]],
    IFERROR(VALUE(VLOOKUP(
      COL_SIZES[[#This Row],[table_name]]&amp;"."&amp;COL_SIZES[[#This Row],[column_name]],
      AVG_COL_SIZES[#Data],2,FALSE)),
    COL_SIZES[[#This Row],[column_length]])
  ),
  COL_SIZES[[#This Row],[column_length]])</f>
        <v>4</v>
      </c>
      <c r="C1192" s="109">
        <f>VLOOKUP(A1192,DBMS_TYPE_SIZES[],2,FALSE)</f>
        <v>9</v>
      </c>
      <c r="D1192" s="109">
        <f>VLOOKUP(A1192,DBMS_TYPE_SIZES[],3,FALSE)</f>
        <v>4</v>
      </c>
      <c r="E1192" s="110">
        <f>VLOOKUP(A1192,DBMS_TYPE_SIZES[],4,FALSE)</f>
        <v>4</v>
      </c>
      <c r="F1192" t="s">
        <v>167</v>
      </c>
      <c r="G1192" t="s">
        <v>116</v>
      </c>
      <c r="H1192" t="s">
        <v>18</v>
      </c>
      <c r="I1192">
        <v>10</v>
      </c>
      <c r="J1192">
        <v>4</v>
      </c>
    </row>
    <row r="1193" spans="1:10">
      <c r="A1193" s="108" t="str">
        <f>COL_SIZES[[#This Row],[datatype]]&amp;"_"&amp;COL_SIZES[[#This Row],[column_prec]]&amp;"_"&amp;COL_SIZES[[#This Row],[col_len]]</f>
        <v>numeric_16_9</v>
      </c>
      <c r="B1193" s="108">
        <f>IF(COL_SIZES[[#This Row],[datatype]] = "varchar",
  MIN(
    COL_SIZES[[#This Row],[column_length]],
    IFERROR(VALUE(VLOOKUP(
      COL_SIZES[[#This Row],[table_name]]&amp;"."&amp;COL_SIZES[[#This Row],[column_name]],
      AVG_COL_SIZES[#Data],2,FALSE)),
    COL_SIZES[[#This Row],[column_length]])
  ),
  COL_SIZES[[#This Row],[column_length]])</f>
        <v>9</v>
      </c>
      <c r="C1193" s="109">
        <f>VLOOKUP(A1193,DBMS_TYPE_SIZES[],2,FALSE)</f>
        <v>9</v>
      </c>
      <c r="D1193" s="109">
        <f>VLOOKUP(A1193,DBMS_TYPE_SIZES[],3,FALSE)</f>
        <v>9</v>
      </c>
      <c r="E1193" s="110">
        <f>VLOOKUP(A1193,DBMS_TYPE_SIZES[],4,FALSE)</f>
        <v>9</v>
      </c>
      <c r="F1193" t="s">
        <v>167</v>
      </c>
      <c r="G1193" t="s">
        <v>96</v>
      </c>
      <c r="H1193" t="s">
        <v>62</v>
      </c>
      <c r="I1193">
        <v>16</v>
      </c>
      <c r="J1193">
        <v>9</v>
      </c>
    </row>
    <row r="1194" spans="1:10">
      <c r="A1194" s="108" t="str">
        <f>COL_SIZES[[#This Row],[datatype]]&amp;"_"&amp;COL_SIZES[[#This Row],[column_prec]]&amp;"_"&amp;COL_SIZES[[#This Row],[col_len]]</f>
        <v>varchar_0_50</v>
      </c>
      <c r="B1194" s="108">
        <f>IF(COL_SIZES[[#This Row],[datatype]] = "varchar",
  MIN(
    COL_SIZES[[#This Row],[column_length]],
    IFERROR(VALUE(VLOOKUP(
      COL_SIZES[[#This Row],[table_name]]&amp;"."&amp;COL_SIZES[[#This Row],[column_name]],
      AVG_COL_SIZES[#Data],2,FALSE)),
    COL_SIZES[[#This Row],[column_length]])
  ),
  COL_SIZES[[#This Row],[column_length]])</f>
        <v>50</v>
      </c>
      <c r="C1194" s="109">
        <f>VLOOKUP(A1194,DBMS_TYPE_SIZES[],2,FALSE)</f>
        <v>50</v>
      </c>
      <c r="D1194" s="109">
        <f>VLOOKUP(A1194,DBMS_TYPE_SIZES[],3,FALSE)</f>
        <v>50</v>
      </c>
      <c r="E1194" s="110">
        <f>VLOOKUP(A1194,DBMS_TYPE_SIZES[],4,FALSE)</f>
        <v>51</v>
      </c>
      <c r="F1194" t="s">
        <v>167</v>
      </c>
      <c r="G1194" t="s">
        <v>121</v>
      </c>
      <c r="H1194" t="s">
        <v>86</v>
      </c>
      <c r="I1194">
        <v>0</v>
      </c>
      <c r="J1194">
        <v>50</v>
      </c>
    </row>
    <row r="1195" spans="1:10">
      <c r="A1195" s="108" t="str">
        <f>COL_SIZES[[#This Row],[datatype]]&amp;"_"&amp;COL_SIZES[[#This Row],[column_prec]]&amp;"_"&amp;COL_SIZES[[#This Row],[col_len]]</f>
        <v>varchar_0_50</v>
      </c>
      <c r="B1195" s="108">
        <f>IF(COL_SIZES[[#This Row],[datatype]] = "varchar",
  MIN(
    COL_SIZES[[#This Row],[column_length]],
    IFERROR(VALUE(VLOOKUP(
      COL_SIZES[[#This Row],[table_name]]&amp;"."&amp;COL_SIZES[[#This Row],[column_name]],
      AVG_COL_SIZES[#Data],2,FALSE)),
    COL_SIZES[[#This Row],[column_length]])
  ),
  COL_SIZES[[#This Row],[column_length]])</f>
        <v>50</v>
      </c>
      <c r="C1195" s="109">
        <f>VLOOKUP(A1195,DBMS_TYPE_SIZES[],2,FALSE)</f>
        <v>50</v>
      </c>
      <c r="D1195" s="109">
        <f>VLOOKUP(A1195,DBMS_TYPE_SIZES[],3,FALSE)</f>
        <v>50</v>
      </c>
      <c r="E1195" s="110">
        <f>VLOOKUP(A1195,DBMS_TYPE_SIZES[],4,FALSE)</f>
        <v>51</v>
      </c>
      <c r="F1195" t="s">
        <v>167</v>
      </c>
      <c r="G1195" t="s">
        <v>130</v>
      </c>
      <c r="H1195" t="s">
        <v>86</v>
      </c>
      <c r="I1195">
        <v>0</v>
      </c>
      <c r="J1195">
        <v>50</v>
      </c>
    </row>
    <row r="1196" spans="1:10">
      <c r="A1196" s="108" t="str">
        <f>COL_SIZES[[#This Row],[datatype]]&amp;"_"&amp;COL_SIZES[[#This Row],[column_prec]]&amp;"_"&amp;COL_SIZES[[#This Row],[col_len]]</f>
        <v>int_10_4</v>
      </c>
      <c r="B1196" s="108">
        <f>IF(COL_SIZES[[#This Row],[datatype]] = "varchar",
  MIN(
    COL_SIZES[[#This Row],[column_length]],
    IFERROR(VALUE(VLOOKUP(
      COL_SIZES[[#This Row],[table_name]]&amp;"."&amp;COL_SIZES[[#This Row],[column_name]],
      AVG_COL_SIZES[#Data],2,FALSE)),
    COL_SIZES[[#This Row],[column_length]])
  ),
  COL_SIZES[[#This Row],[column_length]])</f>
        <v>4</v>
      </c>
      <c r="C1196" s="109">
        <f>VLOOKUP(A1196,DBMS_TYPE_SIZES[],2,FALSE)</f>
        <v>9</v>
      </c>
      <c r="D1196" s="109">
        <f>VLOOKUP(A1196,DBMS_TYPE_SIZES[],3,FALSE)</f>
        <v>4</v>
      </c>
      <c r="E1196" s="110">
        <f>VLOOKUP(A1196,DBMS_TYPE_SIZES[],4,FALSE)</f>
        <v>4</v>
      </c>
      <c r="F1196" t="s">
        <v>167</v>
      </c>
      <c r="G1196" t="s">
        <v>780</v>
      </c>
      <c r="H1196" t="s">
        <v>18</v>
      </c>
      <c r="I1196">
        <v>10</v>
      </c>
      <c r="J1196">
        <v>4</v>
      </c>
    </row>
    <row r="1197" spans="1:10">
      <c r="A1197" s="108" t="str">
        <f>COL_SIZES[[#This Row],[datatype]]&amp;"_"&amp;COL_SIZES[[#This Row],[column_prec]]&amp;"_"&amp;COL_SIZES[[#This Row],[col_len]]</f>
        <v>varchar_0_255</v>
      </c>
      <c r="B1197" s="108">
        <f>IF(COL_SIZES[[#This Row],[datatype]] = "varchar",
  MIN(
    COL_SIZES[[#This Row],[column_length]],
    IFERROR(VALUE(VLOOKUP(
      COL_SIZES[[#This Row],[table_name]]&amp;"."&amp;COL_SIZES[[#This Row],[column_name]],
      AVG_COL_SIZES[#Data],2,FALSE)),
    COL_SIZES[[#This Row],[column_length]])
  ),
  COL_SIZES[[#This Row],[column_length]])</f>
        <v>255</v>
      </c>
      <c r="C1197" s="109">
        <f>VLOOKUP(A1197,DBMS_TYPE_SIZES[],2,FALSE)</f>
        <v>255</v>
      </c>
      <c r="D1197" s="109">
        <f>VLOOKUP(A1197,DBMS_TYPE_SIZES[],3,FALSE)</f>
        <v>255</v>
      </c>
      <c r="E1197" s="110">
        <f>VLOOKUP(A1197,DBMS_TYPE_SIZES[],4,FALSE)</f>
        <v>256</v>
      </c>
      <c r="F1197" t="s">
        <v>167</v>
      </c>
      <c r="G1197" t="s">
        <v>781</v>
      </c>
      <c r="H1197" t="s">
        <v>86</v>
      </c>
      <c r="I1197">
        <v>0</v>
      </c>
      <c r="J1197">
        <v>255</v>
      </c>
    </row>
    <row r="1198" spans="1:10">
      <c r="A1198" s="108" t="str">
        <f>COL_SIZES[[#This Row],[datatype]]&amp;"_"&amp;COL_SIZES[[#This Row],[column_prec]]&amp;"_"&amp;COL_SIZES[[#This Row],[col_len]]</f>
        <v>varchar_0_255</v>
      </c>
      <c r="B1198" s="108">
        <f>IF(COL_SIZES[[#This Row],[datatype]] = "varchar",
  MIN(
    COL_SIZES[[#This Row],[column_length]],
    IFERROR(VALUE(VLOOKUP(
      COL_SIZES[[#This Row],[table_name]]&amp;"."&amp;COL_SIZES[[#This Row],[column_name]],
      AVG_COL_SIZES[#Data],2,FALSE)),
    COL_SIZES[[#This Row],[column_length]])
  ),
  COL_SIZES[[#This Row],[column_length]])</f>
        <v>255</v>
      </c>
      <c r="C1198" s="109">
        <f>VLOOKUP(A1198,DBMS_TYPE_SIZES[],2,FALSE)</f>
        <v>255</v>
      </c>
      <c r="D1198" s="109">
        <f>VLOOKUP(A1198,DBMS_TYPE_SIZES[],3,FALSE)</f>
        <v>255</v>
      </c>
      <c r="E1198" s="110">
        <f>VLOOKUP(A1198,DBMS_TYPE_SIZES[],4,FALSE)</f>
        <v>256</v>
      </c>
      <c r="F1198" t="s">
        <v>167</v>
      </c>
      <c r="G1198" t="s">
        <v>782</v>
      </c>
      <c r="H1198" t="s">
        <v>86</v>
      </c>
      <c r="I1198">
        <v>0</v>
      </c>
      <c r="J1198">
        <v>255</v>
      </c>
    </row>
    <row r="1199" spans="1:10">
      <c r="A1199" s="108" t="str">
        <f>COL_SIZES[[#This Row],[datatype]]&amp;"_"&amp;COL_SIZES[[#This Row],[column_prec]]&amp;"_"&amp;COL_SIZES[[#This Row],[col_len]]</f>
        <v>varchar_0_255</v>
      </c>
      <c r="B1199" s="108">
        <f>IF(COL_SIZES[[#This Row],[datatype]] = "varchar",
  MIN(
    COL_SIZES[[#This Row],[column_length]],
    IFERROR(VALUE(VLOOKUP(
      COL_SIZES[[#This Row],[table_name]]&amp;"."&amp;COL_SIZES[[#This Row],[column_name]],
      AVG_COL_SIZES[#Data],2,FALSE)),
    COL_SIZES[[#This Row],[column_length]])
  ),
  COL_SIZES[[#This Row],[column_length]])</f>
        <v>255</v>
      </c>
      <c r="C1199" s="109">
        <f>VLOOKUP(A1199,DBMS_TYPE_SIZES[],2,FALSE)</f>
        <v>255</v>
      </c>
      <c r="D1199" s="109">
        <f>VLOOKUP(A1199,DBMS_TYPE_SIZES[],3,FALSE)</f>
        <v>255</v>
      </c>
      <c r="E1199" s="110">
        <f>VLOOKUP(A1199,DBMS_TYPE_SIZES[],4,FALSE)</f>
        <v>256</v>
      </c>
      <c r="F1199" t="s">
        <v>167</v>
      </c>
      <c r="G1199" t="s">
        <v>783</v>
      </c>
      <c r="H1199" t="s">
        <v>86</v>
      </c>
      <c r="I1199">
        <v>0</v>
      </c>
      <c r="J1199">
        <v>255</v>
      </c>
    </row>
    <row r="1200" spans="1:10">
      <c r="A1200" s="108" t="str">
        <f>COL_SIZES[[#This Row],[datatype]]&amp;"_"&amp;COL_SIZES[[#This Row],[column_prec]]&amp;"_"&amp;COL_SIZES[[#This Row],[col_len]]</f>
        <v>varchar_0_255</v>
      </c>
      <c r="B1200" s="108">
        <f>IF(COL_SIZES[[#This Row],[datatype]] = "varchar",
  MIN(
    COL_SIZES[[#This Row],[column_length]],
    IFERROR(VALUE(VLOOKUP(
      COL_SIZES[[#This Row],[table_name]]&amp;"."&amp;COL_SIZES[[#This Row],[column_name]],
      AVG_COL_SIZES[#Data],2,FALSE)),
    COL_SIZES[[#This Row],[column_length]])
  ),
  COL_SIZES[[#This Row],[column_length]])</f>
        <v>255</v>
      </c>
      <c r="C1200" s="109">
        <f>VLOOKUP(A1200,DBMS_TYPE_SIZES[],2,FALSE)</f>
        <v>255</v>
      </c>
      <c r="D1200" s="109">
        <f>VLOOKUP(A1200,DBMS_TYPE_SIZES[],3,FALSE)</f>
        <v>255</v>
      </c>
      <c r="E1200" s="110">
        <f>VLOOKUP(A1200,DBMS_TYPE_SIZES[],4,FALSE)</f>
        <v>256</v>
      </c>
      <c r="F1200" t="s">
        <v>167</v>
      </c>
      <c r="G1200" t="s">
        <v>784</v>
      </c>
      <c r="H1200" t="s">
        <v>86</v>
      </c>
      <c r="I1200">
        <v>0</v>
      </c>
      <c r="J1200">
        <v>255</v>
      </c>
    </row>
    <row r="1201" spans="1:10">
      <c r="A1201" s="108" t="str">
        <f>COL_SIZES[[#This Row],[datatype]]&amp;"_"&amp;COL_SIZES[[#This Row],[column_prec]]&amp;"_"&amp;COL_SIZES[[#This Row],[col_len]]</f>
        <v>varchar_0_255</v>
      </c>
      <c r="B1201" s="108">
        <f>IF(COL_SIZES[[#This Row],[datatype]] = "varchar",
  MIN(
    COL_SIZES[[#This Row],[column_length]],
    IFERROR(VALUE(VLOOKUP(
      COL_SIZES[[#This Row],[table_name]]&amp;"."&amp;COL_SIZES[[#This Row],[column_name]],
      AVG_COL_SIZES[#Data],2,FALSE)),
    COL_SIZES[[#This Row],[column_length]])
  ),
  COL_SIZES[[#This Row],[column_length]])</f>
        <v>255</v>
      </c>
      <c r="C1201" s="109">
        <f>VLOOKUP(A1201,DBMS_TYPE_SIZES[],2,FALSE)</f>
        <v>255</v>
      </c>
      <c r="D1201" s="109">
        <f>VLOOKUP(A1201,DBMS_TYPE_SIZES[],3,FALSE)</f>
        <v>255</v>
      </c>
      <c r="E1201" s="110">
        <f>VLOOKUP(A1201,DBMS_TYPE_SIZES[],4,FALSE)</f>
        <v>256</v>
      </c>
      <c r="F1201" t="s">
        <v>167</v>
      </c>
      <c r="G1201" t="s">
        <v>785</v>
      </c>
      <c r="H1201" t="s">
        <v>86</v>
      </c>
      <c r="I1201">
        <v>0</v>
      </c>
      <c r="J1201">
        <v>255</v>
      </c>
    </row>
    <row r="1202" spans="1:10">
      <c r="A1202" s="108" t="str">
        <f>COL_SIZES[[#This Row],[datatype]]&amp;"_"&amp;COL_SIZES[[#This Row],[column_prec]]&amp;"_"&amp;COL_SIZES[[#This Row],[col_len]]</f>
        <v>varchar_0_255</v>
      </c>
      <c r="B1202" s="108">
        <f>IF(COL_SIZES[[#This Row],[datatype]] = "varchar",
  MIN(
    COL_SIZES[[#This Row],[column_length]],
    IFERROR(VALUE(VLOOKUP(
      COL_SIZES[[#This Row],[table_name]]&amp;"."&amp;COL_SIZES[[#This Row],[column_name]],
      AVG_COL_SIZES[#Data],2,FALSE)),
    COL_SIZES[[#This Row],[column_length]])
  ),
  COL_SIZES[[#This Row],[column_length]])</f>
        <v>255</v>
      </c>
      <c r="C1202" s="109">
        <f>VLOOKUP(A1202,DBMS_TYPE_SIZES[],2,FALSE)</f>
        <v>255</v>
      </c>
      <c r="D1202" s="109">
        <f>VLOOKUP(A1202,DBMS_TYPE_SIZES[],3,FALSE)</f>
        <v>255</v>
      </c>
      <c r="E1202" s="110">
        <f>VLOOKUP(A1202,DBMS_TYPE_SIZES[],4,FALSE)</f>
        <v>256</v>
      </c>
      <c r="F1202" t="s">
        <v>167</v>
      </c>
      <c r="G1202" t="s">
        <v>786</v>
      </c>
      <c r="H1202" t="s">
        <v>86</v>
      </c>
      <c r="I1202">
        <v>0</v>
      </c>
      <c r="J1202">
        <v>255</v>
      </c>
    </row>
    <row r="1203" spans="1:10">
      <c r="A1203" s="108" t="str">
        <f>COL_SIZES[[#This Row],[datatype]]&amp;"_"&amp;COL_SIZES[[#This Row],[column_prec]]&amp;"_"&amp;COL_SIZES[[#This Row],[col_len]]</f>
        <v>int_10_4</v>
      </c>
      <c r="B1203" s="108">
        <f>IF(COL_SIZES[[#This Row],[datatype]] = "varchar",
  MIN(
    COL_SIZES[[#This Row],[column_length]],
    IFERROR(VALUE(VLOOKUP(
      COL_SIZES[[#This Row],[table_name]]&amp;"."&amp;COL_SIZES[[#This Row],[column_name]],
      AVG_COL_SIZES[#Data],2,FALSE)),
    COL_SIZES[[#This Row],[column_length]])
  ),
  COL_SIZES[[#This Row],[column_length]])</f>
        <v>4</v>
      </c>
      <c r="C1203" s="109">
        <f>VLOOKUP(A1203,DBMS_TYPE_SIZES[],2,FALSE)</f>
        <v>9</v>
      </c>
      <c r="D1203" s="109">
        <f>VLOOKUP(A1203,DBMS_TYPE_SIZES[],3,FALSE)</f>
        <v>4</v>
      </c>
      <c r="E1203" s="110">
        <f>VLOOKUP(A1203,DBMS_TYPE_SIZES[],4,FALSE)</f>
        <v>4</v>
      </c>
      <c r="F1203" t="s">
        <v>167</v>
      </c>
      <c r="G1203" t="s">
        <v>787</v>
      </c>
      <c r="H1203" t="s">
        <v>18</v>
      </c>
      <c r="I1203">
        <v>10</v>
      </c>
      <c r="J1203">
        <v>4</v>
      </c>
    </row>
    <row r="1204" spans="1:10">
      <c r="A1204" s="108" t="str">
        <f>COL_SIZES[[#This Row],[datatype]]&amp;"_"&amp;COL_SIZES[[#This Row],[column_prec]]&amp;"_"&amp;COL_SIZES[[#This Row],[col_len]]</f>
        <v>varchar_0_255</v>
      </c>
      <c r="B1204" s="108">
        <f>IF(COL_SIZES[[#This Row],[datatype]] = "varchar",
  MIN(
    COL_SIZES[[#This Row],[column_length]],
    IFERROR(VALUE(VLOOKUP(
      COL_SIZES[[#This Row],[table_name]]&amp;"."&amp;COL_SIZES[[#This Row],[column_name]],
      AVG_COL_SIZES[#Data],2,FALSE)),
    COL_SIZES[[#This Row],[column_length]])
  ),
  COL_SIZES[[#This Row],[column_length]])</f>
        <v>255</v>
      </c>
      <c r="C1204" s="109">
        <f>VLOOKUP(A1204,DBMS_TYPE_SIZES[],2,FALSE)</f>
        <v>255</v>
      </c>
      <c r="D1204" s="109">
        <f>VLOOKUP(A1204,DBMS_TYPE_SIZES[],3,FALSE)</f>
        <v>255</v>
      </c>
      <c r="E1204" s="110">
        <f>VLOOKUP(A1204,DBMS_TYPE_SIZES[],4,FALSE)</f>
        <v>256</v>
      </c>
      <c r="F1204" t="s">
        <v>167</v>
      </c>
      <c r="G1204" t="s">
        <v>788</v>
      </c>
      <c r="H1204" t="s">
        <v>86</v>
      </c>
      <c r="I1204">
        <v>0</v>
      </c>
      <c r="J1204">
        <v>255</v>
      </c>
    </row>
    <row r="1205" spans="1:10">
      <c r="A1205" s="108" t="str">
        <f>COL_SIZES[[#This Row],[datatype]]&amp;"_"&amp;COL_SIZES[[#This Row],[column_prec]]&amp;"_"&amp;COL_SIZES[[#This Row],[col_len]]</f>
        <v>datetime_23_8</v>
      </c>
      <c r="B1205" s="108">
        <f>IF(COL_SIZES[[#This Row],[datatype]] = "varchar",
  MIN(
    COL_SIZES[[#This Row],[column_length]],
    IFERROR(VALUE(VLOOKUP(
      COL_SIZES[[#This Row],[table_name]]&amp;"."&amp;COL_SIZES[[#This Row],[column_name]],
      AVG_COL_SIZES[#Data],2,FALSE)),
    COL_SIZES[[#This Row],[column_length]])
  ),
  COL_SIZES[[#This Row],[column_length]])</f>
        <v>8</v>
      </c>
      <c r="C1205" s="109">
        <f>VLOOKUP(A1205,DBMS_TYPE_SIZES[],2,FALSE)</f>
        <v>7</v>
      </c>
      <c r="D1205" s="109">
        <f>VLOOKUP(A1205,DBMS_TYPE_SIZES[],3,FALSE)</f>
        <v>8</v>
      </c>
      <c r="E1205" s="110">
        <f>VLOOKUP(A1205,DBMS_TYPE_SIZES[],4,FALSE)</f>
        <v>8</v>
      </c>
      <c r="F1205" t="s">
        <v>167</v>
      </c>
      <c r="G1205" t="s">
        <v>708</v>
      </c>
      <c r="H1205" t="s">
        <v>20</v>
      </c>
      <c r="I1205">
        <v>23</v>
      </c>
      <c r="J1205">
        <v>8</v>
      </c>
    </row>
    <row r="1206" spans="1:10">
      <c r="A1206" s="108" t="str">
        <f>COL_SIZES[[#This Row],[datatype]]&amp;"_"&amp;COL_SIZES[[#This Row],[column_prec]]&amp;"_"&amp;COL_SIZES[[#This Row],[col_len]]</f>
        <v>int_10_4</v>
      </c>
      <c r="B1206" s="108">
        <f>IF(COL_SIZES[[#This Row],[datatype]] = "varchar",
  MIN(
    COL_SIZES[[#This Row],[column_length]],
    IFERROR(VALUE(VLOOKUP(
      COL_SIZES[[#This Row],[table_name]]&amp;"."&amp;COL_SIZES[[#This Row],[column_name]],
      AVG_COL_SIZES[#Data],2,FALSE)),
    COL_SIZES[[#This Row],[column_length]])
  ),
  COL_SIZES[[#This Row],[column_length]])</f>
        <v>4</v>
      </c>
      <c r="C1206" s="109">
        <f>VLOOKUP(A1206,DBMS_TYPE_SIZES[],2,FALSE)</f>
        <v>9</v>
      </c>
      <c r="D1206" s="109">
        <f>VLOOKUP(A1206,DBMS_TYPE_SIZES[],3,FALSE)</f>
        <v>4</v>
      </c>
      <c r="E1206" s="110">
        <f>VLOOKUP(A1206,DBMS_TYPE_SIZES[],4,FALSE)</f>
        <v>4</v>
      </c>
      <c r="F1206" t="s">
        <v>167</v>
      </c>
      <c r="G1206" t="s">
        <v>133</v>
      </c>
      <c r="H1206" t="s">
        <v>18</v>
      </c>
      <c r="I1206">
        <v>10</v>
      </c>
      <c r="J1206">
        <v>4</v>
      </c>
    </row>
    <row r="1207" spans="1:10">
      <c r="A1207" s="108" t="str">
        <f>COL_SIZES[[#This Row],[datatype]]&amp;"_"&amp;COL_SIZES[[#This Row],[column_prec]]&amp;"_"&amp;COL_SIZES[[#This Row],[col_len]]</f>
        <v>datetime_23_8</v>
      </c>
      <c r="B1207" s="108">
        <f>IF(COL_SIZES[[#This Row],[datatype]] = "varchar",
  MIN(
    COL_SIZES[[#This Row],[column_length]],
    IFERROR(VALUE(VLOOKUP(
      COL_SIZES[[#This Row],[table_name]]&amp;"."&amp;COL_SIZES[[#This Row],[column_name]],
      AVG_COL_SIZES[#Data],2,FALSE)),
    COL_SIZES[[#This Row],[column_length]])
  ),
  COL_SIZES[[#This Row],[column_length]])</f>
        <v>8</v>
      </c>
      <c r="C1207" s="109">
        <f>VLOOKUP(A1207,DBMS_TYPE_SIZES[],2,FALSE)</f>
        <v>7</v>
      </c>
      <c r="D1207" s="109">
        <f>VLOOKUP(A1207,DBMS_TYPE_SIZES[],3,FALSE)</f>
        <v>8</v>
      </c>
      <c r="E1207" s="110">
        <f>VLOOKUP(A1207,DBMS_TYPE_SIZES[],4,FALSE)</f>
        <v>8</v>
      </c>
      <c r="F1207" t="s">
        <v>168</v>
      </c>
      <c r="G1207" t="s">
        <v>715</v>
      </c>
      <c r="H1207" t="s">
        <v>20</v>
      </c>
      <c r="I1207">
        <v>23</v>
      </c>
      <c r="J1207">
        <v>8</v>
      </c>
    </row>
    <row r="1208" spans="1:10">
      <c r="A1208" s="108" t="str">
        <f>COL_SIZES[[#This Row],[datatype]]&amp;"_"&amp;COL_SIZES[[#This Row],[column_prec]]&amp;"_"&amp;COL_SIZES[[#This Row],[col_len]]</f>
        <v>int_10_4</v>
      </c>
      <c r="B1208" s="108">
        <f>IF(COL_SIZES[[#This Row],[datatype]] = "varchar",
  MIN(
    COL_SIZES[[#This Row],[column_length]],
    IFERROR(VALUE(VLOOKUP(
      COL_SIZES[[#This Row],[table_name]]&amp;"."&amp;COL_SIZES[[#This Row],[column_name]],
      AVG_COL_SIZES[#Data],2,FALSE)),
    COL_SIZES[[#This Row],[column_length]])
  ),
  COL_SIZES[[#This Row],[column_length]])</f>
        <v>4</v>
      </c>
      <c r="C1208" s="109">
        <f>VLOOKUP(A1208,DBMS_TYPE_SIZES[],2,FALSE)</f>
        <v>9</v>
      </c>
      <c r="D1208" s="109">
        <f>VLOOKUP(A1208,DBMS_TYPE_SIZES[],3,FALSE)</f>
        <v>4</v>
      </c>
      <c r="E1208" s="110">
        <f>VLOOKUP(A1208,DBMS_TYPE_SIZES[],4,FALSE)</f>
        <v>4</v>
      </c>
      <c r="F1208" t="s">
        <v>168</v>
      </c>
      <c r="G1208" t="s">
        <v>129</v>
      </c>
      <c r="H1208" t="s">
        <v>18</v>
      </c>
      <c r="I1208">
        <v>10</v>
      </c>
      <c r="J1208">
        <v>4</v>
      </c>
    </row>
    <row r="1209" spans="1:10">
      <c r="A1209" s="108" t="str">
        <f>COL_SIZES[[#This Row],[datatype]]&amp;"_"&amp;COL_SIZES[[#This Row],[column_prec]]&amp;"_"&amp;COL_SIZES[[#This Row],[col_len]]</f>
        <v>int_10_4</v>
      </c>
      <c r="B1209" s="108">
        <f>IF(COL_SIZES[[#This Row],[datatype]] = "varchar",
  MIN(
    COL_SIZES[[#This Row],[column_length]],
    IFERROR(VALUE(VLOOKUP(
      COL_SIZES[[#This Row],[table_name]]&amp;"."&amp;COL_SIZES[[#This Row],[column_name]],
      AVG_COL_SIZES[#Data],2,FALSE)),
    COL_SIZES[[#This Row],[column_length]])
  ),
  COL_SIZES[[#This Row],[column_length]])</f>
        <v>4</v>
      </c>
      <c r="C1209" s="109">
        <f>VLOOKUP(A1209,DBMS_TYPE_SIZES[],2,FALSE)</f>
        <v>9</v>
      </c>
      <c r="D1209" s="109">
        <f>VLOOKUP(A1209,DBMS_TYPE_SIZES[],3,FALSE)</f>
        <v>4</v>
      </c>
      <c r="E1209" s="110">
        <f>VLOOKUP(A1209,DBMS_TYPE_SIZES[],4,FALSE)</f>
        <v>4</v>
      </c>
      <c r="F1209" t="s">
        <v>168</v>
      </c>
      <c r="G1209" t="s">
        <v>157</v>
      </c>
      <c r="H1209" t="s">
        <v>18</v>
      </c>
      <c r="I1209">
        <v>10</v>
      </c>
      <c r="J1209">
        <v>4</v>
      </c>
    </row>
    <row r="1210" spans="1:10">
      <c r="A1210" s="108" t="str">
        <f>COL_SIZES[[#This Row],[datatype]]&amp;"_"&amp;COL_SIZES[[#This Row],[column_prec]]&amp;"_"&amp;COL_SIZES[[#This Row],[col_len]]</f>
        <v>varchar_0_50</v>
      </c>
      <c r="B1210" s="108">
        <f>IF(COL_SIZES[[#This Row],[datatype]] = "varchar",
  MIN(
    COL_SIZES[[#This Row],[column_length]],
    IFERROR(VALUE(VLOOKUP(
      COL_SIZES[[#This Row],[table_name]]&amp;"."&amp;COL_SIZES[[#This Row],[column_name]],
      AVG_COL_SIZES[#Data],2,FALSE)),
    COL_SIZES[[#This Row],[column_length]])
  ),
  COL_SIZES[[#This Row],[column_length]])</f>
        <v>50</v>
      </c>
      <c r="C1210" s="109">
        <f>VLOOKUP(A1210,DBMS_TYPE_SIZES[],2,FALSE)</f>
        <v>50</v>
      </c>
      <c r="D1210" s="109">
        <f>VLOOKUP(A1210,DBMS_TYPE_SIZES[],3,FALSE)</f>
        <v>50</v>
      </c>
      <c r="E1210" s="110">
        <f>VLOOKUP(A1210,DBMS_TYPE_SIZES[],4,FALSE)</f>
        <v>51</v>
      </c>
      <c r="F1210" t="s">
        <v>168</v>
      </c>
      <c r="G1210" t="s">
        <v>115</v>
      </c>
      <c r="H1210" t="s">
        <v>86</v>
      </c>
      <c r="I1210">
        <v>0</v>
      </c>
      <c r="J1210">
        <v>50</v>
      </c>
    </row>
    <row r="1211" spans="1:10">
      <c r="A1211" s="108" t="str">
        <f>COL_SIZES[[#This Row],[datatype]]&amp;"_"&amp;COL_SIZES[[#This Row],[column_prec]]&amp;"_"&amp;COL_SIZES[[#This Row],[col_len]]</f>
        <v>int_10_4</v>
      </c>
      <c r="B1211" s="108">
        <f>IF(COL_SIZES[[#This Row],[datatype]] = "varchar",
  MIN(
    COL_SIZES[[#This Row],[column_length]],
    IFERROR(VALUE(VLOOKUP(
      COL_SIZES[[#This Row],[table_name]]&amp;"."&amp;COL_SIZES[[#This Row],[column_name]],
      AVG_COL_SIZES[#Data],2,FALSE)),
    COL_SIZES[[#This Row],[column_length]])
  ),
  COL_SIZES[[#This Row],[column_length]])</f>
        <v>4</v>
      </c>
      <c r="C1211" s="109">
        <f>VLOOKUP(A1211,DBMS_TYPE_SIZES[],2,FALSE)</f>
        <v>9</v>
      </c>
      <c r="D1211" s="109">
        <f>VLOOKUP(A1211,DBMS_TYPE_SIZES[],3,FALSE)</f>
        <v>4</v>
      </c>
      <c r="E1211" s="110">
        <f>VLOOKUP(A1211,DBMS_TYPE_SIZES[],4,FALSE)</f>
        <v>4</v>
      </c>
      <c r="F1211" t="s">
        <v>168</v>
      </c>
      <c r="G1211" t="s">
        <v>734</v>
      </c>
      <c r="H1211" t="s">
        <v>18</v>
      </c>
      <c r="I1211">
        <v>10</v>
      </c>
      <c r="J1211">
        <v>4</v>
      </c>
    </row>
    <row r="1212" spans="1:10">
      <c r="A1212" s="108" t="str">
        <f>COL_SIZES[[#This Row],[datatype]]&amp;"_"&amp;COL_SIZES[[#This Row],[column_prec]]&amp;"_"&amp;COL_SIZES[[#This Row],[col_len]]</f>
        <v>numeric_19_9</v>
      </c>
      <c r="B1212" s="108">
        <f>IF(COL_SIZES[[#This Row],[datatype]] = "varchar",
  MIN(
    COL_SIZES[[#This Row],[column_length]],
    IFERROR(VALUE(VLOOKUP(
      COL_SIZES[[#This Row],[table_name]]&amp;"."&amp;COL_SIZES[[#This Row],[column_name]],
      AVG_COL_SIZES[#Data],2,FALSE)),
    COL_SIZES[[#This Row],[column_length]])
  ),
  COL_SIZES[[#This Row],[column_length]])</f>
        <v>9</v>
      </c>
      <c r="C1212" s="109">
        <f>VLOOKUP(A1212,DBMS_TYPE_SIZES[],2,FALSE)</f>
        <v>9</v>
      </c>
      <c r="D1212" s="109">
        <f>VLOOKUP(A1212,DBMS_TYPE_SIZES[],3,FALSE)</f>
        <v>9</v>
      </c>
      <c r="E1212" s="110">
        <f>VLOOKUP(A1212,DBMS_TYPE_SIZES[],4,FALSE)</f>
        <v>9</v>
      </c>
      <c r="F1212" t="s">
        <v>168</v>
      </c>
      <c r="G1212" t="s">
        <v>143</v>
      </c>
      <c r="H1212" t="s">
        <v>62</v>
      </c>
      <c r="I1212">
        <v>19</v>
      </c>
      <c r="J1212">
        <v>9</v>
      </c>
    </row>
    <row r="1213" spans="1:10">
      <c r="A1213" s="108" t="str">
        <f>COL_SIZES[[#This Row],[datatype]]&amp;"_"&amp;COL_SIZES[[#This Row],[column_prec]]&amp;"_"&amp;COL_SIZES[[#This Row],[col_len]]</f>
        <v>int_10_4</v>
      </c>
      <c r="B1213" s="108">
        <f>IF(COL_SIZES[[#This Row],[datatype]] = "varchar",
  MIN(
    COL_SIZES[[#This Row],[column_length]],
    IFERROR(VALUE(VLOOKUP(
      COL_SIZES[[#This Row],[table_name]]&amp;"."&amp;COL_SIZES[[#This Row],[column_name]],
      AVG_COL_SIZES[#Data],2,FALSE)),
    COL_SIZES[[#This Row],[column_length]])
  ),
  COL_SIZES[[#This Row],[column_length]])</f>
        <v>4</v>
      </c>
      <c r="C1213" s="109">
        <f>VLOOKUP(A1213,DBMS_TYPE_SIZES[],2,FALSE)</f>
        <v>9</v>
      </c>
      <c r="D1213" s="109">
        <f>VLOOKUP(A1213,DBMS_TYPE_SIZES[],3,FALSE)</f>
        <v>4</v>
      </c>
      <c r="E1213" s="110">
        <f>VLOOKUP(A1213,DBMS_TYPE_SIZES[],4,FALSE)</f>
        <v>4</v>
      </c>
      <c r="F1213" t="s">
        <v>168</v>
      </c>
      <c r="G1213" t="s">
        <v>736</v>
      </c>
      <c r="H1213" t="s">
        <v>18</v>
      </c>
      <c r="I1213">
        <v>10</v>
      </c>
      <c r="J1213">
        <v>4</v>
      </c>
    </row>
    <row r="1214" spans="1:10">
      <c r="A1214" s="108" t="str">
        <f>COL_SIZES[[#This Row],[datatype]]&amp;"_"&amp;COL_SIZES[[#This Row],[column_prec]]&amp;"_"&amp;COL_SIZES[[#This Row],[col_len]]</f>
        <v>varchar_0_255</v>
      </c>
      <c r="B1214" s="108">
        <f>IF(COL_SIZES[[#This Row],[datatype]] = "varchar",
  MIN(
    COL_SIZES[[#This Row],[column_length]],
    IFERROR(VALUE(VLOOKUP(
      COL_SIZES[[#This Row],[table_name]]&amp;"."&amp;COL_SIZES[[#This Row],[column_name]],
      AVG_COL_SIZES[#Data],2,FALSE)),
    COL_SIZES[[#This Row],[column_length]])
  ),
  COL_SIZES[[#This Row],[column_length]])</f>
        <v>255</v>
      </c>
      <c r="C1214" s="109">
        <f>VLOOKUP(A1214,DBMS_TYPE_SIZES[],2,FALSE)</f>
        <v>255</v>
      </c>
      <c r="D1214" s="109">
        <f>VLOOKUP(A1214,DBMS_TYPE_SIZES[],3,FALSE)</f>
        <v>255</v>
      </c>
      <c r="E1214" s="110">
        <f>VLOOKUP(A1214,DBMS_TYPE_SIZES[],4,FALSE)</f>
        <v>256</v>
      </c>
      <c r="F1214" t="s">
        <v>168</v>
      </c>
      <c r="G1214" t="s">
        <v>764</v>
      </c>
      <c r="H1214" t="s">
        <v>86</v>
      </c>
      <c r="I1214">
        <v>0</v>
      </c>
      <c r="J1214">
        <v>255</v>
      </c>
    </row>
    <row r="1215" spans="1:10">
      <c r="A1215" s="108" t="str">
        <f>COL_SIZES[[#This Row],[datatype]]&amp;"_"&amp;COL_SIZES[[#This Row],[column_prec]]&amp;"_"&amp;COL_SIZES[[#This Row],[col_len]]</f>
        <v>int_10_4</v>
      </c>
      <c r="B1215" s="108">
        <f>IF(COL_SIZES[[#This Row],[datatype]] = "varchar",
  MIN(
    COL_SIZES[[#This Row],[column_length]],
    IFERROR(VALUE(VLOOKUP(
      COL_SIZES[[#This Row],[table_name]]&amp;"."&amp;COL_SIZES[[#This Row],[column_name]],
      AVG_COL_SIZES[#Data],2,FALSE)),
    COL_SIZES[[#This Row],[column_length]])
  ),
  COL_SIZES[[#This Row],[column_length]])</f>
        <v>4</v>
      </c>
      <c r="C1215" s="109">
        <f>VLOOKUP(A1215,DBMS_TYPE_SIZES[],2,FALSE)</f>
        <v>9</v>
      </c>
      <c r="D1215" s="109">
        <f>VLOOKUP(A1215,DBMS_TYPE_SIZES[],3,FALSE)</f>
        <v>4</v>
      </c>
      <c r="E1215" s="110">
        <f>VLOOKUP(A1215,DBMS_TYPE_SIZES[],4,FALSE)</f>
        <v>4</v>
      </c>
      <c r="F1215" t="s">
        <v>168</v>
      </c>
      <c r="G1215" t="s">
        <v>212</v>
      </c>
      <c r="H1215" t="s">
        <v>18</v>
      </c>
      <c r="I1215">
        <v>10</v>
      </c>
      <c r="J1215">
        <v>4</v>
      </c>
    </row>
    <row r="1216" spans="1:10">
      <c r="A1216" s="108" t="str">
        <f>COL_SIZES[[#This Row],[datatype]]&amp;"_"&amp;COL_SIZES[[#This Row],[column_prec]]&amp;"_"&amp;COL_SIZES[[#This Row],[col_len]]</f>
        <v>int_10_4</v>
      </c>
      <c r="B1216" s="108">
        <f>IF(COL_SIZES[[#This Row],[datatype]] = "varchar",
  MIN(
    COL_SIZES[[#This Row],[column_length]],
    IFERROR(VALUE(VLOOKUP(
      COL_SIZES[[#This Row],[table_name]]&amp;"."&amp;COL_SIZES[[#This Row],[column_name]],
      AVG_COL_SIZES[#Data],2,FALSE)),
    COL_SIZES[[#This Row],[column_length]])
  ),
  COL_SIZES[[#This Row],[column_length]])</f>
        <v>4</v>
      </c>
      <c r="C1216" s="109">
        <f>VLOOKUP(A1216,DBMS_TYPE_SIZES[],2,FALSE)</f>
        <v>9</v>
      </c>
      <c r="D1216" s="109">
        <f>VLOOKUP(A1216,DBMS_TYPE_SIZES[],3,FALSE)</f>
        <v>4</v>
      </c>
      <c r="E1216" s="110">
        <f>VLOOKUP(A1216,DBMS_TYPE_SIZES[],4,FALSE)</f>
        <v>4</v>
      </c>
      <c r="F1216" t="s">
        <v>168</v>
      </c>
      <c r="G1216" t="s">
        <v>697</v>
      </c>
      <c r="H1216" t="s">
        <v>18</v>
      </c>
      <c r="I1216">
        <v>10</v>
      </c>
      <c r="J1216">
        <v>4</v>
      </c>
    </row>
    <row r="1217" spans="1:10">
      <c r="A1217" s="108" t="str">
        <f>COL_SIZES[[#This Row],[datatype]]&amp;"_"&amp;COL_SIZES[[#This Row],[column_prec]]&amp;"_"&amp;COL_SIZES[[#This Row],[col_len]]</f>
        <v>int_10_4</v>
      </c>
      <c r="B1217" s="108">
        <f>IF(COL_SIZES[[#This Row],[datatype]] = "varchar",
  MIN(
    COL_SIZES[[#This Row],[column_length]],
    IFERROR(VALUE(VLOOKUP(
      COL_SIZES[[#This Row],[table_name]]&amp;"."&amp;COL_SIZES[[#This Row],[column_name]],
      AVG_COL_SIZES[#Data],2,FALSE)),
    COL_SIZES[[#This Row],[column_length]])
  ),
  COL_SIZES[[#This Row],[column_length]])</f>
        <v>4</v>
      </c>
      <c r="C1217" s="109">
        <f>VLOOKUP(A1217,DBMS_TYPE_SIZES[],2,FALSE)</f>
        <v>9</v>
      </c>
      <c r="D1217" s="109">
        <f>VLOOKUP(A1217,DBMS_TYPE_SIZES[],3,FALSE)</f>
        <v>4</v>
      </c>
      <c r="E1217" s="110">
        <f>VLOOKUP(A1217,DBMS_TYPE_SIZES[],4,FALSE)</f>
        <v>4</v>
      </c>
      <c r="F1217" t="s">
        <v>168</v>
      </c>
      <c r="G1217" t="s">
        <v>116</v>
      </c>
      <c r="H1217" t="s">
        <v>18</v>
      </c>
      <c r="I1217">
        <v>10</v>
      </c>
      <c r="J1217">
        <v>4</v>
      </c>
    </row>
    <row r="1218" spans="1:10">
      <c r="A1218" s="108" t="str">
        <f>COL_SIZES[[#This Row],[datatype]]&amp;"_"&amp;COL_SIZES[[#This Row],[column_prec]]&amp;"_"&amp;COL_SIZES[[#This Row],[col_len]]</f>
        <v>numeric_19_9</v>
      </c>
      <c r="B1218" s="108">
        <f>IF(COL_SIZES[[#This Row],[datatype]] = "varchar",
  MIN(
    COL_SIZES[[#This Row],[column_length]],
    IFERROR(VALUE(VLOOKUP(
      COL_SIZES[[#This Row],[table_name]]&amp;"."&amp;COL_SIZES[[#This Row],[column_name]],
      AVG_COL_SIZES[#Data],2,FALSE)),
    COL_SIZES[[#This Row],[column_length]])
  ),
  COL_SIZES[[#This Row],[column_length]])</f>
        <v>9</v>
      </c>
      <c r="C1218" s="109">
        <f>VLOOKUP(A1218,DBMS_TYPE_SIZES[],2,FALSE)</f>
        <v>9</v>
      </c>
      <c r="D1218" s="109">
        <f>VLOOKUP(A1218,DBMS_TYPE_SIZES[],3,FALSE)</f>
        <v>9</v>
      </c>
      <c r="E1218" s="110">
        <f>VLOOKUP(A1218,DBMS_TYPE_SIZES[],4,FALSE)</f>
        <v>9</v>
      </c>
      <c r="F1218" t="s">
        <v>168</v>
      </c>
      <c r="G1218" t="s">
        <v>96</v>
      </c>
      <c r="H1218" t="s">
        <v>62</v>
      </c>
      <c r="I1218">
        <v>19</v>
      </c>
      <c r="J1218">
        <v>9</v>
      </c>
    </row>
    <row r="1219" spans="1:10">
      <c r="A1219" s="108" t="str">
        <f>COL_SIZES[[#This Row],[datatype]]&amp;"_"&amp;COL_SIZES[[#This Row],[column_prec]]&amp;"_"&amp;COL_SIZES[[#This Row],[col_len]]</f>
        <v>varchar_0_64</v>
      </c>
      <c r="B1219" s="108">
        <f>IF(COL_SIZES[[#This Row],[datatype]] = "varchar",
  MIN(
    COL_SIZES[[#This Row],[column_length]],
    IFERROR(VALUE(VLOOKUP(
      COL_SIZES[[#This Row],[table_name]]&amp;"."&amp;COL_SIZES[[#This Row],[column_name]],
      AVG_COL_SIZES[#Data],2,FALSE)),
    COL_SIZES[[#This Row],[column_length]])
  ),
  COL_SIZES[[#This Row],[column_length]])</f>
        <v>64</v>
      </c>
      <c r="C1219" s="109">
        <f>VLOOKUP(A1219,DBMS_TYPE_SIZES[],2,FALSE)</f>
        <v>64</v>
      </c>
      <c r="D1219" s="109">
        <f>VLOOKUP(A1219,DBMS_TYPE_SIZES[],3,FALSE)</f>
        <v>64</v>
      </c>
      <c r="E1219" s="110">
        <f>VLOOKUP(A1219,DBMS_TYPE_SIZES[],4,FALSE)</f>
        <v>65</v>
      </c>
      <c r="F1219" t="s">
        <v>168</v>
      </c>
      <c r="G1219" t="s">
        <v>731</v>
      </c>
      <c r="H1219" t="s">
        <v>86</v>
      </c>
      <c r="I1219">
        <v>0</v>
      </c>
      <c r="J1219">
        <v>64</v>
      </c>
    </row>
    <row r="1220" spans="1:10">
      <c r="A1220" s="108" t="str">
        <f>COL_SIZES[[#This Row],[datatype]]&amp;"_"&amp;COL_SIZES[[#This Row],[column_prec]]&amp;"_"&amp;COL_SIZES[[#This Row],[col_len]]</f>
        <v>int_10_4</v>
      </c>
      <c r="B1220" s="108">
        <f>IF(COL_SIZES[[#This Row],[datatype]] = "varchar",
  MIN(
    COL_SIZES[[#This Row],[column_length]],
    IFERROR(VALUE(VLOOKUP(
      COL_SIZES[[#This Row],[table_name]]&amp;"."&amp;COL_SIZES[[#This Row],[column_name]],
      AVG_COL_SIZES[#Data],2,FALSE)),
    COL_SIZES[[#This Row],[column_length]])
  ),
  COL_SIZES[[#This Row],[column_length]])</f>
        <v>4</v>
      </c>
      <c r="C1220" s="109">
        <f>VLOOKUP(A1220,DBMS_TYPE_SIZES[],2,FALSE)</f>
        <v>9</v>
      </c>
      <c r="D1220" s="109">
        <f>VLOOKUP(A1220,DBMS_TYPE_SIZES[],3,FALSE)</f>
        <v>4</v>
      </c>
      <c r="E1220" s="110">
        <f>VLOOKUP(A1220,DBMS_TYPE_SIZES[],4,FALSE)</f>
        <v>4</v>
      </c>
      <c r="F1220" t="s">
        <v>168</v>
      </c>
      <c r="G1220" t="s">
        <v>1360</v>
      </c>
      <c r="H1220" t="s">
        <v>18</v>
      </c>
      <c r="I1220">
        <v>10</v>
      </c>
      <c r="J1220">
        <v>4</v>
      </c>
    </row>
    <row r="1221" spans="1:10">
      <c r="A1221" s="108" t="str">
        <f>COL_SIZES[[#This Row],[datatype]]&amp;"_"&amp;COL_SIZES[[#This Row],[column_prec]]&amp;"_"&amp;COL_SIZES[[#This Row],[col_len]]</f>
        <v>varchar_0_50</v>
      </c>
      <c r="B1221" s="108">
        <f>IF(COL_SIZES[[#This Row],[datatype]] = "varchar",
  MIN(
    COL_SIZES[[#This Row],[column_length]],
    IFERROR(VALUE(VLOOKUP(
      COL_SIZES[[#This Row],[table_name]]&amp;"."&amp;COL_SIZES[[#This Row],[column_name]],
      AVG_COL_SIZES[#Data],2,FALSE)),
    COL_SIZES[[#This Row],[column_length]])
  ),
  COL_SIZES[[#This Row],[column_length]])</f>
        <v>50</v>
      </c>
      <c r="C1221" s="109">
        <f>VLOOKUP(A1221,DBMS_TYPE_SIZES[],2,FALSE)</f>
        <v>50</v>
      </c>
      <c r="D1221" s="109">
        <f>VLOOKUP(A1221,DBMS_TYPE_SIZES[],3,FALSE)</f>
        <v>50</v>
      </c>
      <c r="E1221" s="110">
        <f>VLOOKUP(A1221,DBMS_TYPE_SIZES[],4,FALSE)</f>
        <v>51</v>
      </c>
      <c r="F1221" t="s">
        <v>168</v>
      </c>
      <c r="G1221" t="s">
        <v>130</v>
      </c>
      <c r="H1221" t="s">
        <v>86</v>
      </c>
      <c r="I1221">
        <v>0</v>
      </c>
      <c r="J1221">
        <v>50</v>
      </c>
    </row>
    <row r="1222" spans="1:10">
      <c r="A1222" s="108" t="str">
        <f>COL_SIZES[[#This Row],[datatype]]&amp;"_"&amp;COL_SIZES[[#This Row],[column_prec]]&amp;"_"&amp;COL_SIZES[[#This Row],[col_len]]</f>
        <v>int_10_4</v>
      </c>
      <c r="B1222" s="108">
        <f>IF(COL_SIZES[[#This Row],[datatype]] = "varchar",
  MIN(
    COL_SIZES[[#This Row],[column_length]],
    IFERROR(VALUE(VLOOKUP(
      COL_SIZES[[#This Row],[table_name]]&amp;"."&amp;COL_SIZES[[#This Row],[column_name]],
      AVG_COL_SIZES[#Data],2,FALSE)),
    COL_SIZES[[#This Row],[column_length]])
  ),
  COL_SIZES[[#This Row],[column_length]])</f>
        <v>4</v>
      </c>
      <c r="C1222" s="109">
        <f>VLOOKUP(A1222,DBMS_TYPE_SIZES[],2,FALSE)</f>
        <v>9</v>
      </c>
      <c r="D1222" s="109">
        <f>VLOOKUP(A1222,DBMS_TYPE_SIZES[],3,FALSE)</f>
        <v>4</v>
      </c>
      <c r="E1222" s="110">
        <f>VLOOKUP(A1222,DBMS_TYPE_SIZES[],4,FALSE)</f>
        <v>4</v>
      </c>
      <c r="F1222" t="s">
        <v>168</v>
      </c>
      <c r="G1222" t="s">
        <v>706</v>
      </c>
      <c r="H1222" t="s">
        <v>18</v>
      </c>
      <c r="I1222">
        <v>10</v>
      </c>
      <c r="J1222">
        <v>4</v>
      </c>
    </row>
    <row r="1223" spans="1:10">
      <c r="A1223" s="108" t="str">
        <f>COL_SIZES[[#This Row],[datatype]]&amp;"_"&amp;COL_SIZES[[#This Row],[column_prec]]&amp;"_"&amp;COL_SIZES[[#This Row],[col_len]]</f>
        <v>int_10_4</v>
      </c>
      <c r="B1223" s="108">
        <f>IF(COL_SIZES[[#This Row],[datatype]] = "varchar",
  MIN(
    COL_SIZES[[#This Row],[column_length]],
    IFERROR(VALUE(VLOOKUP(
      COL_SIZES[[#This Row],[table_name]]&amp;"."&amp;COL_SIZES[[#This Row],[column_name]],
      AVG_COL_SIZES[#Data],2,FALSE)),
    COL_SIZES[[#This Row],[column_length]])
  ),
  COL_SIZES[[#This Row],[column_length]])</f>
        <v>4</v>
      </c>
      <c r="C1223" s="109">
        <f>VLOOKUP(A1223,DBMS_TYPE_SIZES[],2,FALSE)</f>
        <v>9</v>
      </c>
      <c r="D1223" s="109">
        <f>VLOOKUP(A1223,DBMS_TYPE_SIZES[],3,FALSE)</f>
        <v>4</v>
      </c>
      <c r="E1223" s="110">
        <f>VLOOKUP(A1223,DBMS_TYPE_SIZES[],4,FALSE)</f>
        <v>4</v>
      </c>
      <c r="F1223" t="s">
        <v>168</v>
      </c>
      <c r="G1223" t="s">
        <v>238</v>
      </c>
      <c r="H1223" t="s">
        <v>18</v>
      </c>
      <c r="I1223">
        <v>10</v>
      </c>
      <c r="J1223">
        <v>4</v>
      </c>
    </row>
    <row r="1224" spans="1:10">
      <c r="A1224" s="108" t="str">
        <f>COL_SIZES[[#This Row],[datatype]]&amp;"_"&amp;COL_SIZES[[#This Row],[column_prec]]&amp;"_"&amp;COL_SIZES[[#This Row],[col_len]]</f>
        <v>varchar_0_8</v>
      </c>
      <c r="B1224" s="108">
        <f>IF(COL_SIZES[[#This Row],[datatype]] = "varchar",
  MIN(
    COL_SIZES[[#This Row],[column_length]],
    IFERROR(VALUE(VLOOKUP(
      COL_SIZES[[#This Row],[table_name]]&amp;"."&amp;COL_SIZES[[#This Row],[column_name]],
      AVG_COL_SIZES[#Data],2,FALSE)),
    COL_SIZES[[#This Row],[column_length]])
  ),
  COL_SIZES[[#This Row],[column_length]])</f>
        <v>8</v>
      </c>
      <c r="C1224" s="109">
        <f>VLOOKUP(A1224,DBMS_TYPE_SIZES[],2,FALSE)</f>
        <v>8</v>
      </c>
      <c r="D1224" s="109">
        <f>VLOOKUP(A1224,DBMS_TYPE_SIZES[],3,FALSE)</f>
        <v>8</v>
      </c>
      <c r="E1224" s="110">
        <f>VLOOKUP(A1224,DBMS_TYPE_SIZES[],4,FALSE)</f>
        <v>9</v>
      </c>
      <c r="F1224" t="s">
        <v>168</v>
      </c>
      <c r="G1224" t="s">
        <v>733</v>
      </c>
      <c r="H1224" t="s">
        <v>86</v>
      </c>
      <c r="I1224">
        <v>0</v>
      </c>
      <c r="J1224">
        <v>255</v>
      </c>
    </row>
    <row r="1225" spans="1:10">
      <c r="A1225" s="108" t="str">
        <f>COL_SIZES[[#This Row],[datatype]]&amp;"_"&amp;COL_SIZES[[#This Row],[column_prec]]&amp;"_"&amp;COL_SIZES[[#This Row],[col_len]]</f>
        <v>datetime_23_8</v>
      </c>
      <c r="B1225" s="108">
        <f>IF(COL_SIZES[[#This Row],[datatype]] = "varchar",
  MIN(
    COL_SIZES[[#This Row],[column_length]],
    IFERROR(VALUE(VLOOKUP(
      COL_SIZES[[#This Row],[table_name]]&amp;"."&amp;COL_SIZES[[#This Row],[column_name]],
      AVG_COL_SIZES[#Data],2,FALSE)),
    COL_SIZES[[#This Row],[column_length]])
  ),
  COL_SIZES[[#This Row],[column_length]])</f>
        <v>8</v>
      </c>
      <c r="C1225" s="109">
        <f>VLOOKUP(A1225,DBMS_TYPE_SIZES[],2,FALSE)</f>
        <v>7</v>
      </c>
      <c r="D1225" s="109">
        <f>VLOOKUP(A1225,DBMS_TYPE_SIZES[],3,FALSE)</f>
        <v>8</v>
      </c>
      <c r="E1225" s="110">
        <f>VLOOKUP(A1225,DBMS_TYPE_SIZES[],4,FALSE)</f>
        <v>8</v>
      </c>
      <c r="F1225" t="s">
        <v>169</v>
      </c>
      <c r="G1225" t="s">
        <v>715</v>
      </c>
      <c r="H1225" t="s">
        <v>20</v>
      </c>
      <c r="I1225">
        <v>23</v>
      </c>
      <c r="J1225">
        <v>8</v>
      </c>
    </row>
    <row r="1226" spans="1:10">
      <c r="A1226" s="108" t="str">
        <f>COL_SIZES[[#This Row],[datatype]]&amp;"_"&amp;COL_SIZES[[#This Row],[column_prec]]&amp;"_"&amp;COL_SIZES[[#This Row],[col_len]]</f>
        <v>int_10_4</v>
      </c>
      <c r="B1226" s="108">
        <f>IF(COL_SIZES[[#This Row],[datatype]] = "varchar",
  MIN(
    COL_SIZES[[#This Row],[column_length]],
    IFERROR(VALUE(VLOOKUP(
      COL_SIZES[[#This Row],[table_name]]&amp;"."&amp;COL_SIZES[[#This Row],[column_name]],
      AVG_COL_SIZES[#Data],2,FALSE)),
    COL_SIZES[[#This Row],[column_length]])
  ),
  COL_SIZES[[#This Row],[column_length]])</f>
        <v>4</v>
      </c>
      <c r="C1226" s="109">
        <f>VLOOKUP(A1226,DBMS_TYPE_SIZES[],2,FALSE)</f>
        <v>9</v>
      </c>
      <c r="D1226" s="109">
        <f>VLOOKUP(A1226,DBMS_TYPE_SIZES[],3,FALSE)</f>
        <v>4</v>
      </c>
      <c r="E1226" s="110">
        <f>VLOOKUP(A1226,DBMS_TYPE_SIZES[],4,FALSE)</f>
        <v>4</v>
      </c>
      <c r="F1226" t="s">
        <v>169</v>
      </c>
      <c r="G1226" t="s">
        <v>129</v>
      </c>
      <c r="H1226" t="s">
        <v>18</v>
      </c>
      <c r="I1226">
        <v>10</v>
      </c>
      <c r="J1226">
        <v>4</v>
      </c>
    </row>
    <row r="1227" spans="1:10">
      <c r="A1227" s="108" t="str">
        <f>COL_SIZES[[#This Row],[datatype]]&amp;"_"&amp;COL_SIZES[[#This Row],[column_prec]]&amp;"_"&amp;COL_SIZES[[#This Row],[col_len]]</f>
        <v>int_10_4</v>
      </c>
      <c r="B1227" s="108">
        <f>IF(COL_SIZES[[#This Row],[datatype]] = "varchar",
  MIN(
    COL_SIZES[[#This Row],[column_length]],
    IFERROR(VALUE(VLOOKUP(
      COL_SIZES[[#This Row],[table_name]]&amp;"."&amp;COL_SIZES[[#This Row],[column_name]],
      AVG_COL_SIZES[#Data],2,FALSE)),
    COL_SIZES[[#This Row],[column_length]])
  ),
  COL_SIZES[[#This Row],[column_length]])</f>
        <v>4</v>
      </c>
      <c r="C1227" s="109">
        <f>VLOOKUP(A1227,DBMS_TYPE_SIZES[],2,FALSE)</f>
        <v>9</v>
      </c>
      <c r="D1227" s="109">
        <f>VLOOKUP(A1227,DBMS_TYPE_SIZES[],3,FALSE)</f>
        <v>4</v>
      </c>
      <c r="E1227" s="110">
        <f>VLOOKUP(A1227,DBMS_TYPE_SIZES[],4,FALSE)</f>
        <v>4</v>
      </c>
      <c r="F1227" t="s">
        <v>169</v>
      </c>
      <c r="G1227" t="s">
        <v>157</v>
      </c>
      <c r="H1227" t="s">
        <v>18</v>
      </c>
      <c r="I1227">
        <v>10</v>
      </c>
      <c r="J1227">
        <v>4</v>
      </c>
    </row>
    <row r="1228" spans="1:10">
      <c r="A1228" s="108" t="str">
        <f>COL_SIZES[[#This Row],[datatype]]&amp;"_"&amp;COL_SIZES[[#This Row],[column_prec]]&amp;"_"&amp;COL_SIZES[[#This Row],[col_len]]</f>
        <v>varchar_0_50</v>
      </c>
      <c r="B1228" s="108">
        <f>IF(COL_SIZES[[#This Row],[datatype]] = "varchar",
  MIN(
    COL_SIZES[[#This Row],[column_length]],
    IFERROR(VALUE(VLOOKUP(
      COL_SIZES[[#This Row],[table_name]]&amp;"."&amp;COL_SIZES[[#This Row],[column_name]],
      AVG_COL_SIZES[#Data],2,FALSE)),
    COL_SIZES[[#This Row],[column_length]])
  ),
  COL_SIZES[[#This Row],[column_length]])</f>
        <v>50</v>
      </c>
      <c r="C1228" s="109">
        <f>VLOOKUP(A1228,DBMS_TYPE_SIZES[],2,FALSE)</f>
        <v>50</v>
      </c>
      <c r="D1228" s="109">
        <f>VLOOKUP(A1228,DBMS_TYPE_SIZES[],3,FALSE)</f>
        <v>50</v>
      </c>
      <c r="E1228" s="110">
        <f>VLOOKUP(A1228,DBMS_TYPE_SIZES[],4,FALSE)</f>
        <v>51</v>
      </c>
      <c r="F1228" t="s">
        <v>169</v>
      </c>
      <c r="G1228" t="s">
        <v>115</v>
      </c>
      <c r="H1228" t="s">
        <v>86</v>
      </c>
      <c r="I1228">
        <v>0</v>
      </c>
      <c r="J1228">
        <v>50</v>
      </c>
    </row>
    <row r="1229" spans="1:10">
      <c r="A1229" s="108" t="str">
        <f>COL_SIZES[[#This Row],[datatype]]&amp;"_"&amp;COL_SIZES[[#This Row],[column_prec]]&amp;"_"&amp;COL_SIZES[[#This Row],[col_len]]</f>
        <v>int_10_4</v>
      </c>
      <c r="B1229" s="108">
        <f>IF(COL_SIZES[[#This Row],[datatype]] = "varchar",
  MIN(
    COL_SIZES[[#This Row],[column_length]],
    IFERROR(VALUE(VLOOKUP(
      COL_SIZES[[#This Row],[table_name]]&amp;"."&amp;COL_SIZES[[#This Row],[column_name]],
      AVG_COL_SIZES[#Data],2,FALSE)),
    COL_SIZES[[#This Row],[column_length]])
  ),
  COL_SIZES[[#This Row],[column_length]])</f>
        <v>4</v>
      </c>
      <c r="C1229" s="109">
        <f>VLOOKUP(A1229,DBMS_TYPE_SIZES[],2,FALSE)</f>
        <v>9</v>
      </c>
      <c r="D1229" s="109">
        <f>VLOOKUP(A1229,DBMS_TYPE_SIZES[],3,FALSE)</f>
        <v>4</v>
      </c>
      <c r="E1229" s="110">
        <f>VLOOKUP(A1229,DBMS_TYPE_SIZES[],4,FALSE)</f>
        <v>4</v>
      </c>
      <c r="F1229" t="s">
        <v>169</v>
      </c>
      <c r="G1229" t="s">
        <v>734</v>
      </c>
      <c r="H1229" t="s">
        <v>18</v>
      </c>
      <c r="I1229">
        <v>10</v>
      </c>
      <c r="J1229">
        <v>4</v>
      </c>
    </row>
    <row r="1230" spans="1:10">
      <c r="A1230" s="108" t="str">
        <f>COL_SIZES[[#This Row],[datatype]]&amp;"_"&amp;COL_SIZES[[#This Row],[column_prec]]&amp;"_"&amp;COL_SIZES[[#This Row],[col_len]]</f>
        <v>numeric_19_9</v>
      </c>
      <c r="B1230" s="108">
        <f>IF(COL_SIZES[[#This Row],[datatype]] = "varchar",
  MIN(
    COL_SIZES[[#This Row],[column_length]],
    IFERROR(VALUE(VLOOKUP(
      COL_SIZES[[#This Row],[table_name]]&amp;"."&amp;COL_SIZES[[#This Row],[column_name]],
      AVG_COL_SIZES[#Data],2,FALSE)),
    COL_SIZES[[#This Row],[column_length]])
  ),
  COL_SIZES[[#This Row],[column_length]])</f>
        <v>9</v>
      </c>
      <c r="C1230" s="109">
        <f>VLOOKUP(A1230,DBMS_TYPE_SIZES[],2,FALSE)</f>
        <v>9</v>
      </c>
      <c r="D1230" s="109">
        <f>VLOOKUP(A1230,DBMS_TYPE_SIZES[],3,FALSE)</f>
        <v>9</v>
      </c>
      <c r="E1230" s="110">
        <f>VLOOKUP(A1230,DBMS_TYPE_SIZES[],4,FALSE)</f>
        <v>9</v>
      </c>
      <c r="F1230" t="s">
        <v>169</v>
      </c>
      <c r="G1230" t="s">
        <v>143</v>
      </c>
      <c r="H1230" t="s">
        <v>62</v>
      </c>
      <c r="I1230">
        <v>19</v>
      </c>
      <c r="J1230">
        <v>9</v>
      </c>
    </row>
    <row r="1231" spans="1:10">
      <c r="A1231" s="108" t="str">
        <f>COL_SIZES[[#This Row],[datatype]]&amp;"_"&amp;COL_SIZES[[#This Row],[column_prec]]&amp;"_"&amp;COL_SIZES[[#This Row],[col_len]]</f>
        <v>int_10_4</v>
      </c>
      <c r="B1231" s="108">
        <f>IF(COL_SIZES[[#This Row],[datatype]] = "varchar",
  MIN(
    COL_SIZES[[#This Row],[column_length]],
    IFERROR(VALUE(VLOOKUP(
      COL_SIZES[[#This Row],[table_name]]&amp;"."&amp;COL_SIZES[[#This Row],[column_name]],
      AVG_COL_SIZES[#Data],2,FALSE)),
    COL_SIZES[[#This Row],[column_length]])
  ),
  COL_SIZES[[#This Row],[column_length]])</f>
        <v>4</v>
      </c>
      <c r="C1231" s="109">
        <f>VLOOKUP(A1231,DBMS_TYPE_SIZES[],2,FALSE)</f>
        <v>9</v>
      </c>
      <c r="D1231" s="109">
        <f>VLOOKUP(A1231,DBMS_TYPE_SIZES[],3,FALSE)</f>
        <v>4</v>
      </c>
      <c r="E1231" s="110">
        <f>VLOOKUP(A1231,DBMS_TYPE_SIZES[],4,FALSE)</f>
        <v>4</v>
      </c>
      <c r="F1231" t="s">
        <v>169</v>
      </c>
      <c r="G1231" t="s">
        <v>736</v>
      </c>
      <c r="H1231" t="s">
        <v>18</v>
      </c>
      <c r="I1231">
        <v>10</v>
      </c>
      <c r="J1231">
        <v>4</v>
      </c>
    </row>
    <row r="1232" spans="1:10">
      <c r="A1232" s="108" t="str">
        <f>COL_SIZES[[#This Row],[datatype]]&amp;"_"&amp;COL_SIZES[[#This Row],[column_prec]]&amp;"_"&amp;COL_SIZES[[#This Row],[col_len]]</f>
        <v>varchar_0_255</v>
      </c>
      <c r="B1232" s="108">
        <f>IF(COL_SIZES[[#This Row],[datatype]] = "varchar",
  MIN(
    COL_SIZES[[#This Row],[column_length]],
    IFERROR(VALUE(VLOOKUP(
      COL_SIZES[[#This Row],[table_name]]&amp;"."&amp;COL_SIZES[[#This Row],[column_name]],
      AVG_COL_SIZES[#Data],2,FALSE)),
    COL_SIZES[[#This Row],[column_length]])
  ),
  COL_SIZES[[#This Row],[column_length]])</f>
        <v>255</v>
      </c>
      <c r="C1232" s="109">
        <f>VLOOKUP(A1232,DBMS_TYPE_SIZES[],2,FALSE)</f>
        <v>255</v>
      </c>
      <c r="D1232" s="109">
        <f>VLOOKUP(A1232,DBMS_TYPE_SIZES[],3,FALSE)</f>
        <v>255</v>
      </c>
      <c r="E1232" s="110">
        <f>VLOOKUP(A1232,DBMS_TYPE_SIZES[],4,FALSE)</f>
        <v>256</v>
      </c>
      <c r="F1232" t="s">
        <v>169</v>
      </c>
      <c r="G1232" t="s">
        <v>764</v>
      </c>
      <c r="H1232" t="s">
        <v>86</v>
      </c>
      <c r="I1232">
        <v>0</v>
      </c>
      <c r="J1232">
        <v>255</v>
      </c>
    </row>
    <row r="1233" spans="1:10">
      <c r="A1233" s="108" t="str">
        <f>COL_SIZES[[#This Row],[datatype]]&amp;"_"&amp;COL_SIZES[[#This Row],[column_prec]]&amp;"_"&amp;COL_SIZES[[#This Row],[col_len]]</f>
        <v>int_10_4</v>
      </c>
      <c r="B1233" s="108">
        <f>IF(COL_SIZES[[#This Row],[datatype]] = "varchar",
  MIN(
    COL_SIZES[[#This Row],[column_length]],
    IFERROR(VALUE(VLOOKUP(
      COL_SIZES[[#This Row],[table_name]]&amp;"."&amp;COL_SIZES[[#This Row],[column_name]],
      AVG_COL_SIZES[#Data],2,FALSE)),
    COL_SIZES[[#This Row],[column_length]])
  ),
  COL_SIZES[[#This Row],[column_length]])</f>
        <v>4</v>
      </c>
      <c r="C1233" s="109">
        <f>VLOOKUP(A1233,DBMS_TYPE_SIZES[],2,FALSE)</f>
        <v>9</v>
      </c>
      <c r="D1233" s="109">
        <f>VLOOKUP(A1233,DBMS_TYPE_SIZES[],3,FALSE)</f>
        <v>4</v>
      </c>
      <c r="E1233" s="110">
        <f>VLOOKUP(A1233,DBMS_TYPE_SIZES[],4,FALSE)</f>
        <v>4</v>
      </c>
      <c r="F1233" t="s">
        <v>169</v>
      </c>
      <c r="G1233" t="s">
        <v>212</v>
      </c>
      <c r="H1233" t="s">
        <v>18</v>
      </c>
      <c r="I1233">
        <v>10</v>
      </c>
      <c r="J1233">
        <v>4</v>
      </c>
    </row>
    <row r="1234" spans="1:10">
      <c r="A1234" s="108" t="str">
        <f>COL_SIZES[[#This Row],[datatype]]&amp;"_"&amp;COL_SIZES[[#This Row],[column_prec]]&amp;"_"&amp;COL_SIZES[[#This Row],[col_len]]</f>
        <v>int_10_4</v>
      </c>
      <c r="B1234" s="108">
        <f>IF(COL_SIZES[[#This Row],[datatype]] = "varchar",
  MIN(
    COL_SIZES[[#This Row],[column_length]],
    IFERROR(VALUE(VLOOKUP(
      COL_SIZES[[#This Row],[table_name]]&amp;"."&amp;COL_SIZES[[#This Row],[column_name]],
      AVG_COL_SIZES[#Data],2,FALSE)),
    COL_SIZES[[#This Row],[column_length]])
  ),
  COL_SIZES[[#This Row],[column_length]])</f>
        <v>4</v>
      </c>
      <c r="C1234" s="109">
        <f>VLOOKUP(A1234,DBMS_TYPE_SIZES[],2,FALSE)</f>
        <v>9</v>
      </c>
      <c r="D1234" s="109">
        <f>VLOOKUP(A1234,DBMS_TYPE_SIZES[],3,FALSE)</f>
        <v>4</v>
      </c>
      <c r="E1234" s="110">
        <f>VLOOKUP(A1234,DBMS_TYPE_SIZES[],4,FALSE)</f>
        <v>4</v>
      </c>
      <c r="F1234" t="s">
        <v>169</v>
      </c>
      <c r="G1234" t="s">
        <v>697</v>
      </c>
      <c r="H1234" t="s">
        <v>18</v>
      </c>
      <c r="I1234">
        <v>10</v>
      </c>
      <c r="J1234">
        <v>4</v>
      </c>
    </row>
    <row r="1235" spans="1:10">
      <c r="A1235" s="108" t="str">
        <f>COL_SIZES[[#This Row],[datatype]]&amp;"_"&amp;COL_SIZES[[#This Row],[column_prec]]&amp;"_"&amp;COL_SIZES[[#This Row],[col_len]]</f>
        <v>int_10_4</v>
      </c>
      <c r="B1235" s="108">
        <f>IF(COL_SIZES[[#This Row],[datatype]] = "varchar",
  MIN(
    COL_SIZES[[#This Row],[column_length]],
    IFERROR(VALUE(VLOOKUP(
      COL_SIZES[[#This Row],[table_name]]&amp;"."&amp;COL_SIZES[[#This Row],[column_name]],
      AVG_COL_SIZES[#Data],2,FALSE)),
    COL_SIZES[[#This Row],[column_length]])
  ),
  COL_SIZES[[#This Row],[column_length]])</f>
        <v>4</v>
      </c>
      <c r="C1235" s="109">
        <f>VLOOKUP(A1235,DBMS_TYPE_SIZES[],2,FALSE)</f>
        <v>9</v>
      </c>
      <c r="D1235" s="109">
        <f>VLOOKUP(A1235,DBMS_TYPE_SIZES[],3,FALSE)</f>
        <v>4</v>
      </c>
      <c r="E1235" s="110">
        <f>VLOOKUP(A1235,DBMS_TYPE_SIZES[],4,FALSE)</f>
        <v>4</v>
      </c>
      <c r="F1235" t="s">
        <v>169</v>
      </c>
      <c r="G1235" t="s">
        <v>116</v>
      </c>
      <c r="H1235" t="s">
        <v>18</v>
      </c>
      <c r="I1235">
        <v>10</v>
      </c>
      <c r="J1235">
        <v>4</v>
      </c>
    </row>
    <row r="1236" spans="1:10">
      <c r="A1236" s="108" t="str">
        <f>COL_SIZES[[#This Row],[datatype]]&amp;"_"&amp;COL_SIZES[[#This Row],[column_prec]]&amp;"_"&amp;COL_SIZES[[#This Row],[col_len]]</f>
        <v>numeric_19_9</v>
      </c>
      <c r="B1236" s="108">
        <f>IF(COL_SIZES[[#This Row],[datatype]] = "varchar",
  MIN(
    COL_SIZES[[#This Row],[column_length]],
    IFERROR(VALUE(VLOOKUP(
      COL_SIZES[[#This Row],[table_name]]&amp;"."&amp;COL_SIZES[[#This Row],[column_name]],
      AVG_COL_SIZES[#Data],2,FALSE)),
    COL_SIZES[[#This Row],[column_length]])
  ),
  COL_SIZES[[#This Row],[column_length]])</f>
        <v>9</v>
      </c>
      <c r="C1236" s="109">
        <f>VLOOKUP(A1236,DBMS_TYPE_SIZES[],2,FALSE)</f>
        <v>9</v>
      </c>
      <c r="D1236" s="109">
        <f>VLOOKUP(A1236,DBMS_TYPE_SIZES[],3,FALSE)</f>
        <v>9</v>
      </c>
      <c r="E1236" s="110">
        <f>VLOOKUP(A1236,DBMS_TYPE_SIZES[],4,FALSE)</f>
        <v>9</v>
      </c>
      <c r="F1236" t="s">
        <v>169</v>
      </c>
      <c r="G1236" t="s">
        <v>96</v>
      </c>
      <c r="H1236" t="s">
        <v>62</v>
      </c>
      <c r="I1236">
        <v>19</v>
      </c>
      <c r="J1236">
        <v>9</v>
      </c>
    </row>
    <row r="1237" spans="1:10">
      <c r="A1237" s="108" t="str">
        <f>COL_SIZES[[#This Row],[datatype]]&amp;"_"&amp;COL_SIZES[[#This Row],[column_prec]]&amp;"_"&amp;COL_SIZES[[#This Row],[col_len]]</f>
        <v>varchar_0_64</v>
      </c>
      <c r="B1237" s="108">
        <f>IF(COL_SIZES[[#This Row],[datatype]] = "varchar",
  MIN(
    COL_SIZES[[#This Row],[column_length]],
    IFERROR(VALUE(VLOOKUP(
      COL_SIZES[[#This Row],[table_name]]&amp;"."&amp;COL_SIZES[[#This Row],[column_name]],
      AVG_COL_SIZES[#Data],2,FALSE)),
    COL_SIZES[[#This Row],[column_length]])
  ),
  COL_SIZES[[#This Row],[column_length]])</f>
        <v>64</v>
      </c>
      <c r="C1237" s="109">
        <f>VLOOKUP(A1237,DBMS_TYPE_SIZES[],2,FALSE)</f>
        <v>64</v>
      </c>
      <c r="D1237" s="109">
        <f>VLOOKUP(A1237,DBMS_TYPE_SIZES[],3,FALSE)</f>
        <v>64</v>
      </c>
      <c r="E1237" s="110">
        <f>VLOOKUP(A1237,DBMS_TYPE_SIZES[],4,FALSE)</f>
        <v>65</v>
      </c>
      <c r="F1237" t="s">
        <v>169</v>
      </c>
      <c r="G1237" t="s">
        <v>731</v>
      </c>
      <c r="H1237" t="s">
        <v>86</v>
      </c>
      <c r="I1237">
        <v>0</v>
      </c>
      <c r="J1237">
        <v>64</v>
      </c>
    </row>
    <row r="1238" spans="1:10">
      <c r="A1238" s="108" t="str">
        <f>COL_SIZES[[#This Row],[datatype]]&amp;"_"&amp;COL_SIZES[[#This Row],[column_prec]]&amp;"_"&amp;COL_SIZES[[#This Row],[col_len]]</f>
        <v>int_10_4</v>
      </c>
      <c r="B1238" s="108">
        <f>IF(COL_SIZES[[#This Row],[datatype]] = "varchar",
  MIN(
    COL_SIZES[[#This Row],[column_length]],
    IFERROR(VALUE(VLOOKUP(
      COL_SIZES[[#This Row],[table_name]]&amp;"."&amp;COL_SIZES[[#This Row],[column_name]],
      AVG_COL_SIZES[#Data],2,FALSE)),
    COL_SIZES[[#This Row],[column_length]])
  ),
  COL_SIZES[[#This Row],[column_length]])</f>
        <v>4</v>
      </c>
      <c r="C1238" s="109">
        <f>VLOOKUP(A1238,DBMS_TYPE_SIZES[],2,FALSE)</f>
        <v>9</v>
      </c>
      <c r="D1238" s="109">
        <f>VLOOKUP(A1238,DBMS_TYPE_SIZES[],3,FALSE)</f>
        <v>4</v>
      </c>
      <c r="E1238" s="110">
        <f>VLOOKUP(A1238,DBMS_TYPE_SIZES[],4,FALSE)</f>
        <v>4</v>
      </c>
      <c r="F1238" t="s">
        <v>169</v>
      </c>
      <c r="G1238" t="s">
        <v>1360</v>
      </c>
      <c r="H1238" t="s">
        <v>18</v>
      </c>
      <c r="I1238">
        <v>10</v>
      </c>
      <c r="J1238">
        <v>4</v>
      </c>
    </row>
    <row r="1239" spans="1:10">
      <c r="A1239" s="108" t="str">
        <f>COL_SIZES[[#This Row],[datatype]]&amp;"_"&amp;COL_SIZES[[#This Row],[column_prec]]&amp;"_"&amp;COL_SIZES[[#This Row],[col_len]]</f>
        <v>varchar_0_50</v>
      </c>
      <c r="B1239" s="108">
        <f>IF(COL_SIZES[[#This Row],[datatype]] = "varchar",
  MIN(
    COL_SIZES[[#This Row],[column_length]],
    IFERROR(VALUE(VLOOKUP(
      COL_SIZES[[#This Row],[table_name]]&amp;"."&amp;COL_SIZES[[#This Row],[column_name]],
      AVG_COL_SIZES[#Data],2,FALSE)),
    COL_SIZES[[#This Row],[column_length]])
  ),
  COL_SIZES[[#This Row],[column_length]])</f>
        <v>50</v>
      </c>
      <c r="C1239" s="109">
        <f>VLOOKUP(A1239,DBMS_TYPE_SIZES[],2,FALSE)</f>
        <v>50</v>
      </c>
      <c r="D1239" s="109">
        <f>VLOOKUP(A1239,DBMS_TYPE_SIZES[],3,FALSE)</f>
        <v>50</v>
      </c>
      <c r="E1239" s="110">
        <f>VLOOKUP(A1239,DBMS_TYPE_SIZES[],4,FALSE)</f>
        <v>51</v>
      </c>
      <c r="F1239" t="s">
        <v>169</v>
      </c>
      <c r="G1239" t="s">
        <v>130</v>
      </c>
      <c r="H1239" t="s">
        <v>86</v>
      </c>
      <c r="I1239">
        <v>0</v>
      </c>
      <c r="J1239">
        <v>50</v>
      </c>
    </row>
    <row r="1240" spans="1:10">
      <c r="A1240" s="108" t="str">
        <f>COL_SIZES[[#This Row],[datatype]]&amp;"_"&amp;COL_SIZES[[#This Row],[column_prec]]&amp;"_"&amp;COL_SIZES[[#This Row],[col_len]]</f>
        <v>int_10_4</v>
      </c>
      <c r="B1240" s="108">
        <f>IF(COL_SIZES[[#This Row],[datatype]] = "varchar",
  MIN(
    COL_SIZES[[#This Row],[column_length]],
    IFERROR(VALUE(VLOOKUP(
      COL_SIZES[[#This Row],[table_name]]&amp;"."&amp;COL_SIZES[[#This Row],[column_name]],
      AVG_COL_SIZES[#Data],2,FALSE)),
    COL_SIZES[[#This Row],[column_length]])
  ),
  COL_SIZES[[#This Row],[column_length]])</f>
        <v>4</v>
      </c>
      <c r="C1240" s="109">
        <f>VLOOKUP(A1240,DBMS_TYPE_SIZES[],2,FALSE)</f>
        <v>9</v>
      </c>
      <c r="D1240" s="109">
        <f>VLOOKUP(A1240,DBMS_TYPE_SIZES[],3,FALSE)</f>
        <v>4</v>
      </c>
      <c r="E1240" s="110">
        <f>VLOOKUP(A1240,DBMS_TYPE_SIZES[],4,FALSE)</f>
        <v>4</v>
      </c>
      <c r="F1240" t="s">
        <v>169</v>
      </c>
      <c r="G1240" t="s">
        <v>706</v>
      </c>
      <c r="H1240" t="s">
        <v>18</v>
      </c>
      <c r="I1240">
        <v>10</v>
      </c>
      <c r="J1240">
        <v>4</v>
      </c>
    </row>
    <row r="1241" spans="1:10">
      <c r="A1241" s="108" t="str">
        <f>COL_SIZES[[#This Row],[datatype]]&amp;"_"&amp;COL_SIZES[[#This Row],[column_prec]]&amp;"_"&amp;COL_SIZES[[#This Row],[col_len]]</f>
        <v>int_10_4</v>
      </c>
      <c r="B1241" s="108">
        <f>IF(COL_SIZES[[#This Row],[datatype]] = "varchar",
  MIN(
    COL_SIZES[[#This Row],[column_length]],
    IFERROR(VALUE(VLOOKUP(
      COL_SIZES[[#This Row],[table_name]]&amp;"."&amp;COL_SIZES[[#This Row],[column_name]],
      AVG_COL_SIZES[#Data],2,FALSE)),
    COL_SIZES[[#This Row],[column_length]])
  ),
  COL_SIZES[[#This Row],[column_length]])</f>
        <v>4</v>
      </c>
      <c r="C1241" s="109">
        <f>VLOOKUP(A1241,DBMS_TYPE_SIZES[],2,FALSE)</f>
        <v>9</v>
      </c>
      <c r="D1241" s="109">
        <f>VLOOKUP(A1241,DBMS_TYPE_SIZES[],3,FALSE)</f>
        <v>4</v>
      </c>
      <c r="E1241" s="110">
        <f>VLOOKUP(A1241,DBMS_TYPE_SIZES[],4,FALSE)</f>
        <v>4</v>
      </c>
      <c r="F1241" t="s">
        <v>169</v>
      </c>
      <c r="G1241" t="s">
        <v>238</v>
      </c>
      <c r="H1241" t="s">
        <v>18</v>
      </c>
      <c r="I1241">
        <v>10</v>
      </c>
      <c r="J1241">
        <v>4</v>
      </c>
    </row>
    <row r="1242" spans="1:10">
      <c r="A1242" s="108" t="str">
        <f>COL_SIZES[[#This Row],[datatype]]&amp;"_"&amp;COL_SIZES[[#This Row],[column_prec]]&amp;"_"&amp;COL_SIZES[[#This Row],[col_len]]</f>
        <v>varchar_0_8</v>
      </c>
      <c r="B1242" s="108">
        <f>IF(COL_SIZES[[#This Row],[datatype]] = "varchar",
  MIN(
    COL_SIZES[[#This Row],[column_length]],
    IFERROR(VALUE(VLOOKUP(
      COL_SIZES[[#This Row],[table_name]]&amp;"."&amp;COL_SIZES[[#This Row],[column_name]],
      AVG_COL_SIZES[#Data],2,FALSE)),
    COL_SIZES[[#This Row],[column_length]])
  ),
  COL_SIZES[[#This Row],[column_length]])</f>
        <v>8</v>
      </c>
      <c r="C1242" s="109">
        <f>VLOOKUP(A1242,DBMS_TYPE_SIZES[],2,FALSE)</f>
        <v>8</v>
      </c>
      <c r="D1242" s="109">
        <f>VLOOKUP(A1242,DBMS_TYPE_SIZES[],3,FALSE)</f>
        <v>8</v>
      </c>
      <c r="E1242" s="110">
        <f>VLOOKUP(A1242,DBMS_TYPE_SIZES[],4,FALSE)</f>
        <v>9</v>
      </c>
      <c r="F1242" t="s">
        <v>169</v>
      </c>
      <c r="G1242" t="s">
        <v>733</v>
      </c>
      <c r="H1242" t="s">
        <v>86</v>
      </c>
      <c r="I1242">
        <v>0</v>
      </c>
      <c r="J1242">
        <v>255</v>
      </c>
    </row>
    <row r="1243" spans="1:10">
      <c r="A1243" s="108" t="str">
        <f>COL_SIZES[[#This Row],[datatype]]&amp;"_"&amp;COL_SIZES[[#This Row],[column_prec]]&amp;"_"&amp;COL_SIZES[[#This Row],[col_len]]</f>
        <v>datetime_23_8</v>
      </c>
      <c r="B1243" s="108">
        <f>IF(COL_SIZES[[#This Row],[datatype]] = "varchar",
  MIN(
    COL_SIZES[[#This Row],[column_length]],
    IFERROR(VALUE(VLOOKUP(
      COL_SIZES[[#This Row],[table_name]]&amp;"."&amp;COL_SIZES[[#This Row],[column_name]],
      AVG_COL_SIZES[#Data],2,FALSE)),
    COL_SIZES[[#This Row],[column_length]])
  ),
  COL_SIZES[[#This Row],[column_length]])</f>
        <v>8</v>
      </c>
      <c r="C1243" s="109">
        <f>VLOOKUP(A1243,DBMS_TYPE_SIZES[],2,FALSE)</f>
        <v>7</v>
      </c>
      <c r="D1243" s="109">
        <f>VLOOKUP(A1243,DBMS_TYPE_SIZES[],3,FALSE)</f>
        <v>8</v>
      </c>
      <c r="E1243" s="110">
        <f>VLOOKUP(A1243,DBMS_TYPE_SIZES[],4,FALSE)</f>
        <v>8</v>
      </c>
      <c r="F1243" t="s">
        <v>170</v>
      </c>
      <c r="G1243" t="s">
        <v>715</v>
      </c>
      <c r="H1243" t="s">
        <v>20</v>
      </c>
      <c r="I1243">
        <v>23</v>
      </c>
      <c r="J1243">
        <v>8</v>
      </c>
    </row>
    <row r="1244" spans="1:10">
      <c r="A1244" s="108" t="str">
        <f>COL_SIZES[[#This Row],[datatype]]&amp;"_"&amp;COL_SIZES[[#This Row],[column_prec]]&amp;"_"&amp;COL_SIZES[[#This Row],[col_len]]</f>
        <v>int_10_4</v>
      </c>
      <c r="B1244" s="108">
        <f>IF(COL_SIZES[[#This Row],[datatype]] = "varchar",
  MIN(
    COL_SIZES[[#This Row],[column_length]],
    IFERROR(VALUE(VLOOKUP(
      COL_SIZES[[#This Row],[table_name]]&amp;"."&amp;COL_SIZES[[#This Row],[column_name]],
      AVG_COL_SIZES[#Data],2,FALSE)),
    COL_SIZES[[#This Row],[column_length]])
  ),
  COL_SIZES[[#This Row],[column_length]])</f>
        <v>4</v>
      </c>
      <c r="C1244" s="109">
        <f>VLOOKUP(A1244,DBMS_TYPE_SIZES[],2,FALSE)</f>
        <v>9</v>
      </c>
      <c r="D1244" s="109">
        <f>VLOOKUP(A1244,DBMS_TYPE_SIZES[],3,FALSE)</f>
        <v>4</v>
      </c>
      <c r="E1244" s="110">
        <f>VLOOKUP(A1244,DBMS_TYPE_SIZES[],4,FALSE)</f>
        <v>4</v>
      </c>
      <c r="F1244" t="s">
        <v>170</v>
      </c>
      <c r="G1244" t="s">
        <v>129</v>
      </c>
      <c r="H1244" t="s">
        <v>18</v>
      </c>
      <c r="I1244">
        <v>10</v>
      </c>
      <c r="J1244">
        <v>4</v>
      </c>
    </row>
    <row r="1245" spans="1:10">
      <c r="A1245" s="108" t="str">
        <f>COL_SIZES[[#This Row],[datatype]]&amp;"_"&amp;COL_SIZES[[#This Row],[column_prec]]&amp;"_"&amp;COL_SIZES[[#This Row],[col_len]]</f>
        <v>int_10_4</v>
      </c>
      <c r="B1245" s="108">
        <f>IF(COL_SIZES[[#This Row],[datatype]] = "varchar",
  MIN(
    COL_SIZES[[#This Row],[column_length]],
    IFERROR(VALUE(VLOOKUP(
      COL_SIZES[[#This Row],[table_name]]&amp;"."&amp;COL_SIZES[[#This Row],[column_name]],
      AVG_COL_SIZES[#Data],2,FALSE)),
    COL_SIZES[[#This Row],[column_length]])
  ),
  COL_SIZES[[#This Row],[column_length]])</f>
        <v>4</v>
      </c>
      <c r="C1245" s="109">
        <f>VLOOKUP(A1245,DBMS_TYPE_SIZES[],2,FALSE)</f>
        <v>9</v>
      </c>
      <c r="D1245" s="109">
        <f>VLOOKUP(A1245,DBMS_TYPE_SIZES[],3,FALSE)</f>
        <v>4</v>
      </c>
      <c r="E1245" s="110">
        <f>VLOOKUP(A1245,DBMS_TYPE_SIZES[],4,FALSE)</f>
        <v>4</v>
      </c>
      <c r="F1245" t="s">
        <v>170</v>
      </c>
      <c r="G1245" t="s">
        <v>157</v>
      </c>
      <c r="H1245" t="s">
        <v>18</v>
      </c>
      <c r="I1245">
        <v>10</v>
      </c>
      <c r="J1245">
        <v>4</v>
      </c>
    </row>
    <row r="1246" spans="1:10">
      <c r="A1246" s="108" t="str">
        <f>COL_SIZES[[#This Row],[datatype]]&amp;"_"&amp;COL_SIZES[[#This Row],[column_prec]]&amp;"_"&amp;COL_SIZES[[#This Row],[col_len]]</f>
        <v>varchar_0_50</v>
      </c>
      <c r="B1246" s="108">
        <f>IF(COL_SIZES[[#This Row],[datatype]] = "varchar",
  MIN(
    COL_SIZES[[#This Row],[column_length]],
    IFERROR(VALUE(VLOOKUP(
      COL_SIZES[[#This Row],[table_name]]&amp;"."&amp;COL_SIZES[[#This Row],[column_name]],
      AVG_COL_SIZES[#Data],2,FALSE)),
    COL_SIZES[[#This Row],[column_length]])
  ),
  COL_SIZES[[#This Row],[column_length]])</f>
        <v>50</v>
      </c>
      <c r="C1246" s="109">
        <f>VLOOKUP(A1246,DBMS_TYPE_SIZES[],2,FALSE)</f>
        <v>50</v>
      </c>
      <c r="D1246" s="109">
        <f>VLOOKUP(A1246,DBMS_TYPE_SIZES[],3,FALSE)</f>
        <v>50</v>
      </c>
      <c r="E1246" s="110">
        <f>VLOOKUP(A1246,DBMS_TYPE_SIZES[],4,FALSE)</f>
        <v>51</v>
      </c>
      <c r="F1246" t="s">
        <v>170</v>
      </c>
      <c r="G1246" t="s">
        <v>115</v>
      </c>
      <c r="H1246" t="s">
        <v>86</v>
      </c>
      <c r="I1246">
        <v>0</v>
      </c>
      <c r="J1246">
        <v>50</v>
      </c>
    </row>
    <row r="1247" spans="1:10">
      <c r="A1247" s="108" t="str">
        <f>COL_SIZES[[#This Row],[datatype]]&amp;"_"&amp;COL_SIZES[[#This Row],[column_prec]]&amp;"_"&amp;COL_SIZES[[#This Row],[col_len]]</f>
        <v>int_10_4</v>
      </c>
      <c r="B1247" s="108">
        <f>IF(COL_SIZES[[#This Row],[datatype]] = "varchar",
  MIN(
    COL_SIZES[[#This Row],[column_length]],
    IFERROR(VALUE(VLOOKUP(
      COL_SIZES[[#This Row],[table_name]]&amp;"."&amp;COL_SIZES[[#This Row],[column_name]],
      AVG_COL_SIZES[#Data],2,FALSE)),
    COL_SIZES[[#This Row],[column_length]])
  ),
  COL_SIZES[[#This Row],[column_length]])</f>
        <v>4</v>
      </c>
      <c r="C1247" s="109">
        <f>VLOOKUP(A1247,DBMS_TYPE_SIZES[],2,FALSE)</f>
        <v>9</v>
      </c>
      <c r="D1247" s="109">
        <f>VLOOKUP(A1247,DBMS_TYPE_SIZES[],3,FALSE)</f>
        <v>4</v>
      </c>
      <c r="E1247" s="110">
        <f>VLOOKUP(A1247,DBMS_TYPE_SIZES[],4,FALSE)</f>
        <v>4</v>
      </c>
      <c r="F1247" t="s">
        <v>170</v>
      </c>
      <c r="G1247" t="s">
        <v>734</v>
      </c>
      <c r="H1247" t="s">
        <v>18</v>
      </c>
      <c r="I1247">
        <v>10</v>
      </c>
      <c r="J1247">
        <v>4</v>
      </c>
    </row>
    <row r="1248" spans="1:10">
      <c r="A1248" s="108" t="str">
        <f>COL_SIZES[[#This Row],[datatype]]&amp;"_"&amp;COL_SIZES[[#This Row],[column_prec]]&amp;"_"&amp;COL_SIZES[[#This Row],[col_len]]</f>
        <v>numeric_19_9</v>
      </c>
      <c r="B1248" s="108">
        <f>IF(COL_SIZES[[#This Row],[datatype]] = "varchar",
  MIN(
    COL_SIZES[[#This Row],[column_length]],
    IFERROR(VALUE(VLOOKUP(
      COL_SIZES[[#This Row],[table_name]]&amp;"."&amp;COL_SIZES[[#This Row],[column_name]],
      AVG_COL_SIZES[#Data],2,FALSE)),
    COL_SIZES[[#This Row],[column_length]])
  ),
  COL_SIZES[[#This Row],[column_length]])</f>
        <v>9</v>
      </c>
      <c r="C1248" s="109">
        <f>VLOOKUP(A1248,DBMS_TYPE_SIZES[],2,FALSE)</f>
        <v>9</v>
      </c>
      <c r="D1248" s="109">
        <f>VLOOKUP(A1248,DBMS_TYPE_SIZES[],3,FALSE)</f>
        <v>9</v>
      </c>
      <c r="E1248" s="110">
        <f>VLOOKUP(A1248,DBMS_TYPE_SIZES[],4,FALSE)</f>
        <v>9</v>
      </c>
      <c r="F1248" t="s">
        <v>170</v>
      </c>
      <c r="G1248" t="s">
        <v>143</v>
      </c>
      <c r="H1248" t="s">
        <v>62</v>
      </c>
      <c r="I1248">
        <v>19</v>
      </c>
      <c r="J1248">
        <v>9</v>
      </c>
    </row>
    <row r="1249" spans="1:10">
      <c r="A1249" s="108" t="str">
        <f>COL_SIZES[[#This Row],[datatype]]&amp;"_"&amp;COL_SIZES[[#This Row],[column_prec]]&amp;"_"&amp;COL_SIZES[[#This Row],[col_len]]</f>
        <v>int_10_4</v>
      </c>
      <c r="B1249" s="108">
        <f>IF(COL_SIZES[[#This Row],[datatype]] = "varchar",
  MIN(
    COL_SIZES[[#This Row],[column_length]],
    IFERROR(VALUE(VLOOKUP(
      COL_SIZES[[#This Row],[table_name]]&amp;"."&amp;COL_SIZES[[#This Row],[column_name]],
      AVG_COL_SIZES[#Data],2,FALSE)),
    COL_SIZES[[#This Row],[column_length]])
  ),
  COL_SIZES[[#This Row],[column_length]])</f>
        <v>4</v>
      </c>
      <c r="C1249" s="109">
        <f>VLOOKUP(A1249,DBMS_TYPE_SIZES[],2,FALSE)</f>
        <v>9</v>
      </c>
      <c r="D1249" s="109">
        <f>VLOOKUP(A1249,DBMS_TYPE_SIZES[],3,FALSE)</f>
        <v>4</v>
      </c>
      <c r="E1249" s="110">
        <f>VLOOKUP(A1249,DBMS_TYPE_SIZES[],4,FALSE)</f>
        <v>4</v>
      </c>
      <c r="F1249" t="s">
        <v>170</v>
      </c>
      <c r="G1249" t="s">
        <v>736</v>
      </c>
      <c r="H1249" t="s">
        <v>18</v>
      </c>
      <c r="I1249">
        <v>10</v>
      </c>
      <c r="J1249">
        <v>4</v>
      </c>
    </row>
    <row r="1250" spans="1:10">
      <c r="A1250" s="108" t="str">
        <f>COL_SIZES[[#This Row],[datatype]]&amp;"_"&amp;COL_SIZES[[#This Row],[column_prec]]&amp;"_"&amp;COL_SIZES[[#This Row],[col_len]]</f>
        <v>varchar_0_255</v>
      </c>
      <c r="B1250" s="108">
        <f>IF(COL_SIZES[[#This Row],[datatype]] = "varchar",
  MIN(
    COL_SIZES[[#This Row],[column_length]],
    IFERROR(VALUE(VLOOKUP(
      COL_SIZES[[#This Row],[table_name]]&amp;"."&amp;COL_SIZES[[#This Row],[column_name]],
      AVG_COL_SIZES[#Data],2,FALSE)),
    COL_SIZES[[#This Row],[column_length]])
  ),
  COL_SIZES[[#This Row],[column_length]])</f>
        <v>255</v>
      </c>
      <c r="C1250" s="109">
        <f>VLOOKUP(A1250,DBMS_TYPE_SIZES[],2,FALSE)</f>
        <v>255</v>
      </c>
      <c r="D1250" s="109">
        <f>VLOOKUP(A1250,DBMS_TYPE_SIZES[],3,FALSE)</f>
        <v>255</v>
      </c>
      <c r="E1250" s="110">
        <f>VLOOKUP(A1250,DBMS_TYPE_SIZES[],4,FALSE)</f>
        <v>256</v>
      </c>
      <c r="F1250" t="s">
        <v>170</v>
      </c>
      <c r="G1250" t="s">
        <v>764</v>
      </c>
      <c r="H1250" t="s">
        <v>86</v>
      </c>
      <c r="I1250">
        <v>0</v>
      </c>
      <c r="J1250">
        <v>255</v>
      </c>
    </row>
    <row r="1251" spans="1:10">
      <c r="A1251" s="108" t="str">
        <f>COL_SIZES[[#This Row],[datatype]]&amp;"_"&amp;COL_SIZES[[#This Row],[column_prec]]&amp;"_"&amp;COL_SIZES[[#This Row],[col_len]]</f>
        <v>int_10_4</v>
      </c>
      <c r="B1251" s="108">
        <f>IF(COL_SIZES[[#This Row],[datatype]] = "varchar",
  MIN(
    COL_SIZES[[#This Row],[column_length]],
    IFERROR(VALUE(VLOOKUP(
      COL_SIZES[[#This Row],[table_name]]&amp;"."&amp;COL_SIZES[[#This Row],[column_name]],
      AVG_COL_SIZES[#Data],2,FALSE)),
    COL_SIZES[[#This Row],[column_length]])
  ),
  COL_SIZES[[#This Row],[column_length]])</f>
        <v>4</v>
      </c>
      <c r="C1251" s="109">
        <f>VLOOKUP(A1251,DBMS_TYPE_SIZES[],2,FALSE)</f>
        <v>9</v>
      </c>
      <c r="D1251" s="109">
        <f>VLOOKUP(A1251,DBMS_TYPE_SIZES[],3,FALSE)</f>
        <v>4</v>
      </c>
      <c r="E1251" s="110">
        <f>VLOOKUP(A1251,DBMS_TYPE_SIZES[],4,FALSE)</f>
        <v>4</v>
      </c>
      <c r="F1251" t="s">
        <v>170</v>
      </c>
      <c r="G1251" t="s">
        <v>212</v>
      </c>
      <c r="H1251" t="s">
        <v>18</v>
      </c>
      <c r="I1251">
        <v>10</v>
      </c>
      <c r="J1251">
        <v>4</v>
      </c>
    </row>
    <row r="1252" spans="1:10">
      <c r="A1252" s="108" t="str">
        <f>COL_SIZES[[#This Row],[datatype]]&amp;"_"&amp;COL_SIZES[[#This Row],[column_prec]]&amp;"_"&amp;COL_SIZES[[#This Row],[col_len]]</f>
        <v>int_10_4</v>
      </c>
      <c r="B1252" s="108">
        <f>IF(COL_SIZES[[#This Row],[datatype]] = "varchar",
  MIN(
    COL_SIZES[[#This Row],[column_length]],
    IFERROR(VALUE(VLOOKUP(
      COL_SIZES[[#This Row],[table_name]]&amp;"."&amp;COL_SIZES[[#This Row],[column_name]],
      AVG_COL_SIZES[#Data],2,FALSE)),
    COL_SIZES[[#This Row],[column_length]])
  ),
  COL_SIZES[[#This Row],[column_length]])</f>
        <v>4</v>
      </c>
      <c r="C1252" s="109">
        <f>VLOOKUP(A1252,DBMS_TYPE_SIZES[],2,FALSE)</f>
        <v>9</v>
      </c>
      <c r="D1252" s="109">
        <f>VLOOKUP(A1252,DBMS_TYPE_SIZES[],3,FALSE)</f>
        <v>4</v>
      </c>
      <c r="E1252" s="110">
        <f>VLOOKUP(A1252,DBMS_TYPE_SIZES[],4,FALSE)</f>
        <v>4</v>
      </c>
      <c r="F1252" t="s">
        <v>170</v>
      </c>
      <c r="G1252" t="s">
        <v>697</v>
      </c>
      <c r="H1252" t="s">
        <v>18</v>
      </c>
      <c r="I1252">
        <v>10</v>
      </c>
      <c r="J1252">
        <v>4</v>
      </c>
    </row>
    <row r="1253" spans="1:10">
      <c r="A1253" s="108" t="str">
        <f>COL_SIZES[[#This Row],[datatype]]&amp;"_"&amp;COL_SIZES[[#This Row],[column_prec]]&amp;"_"&amp;COL_SIZES[[#This Row],[col_len]]</f>
        <v>int_10_4</v>
      </c>
      <c r="B1253" s="108">
        <f>IF(COL_SIZES[[#This Row],[datatype]] = "varchar",
  MIN(
    COL_SIZES[[#This Row],[column_length]],
    IFERROR(VALUE(VLOOKUP(
      COL_SIZES[[#This Row],[table_name]]&amp;"."&amp;COL_SIZES[[#This Row],[column_name]],
      AVG_COL_SIZES[#Data],2,FALSE)),
    COL_SIZES[[#This Row],[column_length]])
  ),
  COL_SIZES[[#This Row],[column_length]])</f>
        <v>4</v>
      </c>
      <c r="C1253" s="109">
        <f>VLOOKUP(A1253,DBMS_TYPE_SIZES[],2,FALSE)</f>
        <v>9</v>
      </c>
      <c r="D1253" s="109">
        <f>VLOOKUP(A1253,DBMS_TYPE_SIZES[],3,FALSE)</f>
        <v>4</v>
      </c>
      <c r="E1253" s="110">
        <f>VLOOKUP(A1253,DBMS_TYPE_SIZES[],4,FALSE)</f>
        <v>4</v>
      </c>
      <c r="F1253" t="s">
        <v>170</v>
      </c>
      <c r="G1253" t="s">
        <v>116</v>
      </c>
      <c r="H1253" t="s">
        <v>18</v>
      </c>
      <c r="I1253">
        <v>10</v>
      </c>
      <c r="J1253">
        <v>4</v>
      </c>
    </row>
    <row r="1254" spans="1:10">
      <c r="A1254" s="108" t="str">
        <f>COL_SIZES[[#This Row],[datatype]]&amp;"_"&amp;COL_SIZES[[#This Row],[column_prec]]&amp;"_"&amp;COL_SIZES[[#This Row],[col_len]]</f>
        <v>numeric_19_9</v>
      </c>
      <c r="B1254" s="108">
        <f>IF(COL_SIZES[[#This Row],[datatype]] = "varchar",
  MIN(
    COL_SIZES[[#This Row],[column_length]],
    IFERROR(VALUE(VLOOKUP(
      COL_SIZES[[#This Row],[table_name]]&amp;"."&amp;COL_SIZES[[#This Row],[column_name]],
      AVG_COL_SIZES[#Data],2,FALSE)),
    COL_SIZES[[#This Row],[column_length]])
  ),
  COL_SIZES[[#This Row],[column_length]])</f>
        <v>9</v>
      </c>
      <c r="C1254" s="109">
        <f>VLOOKUP(A1254,DBMS_TYPE_SIZES[],2,FALSE)</f>
        <v>9</v>
      </c>
      <c r="D1254" s="109">
        <f>VLOOKUP(A1254,DBMS_TYPE_SIZES[],3,FALSE)</f>
        <v>9</v>
      </c>
      <c r="E1254" s="110">
        <f>VLOOKUP(A1254,DBMS_TYPE_SIZES[],4,FALSE)</f>
        <v>9</v>
      </c>
      <c r="F1254" t="s">
        <v>170</v>
      </c>
      <c r="G1254" t="s">
        <v>96</v>
      </c>
      <c r="H1254" t="s">
        <v>62</v>
      </c>
      <c r="I1254">
        <v>19</v>
      </c>
      <c r="J1254">
        <v>9</v>
      </c>
    </row>
    <row r="1255" spans="1:10">
      <c r="A1255" s="108" t="str">
        <f>COL_SIZES[[#This Row],[datatype]]&amp;"_"&amp;COL_SIZES[[#This Row],[column_prec]]&amp;"_"&amp;COL_SIZES[[#This Row],[col_len]]</f>
        <v>varchar_0_64</v>
      </c>
      <c r="B1255" s="108">
        <f>IF(COL_SIZES[[#This Row],[datatype]] = "varchar",
  MIN(
    COL_SIZES[[#This Row],[column_length]],
    IFERROR(VALUE(VLOOKUP(
      COL_SIZES[[#This Row],[table_name]]&amp;"."&amp;COL_SIZES[[#This Row],[column_name]],
      AVG_COL_SIZES[#Data],2,FALSE)),
    COL_SIZES[[#This Row],[column_length]])
  ),
  COL_SIZES[[#This Row],[column_length]])</f>
        <v>64</v>
      </c>
      <c r="C1255" s="109">
        <f>VLOOKUP(A1255,DBMS_TYPE_SIZES[],2,FALSE)</f>
        <v>64</v>
      </c>
      <c r="D1255" s="109">
        <f>VLOOKUP(A1255,DBMS_TYPE_SIZES[],3,FALSE)</f>
        <v>64</v>
      </c>
      <c r="E1255" s="110">
        <f>VLOOKUP(A1255,DBMS_TYPE_SIZES[],4,FALSE)</f>
        <v>65</v>
      </c>
      <c r="F1255" t="s">
        <v>170</v>
      </c>
      <c r="G1255" t="s">
        <v>731</v>
      </c>
      <c r="H1255" t="s">
        <v>86</v>
      </c>
      <c r="I1255">
        <v>0</v>
      </c>
      <c r="J1255">
        <v>64</v>
      </c>
    </row>
    <row r="1256" spans="1:10">
      <c r="A1256" s="108" t="str">
        <f>COL_SIZES[[#This Row],[datatype]]&amp;"_"&amp;COL_SIZES[[#This Row],[column_prec]]&amp;"_"&amp;COL_SIZES[[#This Row],[col_len]]</f>
        <v>int_10_4</v>
      </c>
      <c r="B1256" s="108">
        <f>IF(COL_SIZES[[#This Row],[datatype]] = "varchar",
  MIN(
    COL_SIZES[[#This Row],[column_length]],
    IFERROR(VALUE(VLOOKUP(
      COL_SIZES[[#This Row],[table_name]]&amp;"."&amp;COL_SIZES[[#This Row],[column_name]],
      AVG_COL_SIZES[#Data],2,FALSE)),
    COL_SIZES[[#This Row],[column_length]])
  ),
  COL_SIZES[[#This Row],[column_length]])</f>
        <v>4</v>
      </c>
      <c r="C1256" s="109">
        <f>VLOOKUP(A1256,DBMS_TYPE_SIZES[],2,FALSE)</f>
        <v>9</v>
      </c>
      <c r="D1256" s="109">
        <f>VLOOKUP(A1256,DBMS_TYPE_SIZES[],3,FALSE)</f>
        <v>4</v>
      </c>
      <c r="E1256" s="110">
        <f>VLOOKUP(A1256,DBMS_TYPE_SIZES[],4,FALSE)</f>
        <v>4</v>
      </c>
      <c r="F1256" t="s">
        <v>170</v>
      </c>
      <c r="G1256" t="s">
        <v>1360</v>
      </c>
      <c r="H1256" t="s">
        <v>18</v>
      </c>
      <c r="I1256">
        <v>10</v>
      </c>
      <c r="J1256">
        <v>4</v>
      </c>
    </row>
    <row r="1257" spans="1:10">
      <c r="A1257" s="108" t="str">
        <f>COL_SIZES[[#This Row],[datatype]]&amp;"_"&amp;COL_SIZES[[#This Row],[column_prec]]&amp;"_"&amp;COL_SIZES[[#This Row],[col_len]]</f>
        <v>varchar_0_50</v>
      </c>
      <c r="B1257" s="108">
        <f>IF(COL_SIZES[[#This Row],[datatype]] = "varchar",
  MIN(
    COL_SIZES[[#This Row],[column_length]],
    IFERROR(VALUE(VLOOKUP(
      COL_SIZES[[#This Row],[table_name]]&amp;"."&amp;COL_SIZES[[#This Row],[column_name]],
      AVG_COL_SIZES[#Data],2,FALSE)),
    COL_SIZES[[#This Row],[column_length]])
  ),
  COL_SIZES[[#This Row],[column_length]])</f>
        <v>50</v>
      </c>
      <c r="C1257" s="109">
        <f>VLOOKUP(A1257,DBMS_TYPE_SIZES[],2,FALSE)</f>
        <v>50</v>
      </c>
      <c r="D1257" s="109">
        <f>VLOOKUP(A1257,DBMS_TYPE_SIZES[],3,FALSE)</f>
        <v>50</v>
      </c>
      <c r="E1257" s="110">
        <f>VLOOKUP(A1257,DBMS_TYPE_SIZES[],4,FALSE)</f>
        <v>51</v>
      </c>
      <c r="F1257" t="s">
        <v>170</v>
      </c>
      <c r="G1257" t="s">
        <v>130</v>
      </c>
      <c r="H1257" t="s">
        <v>86</v>
      </c>
      <c r="I1257">
        <v>0</v>
      </c>
      <c r="J1257">
        <v>50</v>
      </c>
    </row>
    <row r="1258" spans="1:10">
      <c r="A1258" s="108" t="str">
        <f>COL_SIZES[[#This Row],[datatype]]&amp;"_"&amp;COL_SIZES[[#This Row],[column_prec]]&amp;"_"&amp;COL_SIZES[[#This Row],[col_len]]</f>
        <v>int_10_4</v>
      </c>
      <c r="B1258" s="108">
        <f>IF(COL_SIZES[[#This Row],[datatype]] = "varchar",
  MIN(
    COL_SIZES[[#This Row],[column_length]],
    IFERROR(VALUE(VLOOKUP(
      COL_SIZES[[#This Row],[table_name]]&amp;"."&amp;COL_SIZES[[#This Row],[column_name]],
      AVG_COL_SIZES[#Data],2,FALSE)),
    COL_SIZES[[#This Row],[column_length]])
  ),
  COL_SIZES[[#This Row],[column_length]])</f>
        <v>4</v>
      </c>
      <c r="C1258" s="109">
        <f>VLOOKUP(A1258,DBMS_TYPE_SIZES[],2,FALSE)</f>
        <v>9</v>
      </c>
      <c r="D1258" s="109">
        <f>VLOOKUP(A1258,DBMS_TYPE_SIZES[],3,FALSE)</f>
        <v>4</v>
      </c>
      <c r="E1258" s="110">
        <f>VLOOKUP(A1258,DBMS_TYPE_SIZES[],4,FALSE)</f>
        <v>4</v>
      </c>
      <c r="F1258" t="s">
        <v>170</v>
      </c>
      <c r="G1258" t="s">
        <v>706</v>
      </c>
      <c r="H1258" t="s">
        <v>18</v>
      </c>
      <c r="I1258">
        <v>10</v>
      </c>
      <c r="J1258">
        <v>4</v>
      </c>
    </row>
    <row r="1259" spans="1:10">
      <c r="A1259" s="108" t="str">
        <f>COL_SIZES[[#This Row],[datatype]]&amp;"_"&amp;COL_SIZES[[#This Row],[column_prec]]&amp;"_"&amp;COL_SIZES[[#This Row],[col_len]]</f>
        <v>int_10_4</v>
      </c>
      <c r="B1259" s="108">
        <f>IF(COL_SIZES[[#This Row],[datatype]] = "varchar",
  MIN(
    COL_SIZES[[#This Row],[column_length]],
    IFERROR(VALUE(VLOOKUP(
      COL_SIZES[[#This Row],[table_name]]&amp;"."&amp;COL_SIZES[[#This Row],[column_name]],
      AVG_COL_SIZES[#Data],2,FALSE)),
    COL_SIZES[[#This Row],[column_length]])
  ),
  COL_SIZES[[#This Row],[column_length]])</f>
        <v>4</v>
      </c>
      <c r="C1259" s="109">
        <f>VLOOKUP(A1259,DBMS_TYPE_SIZES[],2,FALSE)</f>
        <v>9</v>
      </c>
      <c r="D1259" s="109">
        <f>VLOOKUP(A1259,DBMS_TYPE_SIZES[],3,FALSE)</f>
        <v>4</v>
      </c>
      <c r="E1259" s="110">
        <f>VLOOKUP(A1259,DBMS_TYPE_SIZES[],4,FALSE)</f>
        <v>4</v>
      </c>
      <c r="F1259" t="s">
        <v>170</v>
      </c>
      <c r="G1259" t="s">
        <v>238</v>
      </c>
      <c r="H1259" t="s">
        <v>18</v>
      </c>
      <c r="I1259">
        <v>10</v>
      </c>
      <c r="J1259">
        <v>4</v>
      </c>
    </row>
    <row r="1260" spans="1:10">
      <c r="A1260" s="108" t="str">
        <f>COL_SIZES[[#This Row],[datatype]]&amp;"_"&amp;COL_SIZES[[#This Row],[column_prec]]&amp;"_"&amp;COL_SIZES[[#This Row],[col_len]]</f>
        <v>varchar_0_8</v>
      </c>
      <c r="B1260" s="108">
        <f>IF(COL_SIZES[[#This Row],[datatype]] = "varchar",
  MIN(
    COL_SIZES[[#This Row],[column_length]],
    IFERROR(VALUE(VLOOKUP(
      COL_SIZES[[#This Row],[table_name]]&amp;"."&amp;COL_SIZES[[#This Row],[column_name]],
      AVG_COL_SIZES[#Data],2,FALSE)),
    COL_SIZES[[#This Row],[column_length]])
  ),
  COL_SIZES[[#This Row],[column_length]])</f>
        <v>8</v>
      </c>
      <c r="C1260" s="109">
        <f>VLOOKUP(A1260,DBMS_TYPE_SIZES[],2,FALSE)</f>
        <v>8</v>
      </c>
      <c r="D1260" s="109">
        <f>VLOOKUP(A1260,DBMS_TYPE_SIZES[],3,FALSE)</f>
        <v>8</v>
      </c>
      <c r="E1260" s="110">
        <f>VLOOKUP(A1260,DBMS_TYPE_SIZES[],4,FALSE)</f>
        <v>9</v>
      </c>
      <c r="F1260" t="s">
        <v>170</v>
      </c>
      <c r="G1260" t="s">
        <v>733</v>
      </c>
      <c r="H1260" t="s">
        <v>86</v>
      </c>
      <c r="I1260">
        <v>0</v>
      </c>
      <c r="J1260">
        <v>255</v>
      </c>
    </row>
    <row r="1261" spans="1:10">
      <c r="A1261" s="108" t="str">
        <f>COL_SIZES[[#This Row],[datatype]]&amp;"_"&amp;COL_SIZES[[#This Row],[column_prec]]&amp;"_"&amp;COL_SIZES[[#This Row],[col_len]]</f>
        <v>datetime_23_8</v>
      </c>
      <c r="B1261" s="108">
        <f>IF(COL_SIZES[[#This Row],[datatype]] = "varchar",
  MIN(
    COL_SIZES[[#This Row],[column_length]],
    IFERROR(VALUE(VLOOKUP(
      COL_SIZES[[#This Row],[table_name]]&amp;"."&amp;COL_SIZES[[#This Row],[column_name]],
      AVG_COL_SIZES[#Data],2,FALSE)),
    COL_SIZES[[#This Row],[column_length]])
  ),
  COL_SIZES[[#This Row],[column_length]])</f>
        <v>8</v>
      </c>
      <c r="C1261" s="109">
        <f>VLOOKUP(A1261,DBMS_TYPE_SIZES[],2,FALSE)</f>
        <v>7</v>
      </c>
      <c r="D1261" s="109">
        <f>VLOOKUP(A1261,DBMS_TYPE_SIZES[],3,FALSE)</f>
        <v>8</v>
      </c>
      <c r="E1261" s="110">
        <f>VLOOKUP(A1261,DBMS_TYPE_SIZES[],4,FALSE)</f>
        <v>8</v>
      </c>
      <c r="F1261" t="s">
        <v>171</v>
      </c>
      <c r="G1261" t="s">
        <v>715</v>
      </c>
      <c r="H1261" t="s">
        <v>20</v>
      </c>
      <c r="I1261">
        <v>23</v>
      </c>
      <c r="J1261">
        <v>8</v>
      </c>
    </row>
    <row r="1262" spans="1:10">
      <c r="A1262" s="108" t="str">
        <f>COL_SIZES[[#This Row],[datatype]]&amp;"_"&amp;COL_SIZES[[#This Row],[column_prec]]&amp;"_"&amp;COL_SIZES[[#This Row],[col_len]]</f>
        <v>int_10_4</v>
      </c>
      <c r="B1262" s="108">
        <f>IF(COL_SIZES[[#This Row],[datatype]] = "varchar",
  MIN(
    COL_SIZES[[#This Row],[column_length]],
    IFERROR(VALUE(VLOOKUP(
      COL_SIZES[[#This Row],[table_name]]&amp;"."&amp;COL_SIZES[[#This Row],[column_name]],
      AVG_COL_SIZES[#Data],2,FALSE)),
    COL_SIZES[[#This Row],[column_length]])
  ),
  COL_SIZES[[#This Row],[column_length]])</f>
        <v>4</v>
      </c>
      <c r="C1262" s="109">
        <f>VLOOKUP(A1262,DBMS_TYPE_SIZES[],2,FALSE)</f>
        <v>9</v>
      </c>
      <c r="D1262" s="109">
        <f>VLOOKUP(A1262,DBMS_TYPE_SIZES[],3,FALSE)</f>
        <v>4</v>
      </c>
      <c r="E1262" s="110">
        <f>VLOOKUP(A1262,DBMS_TYPE_SIZES[],4,FALSE)</f>
        <v>4</v>
      </c>
      <c r="F1262" t="s">
        <v>171</v>
      </c>
      <c r="G1262" t="s">
        <v>129</v>
      </c>
      <c r="H1262" t="s">
        <v>18</v>
      </c>
      <c r="I1262">
        <v>10</v>
      </c>
      <c r="J1262">
        <v>4</v>
      </c>
    </row>
    <row r="1263" spans="1:10">
      <c r="A1263" s="108" t="str">
        <f>COL_SIZES[[#This Row],[datatype]]&amp;"_"&amp;COL_SIZES[[#This Row],[column_prec]]&amp;"_"&amp;COL_SIZES[[#This Row],[col_len]]</f>
        <v>int_10_4</v>
      </c>
      <c r="B1263" s="108">
        <f>IF(COL_SIZES[[#This Row],[datatype]] = "varchar",
  MIN(
    COL_SIZES[[#This Row],[column_length]],
    IFERROR(VALUE(VLOOKUP(
      COL_SIZES[[#This Row],[table_name]]&amp;"."&amp;COL_SIZES[[#This Row],[column_name]],
      AVG_COL_SIZES[#Data],2,FALSE)),
    COL_SIZES[[#This Row],[column_length]])
  ),
  COL_SIZES[[#This Row],[column_length]])</f>
        <v>4</v>
      </c>
      <c r="C1263" s="109">
        <f>VLOOKUP(A1263,DBMS_TYPE_SIZES[],2,FALSE)</f>
        <v>9</v>
      </c>
      <c r="D1263" s="109">
        <f>VLOOKUP(A1263,DBMS_TYPE_SIZES[],3,FALSE)</f>
        <v>4</v>
      </c>
      <c r="E1263" s="110">
        <f>VLOOKUP(A1263,DBMS_TYPE_SIZES[],4,FALSE)</f>
        <v>4</v>
      </c>
      <c r="F1263" t="s">
        <v>171</v>
      </c>
      <c r="G1263" t="s">
        <v>157</v>
      </c>
      <c r="H1263" t="s">
        <v>18</v>
      </c>
      <c r="I1263">
        <v>10</v>
      </c>
      <c r="J1263">
        <v>4</v>
      </c>
    </row>
    <row r="1264" spans="1:10">
      <c r="A1264" s="108" t="str">
        <f>COL_SIZES[[#This Row],[datatype]]&amp;"_"&amp;COL_SIZES[[#This Row],[column_prec]]&amp;"_"&amp;COL_SIZES[[#This Row],[col_len]]</f>
        <v>varchar_0_50</v>
      </c>
      <c r="B1264" s="108">
        <f>IF(COL_SIZES[[#This Row],[datatype]] = "varchar",
  MIN(
    COL_SIZES[[#This Row],[column_length]],
    IFERROR(VALUE(VLOOKUP(
      COL_SIZES[[#This Row],[table_name]]&amp;"."&amp;COL_SIZES[[#This Row],[column_name]],
      AVG_COL_SIZES[#Data],2,FALSE)),
    COL_SIZES[[#This Row],[column_length]])
  ),
  COL_SIZES[[#This Row],[column_length]])</f>
        <v>50</v>
      </c>
      <c r="C1264" s="109">
        <f>VLOOKUP(A1264,DBMS_TYPE_SIZES[],2,FALSE)</f>
        <v>50</v>
      </c>
      <c r="D1264" s="109">
        <f>VLOOKUP(A1264,DBMS_TYPE_SIZES[],3,FALSE)</f>
        <v>50</v>
      </c>
      <c r="E1264" s="110">
        <f>VLOOKUP(A1264,DBMS_TYPE_SIZES[],4,FALSE)</f>
        <v>51</v>
      </c>
      <c r="F1264" t="s">
        <v>171</v>
      </c>
      <c r="G1264" t="s">
        <v>115</v>
      </c>
      <c r="H1264" t="s">
        <v>86</v>
      </c>
      <c r="I1264">
        <v>0</v>
      </c>
      <c r="J1264">
        <v>50</v>
      </c>
    </row>
    <row r="1265" spans="1:10">
      <c r="A1265" s="108" t="str">
        <f>COL_SIZES[[#This Row],[datatype]]&amp;"_"&amp;COL_SIZES[[#This Row],[column_prec]]&amp;"_"&amp;COL_SIZES[[#This Row],[col_len]]</f>
        <v>int_10_4</v>
      </c>
      <c r="B1265" s="108">
        <f>IF(COL_SIZES[[#This Row],[datatype]] = "varchar",
  MIN(
    COL_SIZES[[#This Row],[column_length]],
    IFERROR(VALUE(VLOOKUP(
      COL_SIZES[[#This Row],[table_name]]&amp;"."&amp;COL_SIZES[[#This Row],[column_name]],
      AVG_COL_SIZES[#Data],2,FALSE)),
    COL_SIZES[[#This Row],[column_length]])
  ),
  COL_SIZES[[#This Row],[column_length]])</f>
        <v>4</v>
      </c>
      <c r="C1265" s="109">
        <f>VLOOKUP(A1265,DBMS_TYPE_SIZES[],2,FALSE)</f>
        <v>9</v>
      </c>
      <c r="D1265" s="109">
        <f>VLOOKUP(A1265,DBMS_TYPE_SIZES[],3,FALSE)</f>
        <v>4</v>
      </c>
      <c r="E1265" s="110">
        <f>VLOOKUP(A1265,DBMS_TYPE_SIZES[],4,FALSE)</f>
        <v>4</v>
      </c>
      <c r="F1265" t="s">
        <v>171</v>
      </c>
      <c r="G1265" t="s">
        <v>734</v>
      </c>
      <c r="H1265" t="s">
        <v>18</v>
      </c>
      <c r="I1265">
        <v>10</v>
      </c>
      <c r="J1265">
        <v>4</v>
      </c>
    </row>
    <row r="1266" spans="1:10">
      <c r="A1266" s="108" t="str">
        <f>COL_SIZES[[#This Row],[datatype]]&amp;"_"&amp;COL_SIZES[[#This Row],[column_prec]]&amp;"_"&amp;COL_SIZES[[#This Row],[col_len]]</f>
        <v>numeric_19_9</v>
      </c>
      <c r="B1266" s="108">
        <f>IF(COL_SIZES[[#This Row],[datatype]] = "varchar",
  MIN(
    COL_SIZES[[#This Row],[column_length]],
    IFERROR(VALUE(VLOOKUP(
      COL_SIZES[[#This Row],[table_name]]&amp;"."&amp;COL_SIZES[[#This Row],[column_name]],
      AVG_COL_SIZES[#Data],2,FALSE)),
    COL_SIZES[[#This Row],[column_length]])
  ),
  COL_SIZES[[#This Row],[column_length]])</f>
        <v>9</v>
      </c>
      <c r="C1266" s="109">
        <f>VLOOKUP(A1266,DBMS_TYPE_SIZES[],2,FALSE)</f>
        <v>9</v>
      </c>
      <c r="D1266" s="109">
        <f>VLOOKUP(A1266,DBMS_TYPE_SIZES[],3,FALSE)</f>
        <v>9</v>
      </c>
      <c r="E1266" s="110">
        <f>VLOOKUP(A1266,DBMS_TYPE_SIZES[],4,FALSE)</f>
        <v>9</v>
      </c>
      <c r="F1266" t="s">
        <v>171</v>
      </c>
      <c r="G1266" t="s">
        <v>143</v>
      </c>
      <c r="H1266" t="s">
        <v>62</v>
      </c>
      <c r="I1266">
        <v>19</v>
      </c>
      <c r="J1266">
        <v>9</v>
      </c>
    </row>
    <row r="1267" spans="1:10">
      <c r="A1267" s="108" t="str">
        <f>COL_SIZES[[#This Row],[datatype]]&amp;"_"&amp;COL_SIZES[[#This Row],[column_prec]]&amp;"_"&amp;COL_SIZES[[#This Row],[col_len]]</f>
        <v>int_10_4</v>
      </c>
      <c r="B1267" s="108">
        <f>IF(COL_SIZES[[#This Row],[datatype]] = "varchar",
  MIN(
    COL_SIZES[[#This Row],[column_length]],
    IFERROR(VALUE(VLOOKUP(
      COL_SIZES[[#This Row],[table_name]]&amp;"."&amp;COL_SIZES[[#This Row],[column_name]],
      AVG_COL_SIZES[#Data],2,FALSE)),
    COL_SIZES[[#This Row],[column_length]])
  ),
  COL_SIZES[[#This Row],[column_length]])</f>
        <v>4</v>
      </c>
      <c r="C1267" s="109">
        <f>VLOOKUP(A1267,DBMS_TYPE_SIZES[],2,FALSE)</f>
        <v>9</v>
      </c>
      <c r="D1267" s="109">
        <f>VLOOKUP(A1267,DBMS_TYPE_SIZES[],3,FALSE)</f>
        <v>4</v>
      </c>
      <c r="E1267" s="110">
        <f>VLOOKUP(A1267,DBMS_TYPE_SIZES[],4,FALSE)</f>
        <v>4</v>
      </c>
      <c r="F1267" t="s">
        <v>171</v>
      </c>
      <c r="G1267" t="s">
        <v>736</v>
      </c>
      <c r="H1267" t="s">
        <v>18</v>
      </c>
      <c r="I1267">
        <v>10</v>
      </c>
      <c r="J1267">
        <v>4</v>
      </c>
    </row>
    <row r="1268" spans="1:10">
      <c r="A1268" s="108" t="str">
        <f>COL_SIZES[[#This Row],[datatype]]&amp;"_"&amp;COL_SIZES[[#This Row],[column_prec]]&amp;"_"&amp;COL_SIZES[[#This Row],[col_len]]</f>
        <v>varchar_0_255</v>
      </c>
      <c r="B1268" s="108">
        <f>IF(COL_SIZES[[#This Row],[datatype]] = "varchar",
  MIN(
    COL_SIZES[[#This Row],[column_length]],
    IFERROR(VALUE(VLOOKUP(
      COL_SIZES[[#This Row],[table_name]]&amp;"."&amp;COL_SIZES[[#This Row],[column_name]],
      AVG_COL_SIZES[#Data],2,FALSE)),
    COL_SIZES[[#This Row],[column_length]])
  ),
  COL_SIZES[[#This Row],[column_length]])</f>
        <v>255</v>
      </c>
      <c r="C1268" s="109">
        <f>VLOOKUP(A1268,DBMS_TYPE_SIZES[],2,FALSE)</f>
        <v>255</v>
      </c>
      <c r="D1268" s="109">
        <f>VLOOKUP(A1268,DBMS_TYPE_SIZES[],3,FALSE)</f>
        <v>255</v>
      </c>
      <c r="E1268" s="110">
        <f>VLOOKUP(A1268,DBMS_TYPE_SIZES[],4,FALSE)</f>
        <v>256</v>
      </c>
      <c r="F1268" t="s">
        <v>171</v>
      </c>
      <c r="G1268" t="s">
        <v>764</v>
      </c>
      <c r="H1268" t="s">
        <v>86</v>
      </c>
      <c r="I1268">
        <v>0</v>
      </c>
      <c r="J1268">
        <v>255</v>
      </c>
    </row>
    <row r="1269" spans="1:10">
      <c r="A1269" s="108" t="str">
        <f>COL_SIZES[[#This Row],[datatype]]&amp;"_"&amp;COL_SIZES[[#This Row],[column_prec]]&amp;"_"&amp;COL_SIZES[[#This Row],[col_len]]</f>
        <v>int_10_4</v>
      </c>
      <c r="B1269" s="108">
        <f>IF(COL_SIZES[[#This Row],[datatype]] = "varchar",
  MIN(
    COL_SIZES[[#This Row],[column_length]],
    IFERROR(VALUE(VLOOKUP(
      COL_SIZES[[#This Row],[table_name]]&amp;"."&amp;COL_SIZES[[#This Row],[column_name]],
      AVG_COL_SIZES[#Data],2,FALSE)),
    COL_SIZES[[#This Row],[column_length]])
  ),
  COL_SIZES[[#This Row],[column_length]])</f>
        <v>4</v>
      </c>
      <c r="C1269" s="109">
        <f>VLOOKUP(A1269,DBMS_TYPE_SIZES[],2,FALSE)</f>
        <v>9</v>
      </c>
      <c r="D1269" s="109">
        <f>VLOOKUP(A1269,DBMS_TYPE_SIZES[],3,FALSE)</f>
        <v>4</v>
      </c>
      <c r="E1269" s="110">
        <f>VLOOKUP(A1269,DBMS_TYPE_SIZES[],4,FALSE)</f>
        <v>4</v>
      </c>
      <c r="F1269" t="s">
        <v>171</v>
      </c>
      <c r="G1269" t="s">
        <v>212</v>
      </c>
      <c r="H1269" t="s">
        <v>18</v>
      </c>
      <c r="I1269">
        <v>10</v>
      </c>
      <c r="J1269">
        <v>4</v>
      </c>
    </row>
    <row r="1270" spans="1:10">
      <c r="A1270" s="108" t="str">
        <f>COL_SIZES[[#This Row],[datatype]]&amp;"_"&amp;COL_SIZES[[#This Row],[column_prec]]&amp;"_"&amp;COL_SIZES[[#This Row],[col_len]]</f>
        <v>int_10_4</v>
      </c>
      <c r="B1270" s="108">
        <f>IF(COL_SIZES[[#This Row],[datatype]] = "varchar",
  MIN(
    COL_SIZES[[#This Row],[column_length]],
    IFERROR(VALUE(VLOOKUP(
      COL_SIZES[[#This Row],[table_name]]&amp;"."&amp;COL_SIZES[[#This Row],[column_name]],
      AVG_COL_SIZES[#Data],2,FALSE)),
    COL_SIZES[[#This Row],[column_length]])
  ),
  COL_SIZES[[#This Row],[column_length]])</f>
        <v>4</v>
      </c>
      <c r="C1270" s="109">
        <f>VLOOKUP(A1270,DBMS_TYPE_SIZES[],2,FALSE)</f>
        <v>9</v>
      </c>
      <c r="D1270" s="109">
        <f>VLOOKUP(A1270,DBMS_TYPE_SIZES[],3,FALSE)</f>
        <v>4</v>
      </c>
      <c r="E1270" s="110">
        <f>VLOOKUP(A1270,DBMS_TYPE_SIZES[],4,FALSE)</f>
        <v>4</v>
      </c>
      <c r="F1270" t="s">
        <v>171</v>
      </c>
      <c r="G1270" t="s">
        <v>697</v>
      </c>
      <c r="H1270" t="s">
        <v>18</v>
      </c>
      <c r="I1270">
        <v>10</v>
      </c>
      <c r="J1270">
        <v>4</v>
      </c>
    </row>
    <row r="1271" spans="1:10">
      <c r="A1271" s="108" t="str">
        <f>COL_SIZES[[#This Row],[datatype]]&amp;"_"&amp;COL_SIZES[[#This Row],[column_prec]]&amp;"_"&amp;COL_SIZES[[#This Row],[col_len]]</f>
        <v>int_10_4</v>
      </c>
      <c r="B1271" s="108">
        <f>IF(COL_SIZES[[#This Row],[datatype]] = "varchar",
  MIN(
    COL_SIZES[[#This Row],[column_length]],
    IFERROR(VALUE(VLOOKUP(
      COL_SIZES[[#This Row],[table_name]]&amp;"."&amp;COL_SIZES[[#This Row],[column_name]],
      AVG_COL_SIZES[#Data],2,FALSE)),
    COL_SIZES[[#This Row],[column_length]])
  ),
  COL_SIZES[[#This Row],[column_length]])</f>
        <v>4</v>
      </c>
      <c r="C1271" s="109">
        <f>VLOOKUP(A1271,DBMS_TYPE_SIZES[],2,FALSE)</f>
        <v>9</v>
      </c>
      <c r="D1271" s="109">
        <f>VLOOKUP(A1271,DBMS_TYPE_SIZES[],3,FALSE)</f>
        <v>4</v>
      </c>
      <c r="E1271" s="110">
        <f>VLOOKUP(A1271,DBMS_TYPE_SIZES[],4,FALSE)</f>
        <v>4</v>
      </c>
      <c r="F1271" t="s">
        <v>171</v>
      </c>
      <c r="G1271" t="s">
        <v>116</v>
      </c>
      <c r="H1271" t="s">
        <v>18</v>
      </c>
      <c r="I1271">
        <v>10</v>
      </c>
      <c r="J1271">
        <v>4</v>
      </c>
    </row>
    <row r="1272" spans="1:10">
      <c r="A1272" s="108" t="str">
        <f>COL_SIZES[[#This Row],[datatype]]&amp;"_"&amp;COL_SIZES[[#This Row],[column_prec]]&amp;"_"&amp;COL_SIZES[[#This Row],[col_len]]</f>
        <v>numeric_19_9</v>
      </c>
      <c r="B1272" s="108">
        <f>IF(COL_SIZES[[#This Row],[datatype]] = "varchar",
  MIN(
    COL_SIZES[[#This Row],[column_length]],
    IFERROR(VALUE(VLOOKUP(
      COL_SIZES[[#This Row],[table_name]]&amp;"."&amp;COL_SIZES[[#This Row],[column_name]],
      AVG_COL_SIZES[#Data],2,FALSE)),
    COL_SIZES[[#This Row],[column_length]])
  ),
  COL_SIZES[[#This Row],[column_length]])</f>
        <v>9</v>
      </c>
      <c r="C1272" s="109">
        <f>VLOOKUP(A1272,DBMS_TYPE_SIZES[],2,FALSE)</f>
        <v>9</v>
      </c>
      <c r="D1272" s="109">
        <f>VLOOKUP(A1272,DBMS_TYPE_SIZES[],3,FALSE)</f>
        <v>9</v>
      </c>
      <c r="E1272" s="110">
        <f>VLOOKUP(A1272,DBMS_TYPE_SIZES[],4,FALSE)</f>
        <v>9</v>
      </c>
      <c r="F1272" t="s">
        <v>171</v>
      </c>
      <c r="G1272" t="s">
        <v>96</v>
      </c>
      <c r="H1272" t="s">
        <v>62</v>
      </c>
      <c r="I1272">
        <v>19</v>
      </c>
      <c r="J1272">
        <v>9</v>
      </c>
    </row>
    <row r="1273" spans="1:10">
      <c r="A1273" s="108" t="str">
        <f>COL_SIZES[[#This Row],[datatype]]&amp;"_"&amp;COL_SIZES[[#This Row],[column_prec]]&amp;"_"&amp;COL_SIZES[[#This Row],[col_len]]</f>
        <v>varchar_0_64</v>
      </c>
      <c r="B1273" s="108">
        <f>IF(COL_SIZES[[#This Row],[datatype]] = "varchar",
  MIN(
    COL_SIZES[[#This Row],[column_length]],
    IFERROR(VALUE(VLOOKUP(
      COL_SIZES[[#This Row],[table_name]]&amp;"."&amp;COL_SIZES[[#This Row],[column_name]],
      AVG_COL_SIZES[#Data],2,FALSE)),
    COL_SIZES[[#This Row],[column_length]])
  ),
  COL_SIZES[[#This Row],[column_length]])</f>
        <v>64</v>
      </c>
      <c r="C1273" s="109">
        <f>VLOOKUP(A1273,DBMS_TYPE_SIZES[],2,FALSE)</f>
        <v>64</v>
      </c>
      <c r="D1273" s="109">
        <f>VLOOKUP(A1273,DBMS_TYPE_SIZES[],3,FALSE)</f>
        <v>64</v>
      </c>
      <c r="E1273" s="110">
        <f>VLOOKUP(A1273,DBMS_TYPE_SIZES[],4,FALSE)</f>
        <v>65</v>
      </c>
      <c r="F1273" t="s">
        <v>171</v>
      </c>
      <c r="G1273" t="s">
        <v>731</v>
      </c>
      <c r="H1273" t="s">
        <v>86</v>
      </c>
      <c r="I1273">
        <v>0</v>
      </c>
      <c r="J1273">
        <v>64</v>
      </c>
    </row>
    <row r="1274" spans="1:10">
      <c r="A1274" s="108" t="str">
        <f>COL_SIZES[[#This Row],[datatype]]&amp;"_"&amp;COL_SIZES[[#This Row],[column_prec]]&amp;"_"&amp;COL_SIZES[[#This Row],[col_len]]</f>
        <v>int_10_4</v>
      </c>
      <c r="B1274" s="108">
        <f>IF(COL_SIZES[[#This Row],[datatype]] = "varchar",
  MIN(
    COL_SIZES[[#This Row],[column_length]],
    IFERROR(VALUE(VLOOKUP(
      COL_SIZES[[#This Row],[table_name]]&amp;"."&amp;COL_SIZES[[#This Row],[column_name]],
      AVG_COL_SIZES[#Data],2,FALSE)),
    COL_SIZES[[#This Row],[column_length]])
  ),
  COL_SIZES[[#This Row],[column_length]])</f>
        <v>4</v>
      </c>
      <c r="C1274" s="109">
        <f>VLOOKUP(A1274,DBMS_TYPE_SIZES[],2,FALSE)</f>
        <v>9</v>
      </c>
      <c r="D1274" s="109">
        <f>VLOOKUP(A1274,DBMS_TYPE_SIZES[],3,FALSE)</f>
        <v>4</v>
      </c>
      <c r="E1274" s="110">
        <f>VLOOKUP(A1274,DBMS_TYPE_SIZES[],4,FALSE)</f>
        <v>4</v>
      </c>
      <c r="F1274" t="s">
        <v>171</v>
      </c>
      <c r="G1274" t="s">
        <v>1360</v>
      </c>
      <c r="H1274" t="s">
        <v>18</v>
      </c>
      <c r="I1274">
        <v>10</v>
      </c>
      <c r="J1274">
        <v>4</v>
      </c>
    </row>
    <row r="1275" spans="1:10">
      <c r="A1275" s="108" t="str">
        <f>COL_SIZES[[#This Row],[datatype]]&amp;"_"&amp;COL_SIZES[[#This Row],[column_prec]]&amp;"_"&amp;COL_SIZES[[#This Row],[col_len]]</f>
        <v>varchar_0_50</v>
      </c>
      <c r="B1275" s="108">
        <f>IF(COL_SIZES[[#This Row],[datatype]] = "varchar",
  MIN(
    COL_SIZES[[#This Row],[column_length]],
    IFERROR(VALUE(VLOOKUP(
      COL_SIZES[[#This Row],[table_name]]&amp;"."&amp;COL_SIZES[[#This Row],[column_name]],
      AVG_COL_SIZES[#Data],2,FALSE)),
    COL_SIZES[[#This Row],[column_length]])
  ),
  COL_SIZES[[#This Row],[column_length]])</f>
        <v>50</v>
      </c>
      <c r="C1275" s="109">
        <f>VLOOKUP(A1275,DBMS_TYPE_SIZES[],2,FALSE)</f>
        <v>50</v>
      </c>
      <c r="D1275" s="109">
        <f>VLOOKUP(A1275,DBMS_TYPE_SIZES[],3,FALSE)</f>
        <v>50</v>
      </c>
      <c r="E1275" s="110">
        <f>VLOOKUP(A1275,DBMS_TYPE_SIZES[],4,FALSE)</f>
        <v>51</v>
      </c>
      <c r="F1275" t="s">
        <v>171</v>
      </c>
      <c r="G1275" t="s">
        <v>130</v>
      </c>
      <c r="H1275" t="s">
        <v>86</v>
      </c>
      <c r="I1275">
        <v>0</v>
      </c>
      <c r="J1275">
        <v>50</v>
      </c>
    </row>
    <row r="1276" spans="1:10">
      <c r="A1276" s="108" t="str">
        <f>COL_SIZES[[#This Row],[datatype]]&amp;"_"&amp;COL_SIZES[[#This Row],[column_prec]]&amp;"_"&amp;COL_SIZES[[#This Row],[col_len]]</f>
        <v>int_10_4</v>
      </c>
      <c r="B1276" s="108">
        <f>IF(COL_SIZES[[#This Row],[datatype]] = "varchar",
  MIN(
    COL_SIZES[[#This Row],[column_length]],
    IFERROR(VALUE(VLOOKUP(
      COL_SIZES[[#This Row],[table_name]]&amp;"."&amp;COL_SIZES[[#This Row],[column_name]],
      AVG_COL_SIZES[#Data],2,FALSE)),
    COL_SIZES[[#This Row],[column_length]])
  ),
  COL_SIZES[[#This Row],[column_length]])</f>
        <v>4</v>
      </c>
      <c r="C1276" s="109">
        <f>VLOOKUP(A1276,DBMS_TYPE_SIZES[],2,FALSE)</f>
        <v>9</v>
      </c>
      <c r="D1276" s="109">
        <f>VLOOKUP(A1276,DBMS_TYPE_SIZES[],3,FALSE)</f>
        <v>4</v>
      </c>
      <c r="E1276" s="110">
        <f>VLOOKUP(A1276,DBMS_TYPE_SIZES[],4,FALSE)</f>
        <v>4</v>
      </c>
      <c r="F1276" t="s">
        <v>171</v>
      </c>
      <c r="G1276" t="s">
        <v>706</v>
      </c>
      <c r="H1276" t="s">
        <v>18</v>
      </c>
      <c r="I1276">
        <v>10</v>
      </c>
      <c r="J1276">
        <v>4</v>
      </c>
    </row>
    <row r="1277" spans="1:10">
      <c r="A1277" s="108" t="str">
        <f>COL_SIZES[[#This Row],[datatype]]&amp;"_"&amp;COL_SIZES[[#This Row],[column_prec]]&amp;"_"&amp;COL_SIZES[[#This Row],[col_len]]</f>
        <v>int_10_4</v>
      </c>
      <c r="B1277" s="108">
        <f>IF(COL_SIZES[[#This Row],[datatype]] = "varchar",
  MIN(
    COL_SIZES[[#This Row],[column_length]],
    IFERROR(VALUE(VLOOKUP(
      COL_SIZES[[#This Row],[table_name]]&amp;"."&amp;COL_SIZES[[#This Row],[column_name]],
      AVG_COL_SIZES[#Data],2,FALSE)),
    COL_SIZES[[#This Row],[column_length]])
  ),
  COL_SIZES[[#This Row],[column_length]])</f>
        <v>4</v>
      </c>
      <c r="C1277" s="109">
        <f>VLOOKUP(A1277,DBMS_TYPE_SIZES[],2,FALSE)</f>
        <v>9</v>
      </c>
      <c r="D1277" s="109">
        <f>VLOOKUP(A1277,DBMS_TYPE_SIZES[],3,FALSE)</f>
        <v>4</v>
      </c>
      <c r="E1277" s="110">
        <f>VLOOKUP(A1277,DBMS_TYPE_SIZES[],4,FALSE)</f>
        <v>4</v>
      </c>
      <c r="F1277" t="s">
        <v>171</v>
      </c>
      <c r="G1277" t="s">
        <v>238</v>
      </c>
      <c r="H1277" t="s">
        <v>18</v>
      </c>
      <c r="I1277">
        <v>10</v>
      </c>
      <c r="J1277">
        <v>4</v>
      </c>
    </row>
    <row r="1278" spans="1:10">
      <c r="A1278" s="108" t="str">
        <f>COL_SIZES[[#This Row],[datatype]]&amp;"_"&amp;COL_SIZES[[#This Row],[column_prec]]&amp;"_"&amp;COL_SIZES[[#This Row],[col_len]]</f>
        <v>varchar_0_8</v>
      </c>
      <c r="B1278" s="108">
        <f>IF(COL_SIZES[[#This Row],[datatype]] = "varchar",
  MIN(
    COL_SIZES[[#This Row],[column_length]],
    IFERROR(VALUE(VLOOKUP(
      COL_SIZES[[#This Row],[table_name]]&amp;"."&amp;COL_SIZES[[#This Row],[column_name]],
      AVG_COL_SIZES[#Data],2,FALSE)),
    COL_SIZES[[#This Row],[column_length]])
  ),
  COL_SIZES[[#This Row],[column_length]])</f>
        <v>8</v>
      </c>
      <c r="C1278" s="109">
        <f>VLOOKUP(A1278,DBMS_TYPE_SIZES[],2,FALSE)</f>
        <v>8</v>
      </c>
      <c r="D1278" s="109">
        <f>VLOOKUP(A1278,DBMS_TYPE_SIZES[],3,FALSE)</f>
        <v>8</v>
      </c>
      <c r="E1278" s="110">
        <f>VLOOKUP(A1278,DBMS_TYPE_SIZES[],4,FALSE)</f>
        <v>9</v>
      </c>
      <c r="F1278" t="s">
        <v>171</v>
      </c>
      <c r="G1278" t="s">
        <v>733</v>
      </c>
      <c r="H1278" t="s">
        <v>86</v>
      </c>
      <c r="I1278">
        <v>0</v>
      </c>
      <c r="J1278">
        <v>255</v>
      </c>
    </row>
    <row r="1279" spans="1:10">
      <c r="A1279" s="108" t="str">
        <f>COL_SIZES[[#This Row],[datatype]]&amp;"_"&amp;COL_SIZES[[#This Row],[column_prec]]&amp;"_"&amp;COL_SIZES[[#This Row],[col_len]]</f>
        <v>int_10_4</v>
      </c>
      <c r="B1279" s="108">
        <f>IF(COL_SIZES[[#This Row],[datatype]] = "varchar",
  MIN(
    COL_SIZES[[#This Row],[column_length]],
    IFERROR(VALUE(VLOOKUP(
      COL_SIZES[[#This Row],[table_name]]&amp;"."&amp;COL_SIZES[[#This Row],[column_name]],
      AVG_COL_SIZES[#Data],2,FALSE)),
    COL_SIZES[[#This Row],[column_length]])
  ),
  COL_SIZES[[#This Row],[column_length]])</f>
        <v>4</v>
      </c>
      <c r="C1279" s="109">
        <f>VLOOKUP(A1279,DBMS_TYPE_SIZES[],2,FALSE)</f>
        <v>9</v>
      </c>
      <c r="D1279" s="109">
        <f>VLOOKUP(A1279,DBMS_TYPE_SIZES[],3,FALSE)</f>
        <v>4</v>
      </c>
      <c r="E1279" s="110">
        <f>VLOOKUP(A1279,DBMS_TYPE_SIZES[],4,FALSE)</f>
        <v>4</v>
      </c>
      <c r="F1279" t="s">
        <v>172</v>
      </c>
      <c r="G1279" t="s">
        <v>129</v>
      </c>
      <c r="H1279" t="s">
        <v>18</v>
      </c>
      <c r="I1279">
        <v>10</v>
      </c>
      <c r="J1279">
        <v>4</v>
      </c>
    </row>
    <row r="1280" spans="1:10">
      <c r="A1280" s="108" t="str">
        <f>COL_SIZES[[#This Row],[datatype]]&amp;"_"&amp;COL_SIZES[[#This Row],[column_prec]]&amp;"_"&amp;COL_SIZES[[#This Row],[col_len]]</f>
        <v>int_10_4</v>
      </c>
      <c r="B1280" s="108">
        <f>IF(COL_SIZES[[#This Row],[datatype]] = "varchar",
  MIN(
    COL_SIZES[[#This Row],[column_length]],
    IFERROR(VALUE(VLOOKUP(
      COL_SIZES[[#This Row],[table_name]]&amp;"."&amp;COL_SIZES[[#This Row],[column_name]],
      AVG_COL_SIZES[#Data],2,FALSE)),
    COL_SIZES[[#This Row],[column_length]])
  ),
  COL_SIZES[[#This Row],[column_length]])</f>
        <v>4</v>
      </c>
      <c r="C1280" s="109">
        <f>VLOOKUP(A1280,DBMS_TYPE_SIZES[],2,FALSE)</f>
        <v>9</v>
      </c>
      <c r="D1280" s="109">
        <f>VLOOKUP(A1280,DBMS_TYPE_SIZES[],3,FALSE)</f>
        <v>4</v>
      </c>
      <c r="E1280" s="110">
        <f>VLOOKUP(A1280,DBMS_TYPE_SIZES[],4,FALSE)</f>
        <v>4</v>
      </c>
      <c r="F1280" t="s">
        <v>172</v>
      </c>
      <c r="G1280" t="s">
        <v>490</v>
      </c>
      <c r="H1280" t="s">
        <v>18</v>
      </c>
      <c r="I1280">
        <v>10</v>
      </c>
      <c r="J1280">
        <v>4</v>
      </c>
    </row>
    <row r="1281" spans="1:10">
      <c r="A1281" s="108" t="str">
        <f>COL_SIZES[[#This Row],[datatype]]&amp;"_"&amp;COL_SIZES[[#This Row],[column_prec]]&amp;"_"&amp;COL_SIZES[[#This Row],[col_len]]</f>
        <v>numeric_19_9</v>
      </c>
      <c r="B1281" s="108">
        <f>IF(COL_SIZES[[#This Row],[datatype]] = "varchar",
  MIN(
    COL_SIZES[[#This Row],[column_length]],
    IFERROR(VALUE(VLOOKUP(
      COL_SIZES[[#This Row],[table_name]]&amp;"."&amp;COL_SIZES[[#This Row],[column_name]],
      AVG_COL_SIZES[#Data],2,FALSE)),
    COL_SIZES[[#This Row],[column_length]])
  ),
  COL_SIZES[[#This Row],[column_length]])</f>
        <v>9</v>
      </c>
      <c r="C1281" s="109">
        <f>VLOOKUP(A1281,DBMS_TYPE_SIZES[],2,FALSE)</f>
        <v>9</v>
      </c>
      <c r="D1281" s="109">
        <f>VLOOKUP(A1281,DBMS_TYPE_SIZES[],3,FALSE)</f>
        <v>9</v>
      </c>
      <c r="E1281" s="110">
        <f>VLOOKUP(A1281,DBMS_TYPE_SIZES[],4,FALSE)</f>
        <v>9</v>
      </c>
      <c r="F1281" t="s">
        <v>172</v>
      </c>
      <c r="G1281" t="s">
        <v>143</v>
      </c>
      <c r="H1281" t="s">
        <v>62</v>
      </c>
      <c r="I1281">
        <v>19</v>
      </c>
      <c r="J1281">
        <v>9</v>
      </c>
    </row>
    <row r="1282" spans="1:10">
      <c r="A1282" s="108" t="str">
        <f>COL_SIZES[[#This Row],[datatype]]&amp;"_"&amp;COL_SIZES[[#This Row],[column_prec]]&amp;"_"&amp;COL_SIZES[[#This Row],[col_len]]</f>
        <v>datetime_23_8</v>
      </c>
      <c r="B1282" s="108">
        <f>IF(COL_SIZES[[#This Row],[datatype]] = "varchar",
  MIN(
    COL_SIZES[[#This Row],[column_length]],
    IFERROR(VALUE(VLOOKUP(
      COL_SIZES[[#This Row],[table_name]]&amp;"."&amp;COL_SIZES[[#This Row],[column_name]],
      AVG_COL_SIZES[#Data],2,FALSE)),
    COL_SIZES[[#This Row],[column_length]])
  ),
  COL_SIZES[[#This Row],[column_length]])</f>
        <v>8</v>
      </c>
      <c r="C1282" s="109">
        <f>VLOOKUP(A1282,DBMS_TYPE_SIZES[],2,FALSE)</f>
        <v>7</v>
      </c>
      <c r="D1282" s="109">
        <f>VLOOKUP(A1282,DBMS_TYPE_SIZES[],3,FALSE)</f>
        <v>8</v>
      </c>
      <c r="E1282" s="110">
        <f>VLOOKUP(A1282,DBMS_TYPE_SIZES[],4,FALSE)</f>
        <v>8</v>
      </c>
      <c r="F1282" t="s">
        <v>172</v>
      </c>
      <c r="G1282" t="s">
        <v>575</v>
      </c>
      <c r="H1282" t="s">
        <v>20</v>
      </c>
      <c r="I1282">
        <v>23</v>
      </c>
      <c r="J1282">
        <v>8</v>
      </c>
    </row>
    <row r="1283" spans="1:10">
      <c r="A1283" s="108" t="str">
        <f>COL_SIZES[[#This Row],[datatype]]&amp;"_"&amp;COL_SIZES[[#This Row],[column_prec]]&amp;"_"&amp;COL_SIZES[[#This Row],[col_len]]</f>
        <v>int_10_4</v>
      </c>
      <c r="B1283" s="108">
        <f>IF(COL_SIZES[[#This Row],[datatype]] = "varchar",
  MIN(
    COL_SIZES[[#This Row],[column_length]],
    IFERROR(VALUE(VLOOKUP(
      COL_SIZES[[#This Row],[table_name]]&amp;"."&amp;COL_SIZES[[#This Row],[column_name]],
      AVG_COL_SIZES[#Data],2,FALSE)),
    COL_SIZES[[#This Row],[column_length]])
  ),
  COL_SIZES[[#This Row],[column_length]])</f>
        <v>4</v>
      </c>
      <c r="C1283" s="109">
        <f>VLOOKUP(A1283,DBMS_TYPE_SIZES[],2,FALSE)</f>
        <v>9</v>
      </c>
      <c r="D1283" s="109">
        <f>VLOOKUP(A1283,DBMS_TYPE_SIZES[],3,FALSE)</f>
        <v>4</v>
      </c>
      <c r="E1283" s="110">
        <f>VLOOKUP(A1283,DBMS_TYPE_SIZES[],4,FALSE)</f>
        <v>4</v>
      </c>
      <c r="F1283" t="s">
        <v>172</v>
      </c>
      <c r="G1283" t="s">
        <v>141</v>
      </c>
      <c r="H1283" t="s">
        <v>18</v>
      </c>
      <c r="I1283">
        <v>10</v>
      </c>
      <c r="J1283">
        <v>4</v>
      </c>
    </row>
    <row r="1284" spans="1:10">
      <c r="A1284" s="108" t="str">
        <f>COL_SIZES[[#This Row],[datatype]]&amp;"_"&amp;COL_SIZES[[#This Row],[column_prec]]&amp;"_"&amp;COL_SIZES[[#This Row],[col_len]]</f>
        <v>varchar_0_50</v>
      </c>
      <c r="B1284" s="108">
        <f>IF(COL_SIZES[[#This Row],[datatype]] = "varchar",
  MIN(
    COL_SIZES[[#This Row],[column_length]],
    IFERROR(VALUE(VLOOKUP(
      COL_SIZES[[#This Row],[table_name]]&amp;"."&amp;COL_SIZES[[#This Row],[column_name]],
      AVG_COL_SIZES[#Data],2,FALSE)),
    COL_SIZES[[#This Row],[column_length]])
  ),
  COL_SIZES[[#This Row],[column_length]])</f>
        <v>50</v>
      </c>
      <c r="C1284" s="109">
        <f>VLOOKUP(A1284,DBMS_TYPE_SIZES[],2,FALSE)</f>
        <v>50</v>
      </c>
      <c r="D1284" s="109">
        <f>VLOOKUP(A1284,DBMS_TYPE_SIZES[],3,FALSE)</f>
        <v>50</v>
      </c>
      <c r="E1284" s="110">
        <f>VLOOKUP(A1284,DBMS_TYPE_SIZES[],4,FALSE)</f>
        <v>51</v>
      </c>
      <c r="F1284" t="s">
        <v>172</v>
      </c>
      <c r="G1284" t="s">
        <v>789</v>
      </c>
      <c r="H1284" t="s">
        <v>86</v>
      </c>
      <c r="I1284">
        <v>0</v>
      </c>
      <c r="J1284">
        <v>50</v>
      </c>
    </row>
    <row r="1285" spans="1:10">
      <c r="A1285" s="108" t="str">
        <f>COL_SIZES[[#This Row],[datatype]]&amp;"_"&amp;COL_SIZES[[#This Row],[column_prec]]&amp;"_"&amp;COL_SIZES[[#This Row],[col_len]]</f>
        <v>varchar_0_255</v>
      </c>
      <c r="B1285" s="108">
        <f>IF(COL_SIZES[[#This Row],[datatype]] = "varchar",
  MIN(
    COL_SIZES[[#This Row],[column_length]],
    IFERROR(VALUE(VLOOKUP(
      COL_SIZES[[#This Row],[table_name]]&amp;"."&amp;COL_SIZES[[#This Row],[column_name]],
      AVG_COL_SIZES[#Data],2,FALSE)),
    COL_SIZES[[#This Row],[column_length]])
  ),
  COL_SIZES[[#This Row],[column_length]])</f>
        <v>255</v>
      </c>
      <c r="C1285" s="109">
        <f>VLOOKUP(A1285,DBMS_TYPE_SIZES[],2,FALSE)</f>
        <v>255</v>
      </c>
      <c r="D1285" s="109">
        <f>VLOOKUP(A1285,DBMS_TYPE_SIZES[],3,FALSE)</f>
        <v>255</v>
      </c>
      <c r="E1285" s="110">
        <f>VLOOKUP(A1285,DBMS_TYPE_SIZES[],4,FALSE)</f>
        <v>256</v>
      </c>
      <c r="F1285" t="s">
        <v>172</v>
      </c>
      <c r="G1285" t="s">
        <v>790</v>
      </c>
      <c r="H1285" t="s">
        <v>86</v>
      </c>
      <c r="I1285">
        <v>0</v>
      </c>
      <c r="J1285">
        <v>255</v>
      </c>
    </row>
    <row r="1286" spans="1:10">
      <c r="A1286" s="108" t="str">
        <f>COL_SIZES[[#This Row],[datatype]]&amp;"_"&amp;COL_SIZES[[#This Row],[column_prec]]&amp;"_"&amp;COL_SIZES[[#This Row],[col_len]]</f>
        <v>int_10_4</v>
      </c>
      <c r="B1286" s="108">
        <f>IF(COL_SIZES[[#This Row],[datatype]] = "varchar",
  MIN(
    COL_SIZES[[#This Row],[column_length]],
    IFERROR(VALUE(VLOOKUP(
      COL_SIZES[[#This Row],[table_name]]&amp;"."&amp;COL_SIZES[[#This Row],[column_name]],
      AVG_COL_SIZES[#Data],2,FALSE)),
    COL_SIZES[[#This Row],[column_length]])
  ),
  COL_SIZES[[#This Row],[column_length]])</f>
        <v>4</v>
      </c>
      <c r="C1286" s="109">
        <f>VLOOKUP(A1286,DBMS_TYPE_SIZES[],2,FALSE)</f>
        <v>9</v>
      </c>
      <c r="D1286" s="109">
        <f>VLOOKUP(A1286,DBMS_TYPE_SIZES[],3,FALSE)</f>
        <v>4</v>
      </c>
      <c r="E1286" s="110">
        <f>VLOOKUP(A1286,DBMS_TYPE_SIZES[],4,FALSE)</f>
        <v>4</v>
      </c>
      <c r="F1286" t="s">
        <v>172</v>
      </c>
      <c r="G1286" t="s">
        <v>791</v>
      </c>
      <c r="H1286" t="s">
        <v>18</v>
      </c>
      <c r="I1286">
        <v>10</v>
      </c>
      <c r="J1286">
        <v>4</v>
      </c>
    </row>
    <row r="1287" spans="1:10">
      <c r="A1287" s="108" t="str">
        <f>COL_SIZES[[#This Row],[datatype]]&amp;"_"&amp;COL_SIZES[[#This Row],[column_prec]]&amp;"_"&amp;COL_SIZES[[#This Row],[col_len]]</f>
        <v>int_10_4</v>
      </c>
      <c r="B1287" s="108">
        <f>IF(COL_SIZES[[#This Row],[datatype]] = "varchar",
  MIN(
    COL_SIZES[[#This Row],[column_length]],
    IFERROR(VALUE(VLOOKUP(
      COL_SIZES[[#This Row],[table_name]]&amp;"."&amp;COL_SIZES[[#This Row],[column_name]],
      AVG_COL_SIZES[#Data],2,FALSE)),
    COL_SIZES[[#This Row],[column_length]])
  ),
  COL_SIZES[[#This Row],[column_length]])</f>
        <v>4</v>
      </c>
      <c r="C1287" s="109">
        <f>VLOOKUP(A1287,DBMS_TYPE_SIZES[],2,FALSE)</f>
        <v>9</v>
      </c>
      <c r="D1287" s="109">
        <f>VLOOKUP(A1287,DBMS_TYPE_SIZES[],3,FALSE)</f>
        <v>4</v>
      </c>
      <c r="E1287" s="110">
        <f>VLOOKUP(A1287,DBMS_TYPE_SIZES[],4,FALSE)</f>
        <v>4</v>
      </c>
      <c r="F1287" t="s">
        <v>172</v>
      </c>
      <c r="G1287" t="s">
        <v>792</v>
      </c>
      <c r="H1287" t="s">
        <v>18</v>
      </c>
      <c r="I1287">
        <v>10</v>
      </c>
      <c r="J1287">
        <v>4</v>
      </c>
    </row>
    <row r="1288" spans="1:10">
      <c r="A1288" s="108" t="str">
        <f>COL_SIZES[[#This Row],[datatype]]&amp;"_"&amp;COL_SIZES[[#This Row],[column_prec]]&amp;"_"&amp;COL_SIZES[[#This Row],[col_len]]</f>
        <v>int_10_4</v>
      </c>
      <c r="B1288" s="108">
        <f>IF(COL_SIZES[[#This Row],[datatype]] = "varchar",
  MIN(
    COL_SIZES[[#This Row],[column_length]],
    IFERROR(VALUE(VLOOKUP(
      COL_SIZES[[#This Row],[table_name]]&amp;"."&amp;COL_SIZES[[#This Row],[column_name]],
      AVG_COL_SIZES[#Data],2,FALSE)),
    COL_SIZES[[#This Row],[column_length]])
  ),
  COL_SIZES[[#This Row],[column_length]])</f>
        <v>4</v>
      </c>
      <c r="C1288" s="109">
        <f>VLOOKUP(A1288,DBMS_TYPE_SIZES[],2,FALSE)</f>
        <v>9</v>
      </c>
      <c r="D1288" s="109">
        <f>VLOOKUP(A1288,DBMS_TYPE_SIZES[],3,FALSE)</f>
        <v>4</v>
      </c>
      <c r="E1288" s="110">
        <f>VLOOKUP(A1288,DBMS_TYPE_SIZES[],4,FALSE)</f>
        <v>4</v>
      </c>
      <c r="F1288" t="s">
        <v>172</v>
      </c>
      <c r="G1288" t="s">
        <v>793</v>
      </c>
      <c r="H1288" t="s">
        <v>18</v>
      </c>
      <c r="I1288">
        <v>10</v>
      </c>
      <c r="J1288">
        <v>4</v>
      </c>
    </row>
    <row r="1289" spans="1:10">
      <c r="A1289" s="108" t="str">
        <f>COL_SIZES[[#This Row],[datatype]]&amp;"_"&amp;COL_SIZES[[#This Row],[column_prec]]&amp;"_"&amp;COL_SIZES[[#This Row],[col_len]]</f>
        <v>int_10_4</v>
      </c>
      <c r="B1289" s="108">
        <f>IF(COL_SIZES[[#This Row],[datatype]] = "varchar",
  MIN(
    COL_SIZES[[#This Row],[column_length]],
    IFERROR(VALUE(VLOOKUP(
      COL_SIZES[[#This Row],[table_name]]&amp;"."&amp;COL_SIZES[[#This Row],[column_name]],
      AVG_COL_SIZES[#Data],2,FALSE)),
    COL_SIZES[[#This Row],[column_length]])
  ),
  COL_SIZES[[#This Row],[column_length]])</f>
        <v>4</v>
      </c>
      <c r="C1289" s="109">
        <f>VLOOKUP(A1289,DBMS_TYPE_SIZES[],2,FALSE)</f>
        <v>9</v>
      </c>
      <c r="D1289" s="109">
        <f>VLOOKUP(A1289,DBMS_TYPE_SIZES[],3,FALSE)</f>
        <v>4</v>
      </c>
      <c r="E1289" s="110">
        <f>VLOOKUP(A1289,DBMS_TYPE_SIZES[],4,FALSE)</f>
        <v>4</v>
      </c>
      <c r="F1289" t="s">
        <v>172</v>
      </c>
      <c r="G1289" t="s">
        <v>794</v>
      </c>
      <c r="H1289" t="s">
        <v>18</v>
      </c>
      <c r="I1289">
        <v>10</v>
      </c>
      <c r="J1289">
        <v>4</v>
      </c>
    </row>
    <row r="1290" spans="1:10">
      <c r="A1290" s="108" t="str">
        <f>COL_SIZES[[#This Row],[datatype]]&amp;"_"&amp;COL_SIZES[[#This Row],[column_prec]]&amp;"_"&amp;COL_SIZES[[#This Row],[col_len]]</f>
        <v>int_10_4</v>
      </c>
      <c r="B1290" s="108">
        <f>IF(COL_SIZES[[#This Row],[datatype]] = "varchar",
  MIN(
    COL_SIZES[[#This Row],[column_length]],
    IFERROR(VALUE(VLOOKUP(
      COL_SIZES[[#This Row],[table_name]]&amp;"."&amp;COL_SIZES[[#This Row],[column_name]],
      AVG_COL_SIZES[#Data],2,FALSE)),
    COL_SIZES[[#This Row],[column_length]])
  ),
  COL_SIZES[[#This Row],[column_length]])</f>
        <v>4</v>
      </c>
      <c r="C1290" s="109">
        <f>VLOOKUP(A1290,DBMS_TYPE_SIZES[],2,FALSE)</f>
        <v>9</v>
      </c>
      <c r="D1290" s="109">
        <f>VLOOKUP(A1290,DBMS_TYPE_SIZES[],3,FALSE)</f>
        <v>4</v>
      </c>
      <c r="E1290" s="110">
        <f>VLOOKUP(A1290,DBMS_TYPE_SIZES[],4,FALSE)</f>
        <v>4</v>
      </c>
      <c r="F1290" t="s">
        <v>172</v>
      </c>
      <c r="G1290" t="s">
        <v>697</v>
      </c>
      <c r="H1290" t="s">
        <v>18</v>
      </c>
      <c r="I1290">
        <v>10</v>
      </c>
      <c r="J1290">
        <v>4</v>
      </c>
    </row>
    <row r="1291" spans="1:10">
      <c r="A1291" s="108" t="str">
        <f>COL_SIZES[[#This Row],[datatype]]&amp;"_"&amp;COL_SIZES[[#This Row],[column_prec]]&amp;"_"&amp;COL_SIZES[[#This Row],[col_len]]</f>
        <v>int_10_4</v>
      </c>
      <c r="B1291" s="108">
        <f>IF(COL_SIZES[[#This Row],[datatype]] = "varchar",
  MIN(
    COL_SIZES[[#This Row],[column_length]],
    IFERROR(VALUE(VLOOKUP(
      COL_SIZES[[#This Row],[table_name]]&amp;"."&amp;COL_SIZES[[#This Row],[column_name]],
      AVG_COL_SIZES[#Data],2,FALSE)),
    COL_SIZES[[#This Row],[column_length]])
  ),
  COL_SIZES[[#This Row],[column_length]])</f>
        <v>4</v>
      </c>
      <c r="C1291" s="109">
        <f>VLOOKUP(A1291,DBMS_TYPE_SIZES[],2,FALSE)</f>
        <v>9</v>
      </c>
      <c r="D1291" s="109">
        <f>VLOOKUP(A1291,DBMS_TYPE_SIZES[],3,FALSE)</f>
        <v>4</v>
      </c>
      <c r="E1291" s="110">
        <f>VLOOKUP(A1291,DBMS_TYPE_SIZES[],4,FALSE)</f>
        <v>4</v>
      </c>
      <c r="F1291" t="s">
        <v>172</v>
      </c>
      <c r="G1291" t="s">
        <v>698</v>
      </c>
      <c r="H1291" t="s">
        <v>18</v>
      </c>
      <c r="I1291">
        <v>10</v>
      </c>
      <c r="J1291">
        <v>4</v>
      </c>
    </row>
    <row r="1292" spans="1:10">
      <c r="A1292" s="108" t="str">
        <f>COL_SIZES[[#This Row],[datatype]]&amp;"_"&amp;COL_SIZES[[#This Row],[column_prec]]&amp;"_"&amp;COL_SIZES[[#This Row],[col_len]]</f>
        <v>int_10_4</v>
      </c>
      <c r="B1292" s="108">
        <f>IF(COL_SIZES[[#This Row],[datatype]] = "varchar",
  MIN(
    COL_SIZES[[#This Row],[column_length]],
    IFERROR(VALUE(VLOOKUP(
      COL_SIZES[[#This Row],[table_name]]&amp;"."&amp;COL_SIZES[[#This Row],[column_name]],
      AVG_COL_SIZES[#Data],2,FALSE)),
    COL_SIZES[[#This Row],[column_length]])
  ),
  COL_SIZES[[#This Row],[column_length]])</f>
        <v>4</v>
      </c>
      <c r="C1292" s="109">
        <f>VLOOKUP(A1292,DBMS_TYPE_SIZES[],2,FALSE)</f>
        <v>9</v>
      </c>
      <c r="D1292" s="109">
        <f>VLOOKUP(A1292,DBMS_TYPE_SIZES[],3,FALSE)</f>
        <v>4</v>
      </c>
      <c r="E1292" s="110">
        <f>VLOOKUP(A1292,DBMS_TYPE_SIZES[],4,FALSE)</f>
        <v>4</v>
      </c>
      <c r="F1292" t="s">
        <v>172</v>
      </c>
      <c r="G1292" t="s">
        <v>139</v>
      </c>
      <c r="H1292" t="s">
        <v>18</v>
      </c>
      <c r="I1292">
        <v>10</v>
      </c>
      <c r="J1292">
        <v>4</v>
      </c>
    </row>
    <row r="1293" spans="1:10">
      <c r="A1293" s="108" t="str">
        <f>COL_SIZES[[#This Row],[datatype]]&amp;"_"&amp;COL_SIZES[[#This Row],[column_prec]]&amp;"_"&amp;COL_SIZES[[#This Row],[col_len]]</f>
        <v>varchar_0_255</v>
      </c>
      <c r="B1293" s="108">
        <f>IF(COL_SIZES[[#This Row],[datatype]] = "varchar",
  MIN(
    COL_SIZES[[#This Row],[column_length]],
    IFERROR(VALUE(VLOOKUP(
      COL_SIZES[[#This Row],[table_name]]&amp;"."&amp;COL_SIZES[[#This Row],[column_name]],
      AVG_COL_SIZES[#Data],2,FALSE)),
    COL_SIZES[[#This Row],[column_length]])
  ),
  COL_SIZES[[#This Row],[column_length]])</f>
        <v>255</v>
      </c>
      <c r="C1293" s="109">
        <f>VLOOKUP(A1293,DBMS_TYPE_SIZES[],2,FALSE)</f>
        <v>255</v>
      </c>
      <c r="D1293" s="109">
        <f>VLOOKUP(A1293,DBMS_TYPE_SIZES[],3,FALSE)</f>
        <v>255</v>
      </c>
      <c r="E1293" s="110">
        <f>VLOOKUP(A1293,DBMS_TYPE_SIZES[],4,FALSE)</f>
        <v>256</v>
      </c>
      <c r="F1293" t="s">
        <v>172</v>
      </c>
      <c r="G1293" t="s">
        <v>699</v>
      </c>
      <c r="H1293" t="s">
        <v>86</v>
      </c>
      <c r="I1293">
        <v>0</v>
      </c>
      <c r="J1293">
        <v>255</v>
      </c>
    </row>
    <row r="1294" spans="1:10">
      <c r="A1294" s="108" t="str">
        <f>COL_SIZES[[#This Row],[datatype]]&amp;"_"&amp;COL_SIZES[[#This Row],[column_prec]]&amp;"_"&amp;COL_SIZES[[#This Row],[col_len]]</f>
        <v>varchar_0_255</v>
      </c>
      <c r="B1294" s="108">
        <f>IF(COL_SIZES[[#This Row],[datatype]] = "varchar",
  MIN(
    COL_SIZES[[#This Row],[column_length]],
    IFERROR(VALUE(VLOOKUP(
      COL_SIZES[[#This Row],[table_name]]&amp;"."&amp;COL_SIZES[[#This Row],[column_name]],
      AVG_COL_SIZES[#Data],2,FALSE)),
    COL_SIZES[[#This Row],[column_length]])
  ),
  COL_SIZES[[#This Row],[column_length]])</f>
        <v>255</v>
      </c>
      <c r="C1294" s="109">
        <f>VLOOKUP(A1294,DBMS_TYPE_SIZES[],2,FALSE)</f>
        <v>255</v>
      </c>
      <c r="D1294" s="109">
        <f>VLOOKUP(A1294,DBMS_TYPE_SIZES[],3,FALSE)</f>
        <v>255</v>
      </c>
      <c r="E1294" s="110">
        <f>VLOOKUP(A1294,DBMS_TYPE_SIZES[],4,FALSE)</f>
        <v>256</v>
      </c>
      <c r="F1294" t="s">
        <v>172</v>
      </c>
      <c r="G1294" t="s">
        <v>700</v>
      </c>
      <c r="H1294" t="s">
        <v>86</v>
      </c>
      <c r="I1294">
        <v>0</v>
      </c>
      <c r="J1294">
        <v>255</v>
      </c>
    </row>
    <row r="1295" spans="1:10">
      <c r="A1295" s="108" t="str">
        <f>COL_SIZES[[#This Row],[datatype]]&amp;"_"&amp;COL_SIZES[[#This Row],[column_prec]]&amp;"_"&amp;COL_SIZES[[#This Row],[col_len]]</f>
        <v>int_10_4</v>
      </c>
      <c r="B1295" s="108">
        <f>IF(COL_SIZES[[#This Row],[datatype]] = "varchar",
  MIN(
    COL_SIZES[[#This Row],[column_length]],
    IFERROR(VALUE(VLOOKUP(
      COL_SIZES[[#This Row],[table_name]]&amp;"."&amp;COL_SIZES[[#This Row],[column_name]],
      AVG_COL_SIZES[#Data],2,FALSE)),
    COL_SIZES[[#This Row],[column_length]])
  ),
  COL_SIZES[[#This Row],[column_length]])</f>
        <v>4</v>
      </c>
      <c r="C1295" s="109">
        <f>VLOOKUP(A1295,DBMS_TYPE_SIZES[],2,FALSE)</f>
        <v>9</v>
      </c>
      <c r="D1295" s="109">
        <f>VLOOKUP(A1295,DBMS_TYPE_SIZES[],3,FALSE)</f>
        <v>4</v>
      </c>
      <c r="E1295" s="110">
        <f>VLOOKUP(A1295,DBMS_TYPE_SIZES[],4,FALSE)</f>
        <v>4</v>
      </c>
      <c r="F1295" t="s">
        <v>172</v>
      </c>
      <c r="G1295" t="s">
        <v>116</v>
      </c>
      <c r="H1295" t="s">
        <v>18</v>
      </c>
      <c r="I1295">
        <v>10</v>
      </c>
      <c r="J1295">
        <v>4</v>
      </c>
    </row>
    <row r="1296" spans="1:10">
      <c r="A1296" s="108" t="str">
        <f>COL_SIZES[[#This Row],[datatype]]&amp;"_"&amp;COL_SIZES[[#This Row],[column_prec]]&amp;"_"&amp;COL_SIZES[[#This Row],[col_len]]</f>
        <v>numeric_16_9</v>
      </c>
      <c r="B1296" s="108">
        <f>IF(COL_SIZES[[#This Row],[datatype]] = "varchar",
  MIN(
    COL_SIZES[[#This Row],[column_length]],
    IFERROR(VALUE(VLOOKUP(
      COL_SIZES[[#This Row],[table_name]]&amp;"."&amp;COL_SIZES[[#This Row],[column_name]],
      AVG_COL_SIZES[#Data],2,FALSE)),
    COL_SIZES[[#This Row],[column_length]])
  ),
  COL_SIZES[[#This Row],[column_length]])</f>
        <v>9</v>
      </c>
      <c r="C1296" s="109">
        <f>VLOOKUP(A1296,DBMS_TYPE_SIZES[],2,FALSE)</f>
        <v>9</v>
      </c>
      <c r="D1296" s="109">
        <f>VLOOKUP(A1296,DBMS_TYPE_SIZES[],3,FALSE)</f>
        <v>9</v>
      </c>
      <c r="E1296" s="110">
        <f>VLOOKUP(A1296,DBMS_TYPE_SIZES[],4,FALSE)</f>
        <v>9</v>
      </c>
      <c r="F1296" t="s">
        <v>172</v>
      </c>
      <c r="G1296" t="s">
        <v>96</v>
      </c>
      <c r="H1296" t="s">
        <v>62</v>
      </c>
      <c r="I1296">
        <v>16</v>
      </c>
      <c r="J1296">
        <v>9</v>
      </c>
    </row>
    <row r="1297" spans="1:10">
      <c r="A1297" s="108" t="str">
        <f>COL_SIZES[[#This Row],[datatype]]&amp;"_"&amp;COL_SIZES[[#This Row],[column_prec]]&amp;"_"&amp;COL_SIZES[[#This Row],[col_len]]</f>
        <v>varchar_0_50</v>
      </c>
      <c r="B1297" s="108">
        <f>IF(COL_SIZES[[#This Row],[datatype]] = "varchar",
  MIN(
    COL_SIZES[[#This Row],[column_length]],
    IFERROR(VALUE(VLOOKUP(
      COL_SIZES[[#This Row],[table_name]]&amp;"."&amp;COL_SIZES[[#This Row],[column_name]],
      AVG_COL_SIZES[#Data],2,FALSE)),
    COL_SIZES[[#This Row],[column_length]])
  ),
  COL_SIZES[[#This Row],[column_length]])</f>
        <v>50</v>
      </c>
      <c r="C1297" s="109">
        <f>VLOOKUP(A1297,DBMS_TYPE_SIZES[],2,FALSE)</f>
        <v>50</v>
      </c>
      <c r="D1297" s="109">
        <f>VLOOKUP(A1297,DBMS_TYPE_SIZES[],3,FALSE)</f>
        <v>50</v>
      </c>
      <c r="E1297" s="110">
        <f>VLOOKUP(A1297,DBMS_TYPE_SIZES[],4,FALSE)</f>
        <v>51</v>
      </c>
      <c r="F1297" t="s">
        <v>172</v>
      </c>
      <c r="G1297" t="s">
        <v>173</v>
      </c>
      <c r="H1297" t="s">
        <v>86</v>
      </c>
      <c r="I1297">
        <v>0</v>
      </c>
      <c r="J1297">
        <v>50</v>
      </c>
    </row>
    <row r="1298" spans="1:10">
      <c r="A1298" s="108" t="str">
        <f>COL_SIZES[[#This Row],[datatype]]&amp;"_"&amp;COL_SIZES[[#This Row],[column_prec]]&amp;"_"&amp;COL_SIZES[[#This Row],[col_len]]</f>
        <v>varchar_0_255</v>
      </c>
      <c r="B1298" s="108">
        <f>IF(COL_SIZES[[#This Row],[datatype]] = "varchar",
  MIN(
    COL_SIZES[[#This Row],[column_length]],
    IFERROR(VALUE(VLOOKUP(
      COL_SIZES[[#This Row],[table_name]]&amp;"."&amp;COL_SIZES[[#This Row],[column_name]],
      AVG_COL_SIZES[#Data],2,FALSE)),
    COL_SIZES[[#This Row],[column_length]])
  ),
  COL_SIZES[[#This Row],[column_length]])</f>
        <v>255</v>
      </c>
      <c r="C1298" s="109">
        <f>VLOOKUP(A1298,DBMS_TYPE_SIZES[],2,FALSE)</f>
        <v>255</v>
      </c>
      <c r="D1298" s="109">
        <f>VLOOKUP(A1298,DBMS_TYPE_SIZES[],3,FALSE)</f>
        <v>255</v>
      </c>
      <c r="E1298" s="110">
        <f>VLOOKUP(A1298,DBMS_TYPE_SIZES[],4,FALSE)</f>
        <v>256</v>
      </c>
      <c r="F1298" t="s">
        <v>172</v>
      </c>
      <c r="G1298" t="s">
        <v>795</v>
      </c>
      <c r="H1298" t="s">
        <v>86</v>
      </c>
      <c r="I1298">
        <v>0</v>
      </c>
      <c r="J1298">
        <v>255</v>
      </c>
    </row>
    <row r="1299" spans="1:10">
      <c r="A1299" s="108" t="str">
        <f>COL_SIZES[[#This Row],[datatype]]&amp;"_"&amp;COL_SIZES[[#This Row],[column_prec]]&amp;"_"&amp;COL_SIZES[[#This Row],[col_len]]</f>
        <v>int_10_4</v>
      </c>
      <c r="B1299" s="108">
        <f>IF(COL_SIZES[[#This Row],[datatype]] = "varchar",
  MIN(
    COL_SIZES[[#This Row],[column_length]],
    IFERROR(VALUE(VLOOKUP(
      COL_SIZES[[#This Row],[table_name]]&amp;"."&amp;COL_SIZES[[#This Row],[column_name]],
      AVG_COL_SIZES[#Data],2,FALSE)),
    COL_SIZES[[#This Row],[column_length]])
  ),
  COL_SIZES[[#This Row],[column_length]])</f>
        <v>4</v>
      </c>
      <c r="C1299" s="109">
        <f>VLOOKUP(A1299,DBMS_TYPE_SIZES[],2,FALSE)</f>
        <v>9</v>
      </c>
      <c r="D1299" s="109">
        <f>VLOOKUP(A1299,DBMS_TYPE_SIZES[],3,FALSE)</f>
        <v>4</v>
      </c>
      <c r="E1299" s="110">
        <f>VLOOKUP(A1299,DBMS_TYPE_SIZES[],4,FALSE)</f>
        <v>4</v>
      </c>
      <c r="F1299" t="s">
        <v>172</v>
      </c>
      <c r="G1299" t="s">
        <v>796</v>
      </c>
      <c r="H1299" t="s">
        <v>18</v>
      </c>
      <c r="I1299">
        <v>10</v>
      </c>
      <c r="J1299">
        <v>4</v>
      </c>
    </row>
    <row r="1300" spans="1:10">
      <c r="A1300" s="108" t="str">
        <f>COL_SIZES[[#This Row],[datatype]]&amp;"_"&amp;COL_SIZES[[#This Row],[column_prec]]&amp;"_"&amp;COL_SIZES[[#This Row],[col_len]]</f>
        <v>int_10_4</v>
      </c>
      <c r="B1300" s="108">
        <f>IF(COL_SIZES[[#This Row],[datatype]] = "varchar",
  MIN(
    COL_SIZES[[#This Row],[column_length]],
    IFERROR(VALUE(VLOOKUP(
      COL_SIZES[[#This Row],[table_name]]&amp;"."&amp;COL_SIZES[[#This Row],[column_name]],
      AVG_COL_SIZES[#Data],2,FALSE)),
    COL_SIZES[[#This Row],[column_length]])
  ),
  COL_SIZES[[#This Row],[column_length]])</f>
        <v>4</v>
      </c>
      <c r="C1300" s="109">
        <f>VLOOKUP(A1300,DBMS_TYPE_SIZES[],2,FALSE)</f>
        <v>9</v>
      </c>
      <c r="D1300" s="109">
        <f>VLOOKUP(A1300,DBMS_TYPE_SIZES[],3,FALSE)</f>
        <v>4</v>
      </c>
      <c r="E1300" s="110">
        <f>VLOOKUP(A1300,DBMS_TYPE_SIZES[],4,FALSE)</f>
        <v>4</v>
      </c>
      <c r="F1300" t="s">
        <v>172</v>
      </c>
      <c r="G1300" t="s">
        <v>797</v>
      </c>
      <c r="H1300" t="s">
        <v>18</v>
      </c>
      <c r="I1300">
        <v>10</v>
      </c>
      <c r="J1300">
        <v>4</v>
      </c>
    </row>
    <row r="1301" spans="1:10">
      <c r="A1301" s="108" t="str">
        <f>COL_SIZES[[#This Row],[datatype]]&amp;"_"&amp;COL_SIZES[[#This Row],[column_prec]]&amp;"_"&amp;COL_SIZES[[#This Row],[col_len]]</f>
        <v>int_10_4</v>
      </c>
      <c r="B1301" s="108">
        <f>IF(COL_SIZES[[#This Row],[datatype]] = "varchar",
  MIN(
    COL_SIZES[[#This Row],[column_length]],
    IFERROR(VALUE(VLOOKUP(
      COL_SIZES[[#This Row],[table_name]]&amp;"."&amp;COL_SIZES[[#This Row],[column_name]],
      AVG_COL_SIZES[#Data],2,FALSE)),
    COL_SIZES[[#This Row],[column_length]])
  ),
  COL_SIZES[[#This Row],[column_length]])</f>
        <v>4</v>
      </c>
      <c r="C1301" s="109">
        <f>VLOOKUP(A1301,DBMS_TYPE_SIZES[],2,FALSE)</f>
        <v>9</v>
      </c>
      <c r="D1301" s="109">
        <f>VLOOKUP(A1301,DBMS_TYPE_SIZES[],3,FALSE)</f>
        <v>4</v>
      </c>
      <c r="E1301" s="110">
        <f>VLOOKUP(A1301,DBMS_TYPE_SIZES[],4,FALSE)</f>
        <v>4</v>
      </c>
      <c r="F1301" t="s">
        <v>172</v>
      </c>
      <c r="G1301" t="s">
        <v>798</v>
      </c>
      <c r="H1301" t="s">
        <v>18</v>
      </c>
      <c r="I1301">
        <v>10</v>
      </c>
      <c r="J1301">
        <v>4</v>
      </c>
    </row>
    <row r="1302" spans="1:10">
      <c r="A1302" s="108" t="str">
        <f>COL_SIZES[[#This Row],[datatype]]&amp;"_"&amp;COL_SIZES[[#This Row],[column_prec]]&amp;"_"&amp;COL_SIZES[[#This Row],[col_len]]</f>
        <v>int_10_4</v>
      </c>
      <c r="B1302" s="108">
        <f>IF(COL_SIZES[[#This Row],[datatype]] = "varchar",
  MIN(
    COL_SIZES[[#This Row],[column_length]],
    IFERROR(VALUE(VLOOKUP(
      COL_SIZES[[#This Row],[table_name]]&amp;"."&amp;COL_SIZES[[#This Row],[column_name]],
      AVG_COL_SIZES[#Data],2,FALSE)),
    COL_SIZES[[#This Row],[column_length]])
  ),
  COL_SIZES[[#This Row],[column_length]])</f>
        <v>4</v>
      </c>
      <c r="C1302" s="109">
        <f>VLOOKUP(A1302,DBMS_TYPE_SIZES[],2,FALSE)</f>
        <v>9</v>
      </c>
      <c r="D1302" s="109">
        <f>VLOOKUP(A1302,DBMS_TYPE_SIZES[],3,FALSE)</f>
        <v>4</v>
      </c>
      <c r="E1302" s="110">
        <f>VLOOKUP(A1302,DBMS_TYPE_SIZES[],4,FALSE)</f>
        <v>4</v>
      </c>
      <c r="F1302" t="s">
        <v>172</v>
      </c>
      <c r="G1302" t="s">
        <v>799</v>
      </c>
      <c r="H1302" t="s">
        <v>18</v>
      </c>
      <c r="I1302">
        <v>10</v>
      </c>
      <c r="J1302">
        <v>4</v>
      </c>
    </row>
    <row r="1303" spans="1:10">
      <c r="A1303" s="108" t="str">
        <f>COL_SIZES[[#This Row],[datatype]]&amp;"_"&amp;COL_SIZES[[#This Row],[column_prec]]&amp;"_"&amp;COL_SIZES[[#This Row],[col_len]]</f>
        <v>int_10_4</v>
      </c>
      <c r="B1303" s="108">
        <f>IF(COL_SIZES[[#This Row],[datatype]] = "varchar",
  MIN(
    COL_SIZES[[#This Row],[column_length]],
    IFERROR(VALUE(VLOOKUP(
      COL_SIZES[[#This Row],[table_name]]&amp;"."&amp;COL_SIZES[[#This Row],[column_name]],
      AVG_COL_SIZES[#Data],2,FALSE)),
    COL_SIZES[[#This Row],[column_length]])
  ),
  COL_SIZES[[#This Row],[column_length]])</f>
        <v>4</v>
      </c>
      <c r="C1303" s="109">
        <f>VLOOKUP(A1303,DBMS_TYPE_SIZES[],2,FALSE)</f>
        <v>9</v>
      </c>
      <c r="D1303" s="109">
        <f>VLOOKUP(A1303,DBMS_TYPE_SIZES[],3,FALSE)</f>
        <v>4</v>
      </c>
      <c r="E1303" s="110">
        <f>VLOOKUP(A1303,DBMS_TYPE_SIZES[],4,FALSE)</f>
        <v>4</v>
      </c>
      <c r="F1303" t="s">
        <v>172</v>
      </c>
      <c r="G1303" t="s">
        <v>204</v>
      </c>
      <c r="H1303" t="s">
        <v>18</v>
      </c>
      <c r="I1303">
        <v>10</v>
      </c>
      <c r="J1303">
        <v>4</v>
      </c>
    </row>
    <row r="1304" spans="1:10">
      <c r="A1304" s="108" t="str">
        <f>COL_SIZES[[#This Row],[datatype]]&amp;"_"&amp;COL_SIZES[[#This Row],[column_prec]]&amp;"_"&amp;COL_SIZES[[#This Row],[col_len]]</f>
        <v>varchar_0_50</v>
      </c>
      <c r="B1304" s="108">
        <f>IF(COL_SIZES[[#This Row],[datatype]] = "varchar",
  MIN(
    COL_SIZES[[#This Row],[column_length]],
    IFERROR(VALUE(VLOOKUP(
      COL_SIZES[[#This Row],[table_name]]&amp;"."&amp;COL_SIZES[[#This Row],[column_name]],
      AVG_COL_SIZES[#Data],2,FALSE)),
    COL_SIZES[[#This Row],[column_length]])
  ),
  COL_SIZES[[#This Row],[column_length]])</f>
        <v>50</v>
      </c>
      <c r="C1304" s="109">
        <f>VLOOKUP(A1304,DBMS_TYPE_SIZES[],2,FALSE)</f>
        <v>50</v>
      </c>
      <c r="D1304" s="109">
        <f>VLOOKUP(A1304,DBMS_TYPE_SIZES[],3,FALSE)</f>
        <v>50</v>
      </c>
      <c r="E1304" s="110">
        <f>VLOOKUP(A1304,DBMS_TYPE_SIZES[],4,FALSE)</f>
        <v>51</v>
      </c>
      <c r="F1304" t="s">
        <v>172</v>
      </c>
      <c r="G1304" t="s">
        <v>800</v>
      </c>
      <c r="H1304" t="s">
        <v>86</v>
      </c>
      <c r="I1304">
        <v>0</v>
      </c>
      <c r="J1304">
        <v>50</v>
      </c>
    </row>
    <row r="1305" spans="1:10">
      <c r="A1305" s="108" t="str">
        <f>COL_SIZES[[#This Row],[datatype]]&amp;"_"&amp;COL_SIZES[[#This Row],[column_prec]]&amp;"_"&amp;COL_SIZES[[#This Row],[col_len]]</f>
        <v>varchar_0_255</v>
      </c>
      <c r="B1305" s="108">
        <f>IF(COL_SIZES[[#This Row],[datatype]] = "varchar",
  MIN(
    COL_SIZES[[#This Row],[column_length]],
    IFERROR(VALUE(VLOOKUP(
      COL_SIZES[[#This Row],[table_name]]&amp;"."&amp;COL_SIZES[[#This Row],[column_name]],
      AVG_COL_SIZES[#Data],2,FALSE)),
    COL_SIZES[[#This Row],[column_length]])
  ),
  COL_SIZES[[#This Row],[column_length]])</f>
        <v>255</v>
      </c>
      <c r="C1305" s="109">
        <f>VLOOKUP(A1305,DBMS_TYPE_SIZES[],2,FALSE)</f>
        <v>255</v>
      </c>
      <c r="D1305" s="109">
        <f>VLOOKUP(A1305,DBMS_TYPE_SIZES[],3,FALSE)</f>
        <v>255</v>
      </c>
      <c r="E1305" s="110">
        <f>VLOOKUP(A1305,DBMS_TYPE_SIZES[],4,FALSE)</f>
        <v>256</v>
      </c>
      <c r="F1305" t="s">
        <v>172</v>
      </c>
      <c r="G1305" t="s">
        <v>801</v>
      </c>
      <c r="H1305" t="s">
        <v>86</v>
      </c>
      <c r="I1305">
        <v>0</v>
      </c>
      <c r="J1305">
        <v>255</v>
      </c>
    </row>
    <row r="1306" spans="1:10">
      <c r="A1306" s="108" t="str">
        <f>COL_SIZES[[#This Row],[datatype]]&amp;"_"&amp;COL_SIZES[[#This Row],[column_prec]]&amp;"_"&amp;COL_SIZES[[#This Row],[col_len]]</f>
        <v>int_10_4</v>
      </c>
      <c r="B1306" s="108">
        <f>IF(COL_SIZES[[#This Row],[datatype]] = "varchar",
  MIN(
    COL_SIZES[[#This Row],[column_length]],
    IFERROR(VALUE(VLOOKUP(
      COL_SIZES[[#This Row],[table_name]]&amp;"."&amp;COL_SIZES[[#This Row],[column_name]],
      AVG_COL_SIZES[#Data],2,FALSE)),
    COL_SIZES[[#This Row],[column_length]])
  ),
  COL_SIZES[[#This Row],[column_length]])</f>
        <v>4</v>
      </c>
      <c r="C1306" s="109">
        <f>VLOOKUP(A1306,DBMS_TYPE_SIZES[],2,FALSE)</f>
        <v>9</v>
      </c>
      <c r="D1306" s="109">
        <f>VLOOKUP(A1306,DBMS_TYPE_SIZES[],3,FALSE)</f>
        <v>4</v>
      </c>
      <c r="E1306" s="110">
        <f>VLOOKUP(A1306,DBMS_TYPE_SIZES[],4,FALSE)</f>
        <v>4</v>
      </c>
      <c r="F1306" t="s">
        <v>172</v>
      </c>
      <c r="G1306" t="s">
        <v>802</v>
      </c>
      <c r="H1306" t="s">
        <v>18</v>
      </c>
      <c r="I1306">
        <v>10</v>
      </c>
      <c r="J1306">
        <v>4</v>
      </c>
    </row>
    <row r="1307" spans="1:10">
      <c r="A1307" s="108" t="str">
        <f>COL_SIZES[[#This Row],[datatype]]&amp;"_"&amp;COL_SIZES[[#This Row],[column_prec]]&amp;"_"&amp;COL_SIZES[[#This Row],[col_len]]</f>
        <v>int_10_4</v>
      </c>
      <c r="B1307" s="108">
        <f>IF(COL_SIZES[[#This Row],[datatype]] = "varchar",
  MIN(
    COL_SIZES[[#This Row],[column_length]],
    IFERROR(VALUE(VLOOKUP(
      COL_SIZES[[#This Row],[table_name]]&amp;"."&amp;COL_SIZES[[#This Row],[column_name]],
      AVG_COL_SIZES[#Data],2,FALSE)),
    COL_SIZES[[#This Row],[column_length]])
  ),
  COL_SIZES[[#This Row],[column_length]])</f>
        <v>4</v>
      </c>
      <c r="C1307" s="109">
        <f>VLOOKUP(A1307,DBMS_TYPE_SIZES[],2,FALSE)</f>
        <v>9</v>
      </c>
      <c r="D1307" s="109">
        <f>VLOOKUP(A1307,DBMS_TYPE_SIZES[],3,FALSE)</f>
        <v>4</v>
      </c>
      <c r="E1307" s="110">
        <f>VLOOKUP(A1307,DBMS_TYPE_SIZES[],4,FALSE)</f>
        <v>4</v>
      </c>
      <c r="F1307" t="s">
        <v>172</v>
      </c>
      <c r="G1307" t="s">
        <v>803</v>
      </c>
      <c r="H1307" t="s">
        <v>18</v>
      </c>
      <c r="I1307">
        <v>10</v>
      </c>
      <c r="J1307">
        <v>4</v>
      </c>
    </row>
    <row r="1308" spans="1:10">
      <c r="A1308" s="108" t="str">
        <f>COL_SIZES[[#This Row],[datatype]]&amp;"_"&amp;COL_SIZES[[#This Row],[column_prec]]&amp;"_"&amp;COL_SIZES[[#This Row],[col_len]]</f>
        <v>int_10_4</v>
      </c>
      <c r="B1308" s="108">
        <f>IF(COL_SIZES[[#This Row],[datatype]] = "varchar",
  MIN(
    COL_SIZES[[#This Row],[column_length]],
    IFERROR(VALUE(VLOOKUP(
      COL_SIZES[[#This Row],[table_name]]&amp;"."&amp;COL_SIZES[[#This Row],[column_name]],
      AVG_COL_SIZES[#Data],2,FALSE)),
    COL_SIZES[[#This Row],[column_length]])
  ),
  COL_SIZES[[#This Row],[column_length]])</f>
        <v>4</v>
      </c>
      <c r="C1308" s="109">
        <f>VLOOKUP(A1308,DBMS_TYPE_SIZES[],2,FALSE)</f>
        <v>9</v>
      </c>
      <c r="D1308" s="109">
        <f>VLOOKUP(A1308,DBMS_TYPE_SIZES[],3,FALSE)</f>
        <v>4</v>
      </c>
      <c r="E1308" s="110">
        <f>VLOOKUP(A1308,DBMS_TYPE_SIZES[],4,FALSE)</f>
        <v>4</v>
      </c>
      <c r="F1308" t="s">
        <v>172</v>
      </c>
      <c r="G1308" t="s">
        <v>804</v>
      </c>
      <c r="H1308" t="s">
        <v>18</v>
      </c>
      <c r="I1308">
        <v>10</v>
      </c>
      <c r="J1308">
        <v>4</v>
      </c>
    </row>
    <row r="1309" spans="1:10">
      <c r="A1309" s="108" t="str">
        <f>COL_SIZES[[#This Row],[datatype]]&amp;"_"&amp;COL_SIZES[[#This Row],[column_prec]]&amp;"_"&amp;COL_SIZES[[#This Row],[col_len]]</f>
        <v>int_10_4</v>
      </c>
      <c r="B1309" s="108">
        <f>IF(COL_SIZES[[#This Row],[datatype]] = "varchar",
  MIN(
    COL_SIZES[[#This Row],[column_length]],
    IFERROR(VALUE(VLOOKUP(
      COL_SIZES[[#This Row],[table_name]]&amp;"."&amp;COL_SIZES[[#This Row],[column_name]],
      AVG_COL_SIZES[#Data],2,FALSE)),
    COL_SIZES[[#This Row],[column_length]])
  ),
  COL_SIZES[[#This Row],[column_length]])</f>
        <v>4</v>
      </c>
      <c r="C1309" s="109">
        <f>VLOOKUP(A1309,DBMS_TYPE_SIZES[],2,FALSE)</f>
        <v>9</v>
      </c>
      <c r="D1309" s="109">
        <f>VLOOKUP(A1309,DBMS_TYPE_SIZES[],3,FALSE)</f>
        <v>4</v>
      </c>
      <c r="E1309" s="110">
        <f>VLOOKUP(A1309,DBMS_TYPE_SIZES[],4,FALSE)</f>
        <v>4</v>
      </c>
      <c r="F1309" t="s">
        <v>172</v>
      </c>
      <c r="G1309" t="s">
        <v>805</v>
      </c>
      <c r="H1309" t="s">
        <v>18</v>
      </c>
      <c r="I1309">
        <v>10</v>
      </c>
      <c r="J1309">
        <v>4</v>
      </c>
    </row>
    <row r="1310" spans="1:10">
      <c r="A1310" s="108" t="str">
        <f>COL_SIZES[[#This Row],[datatype]]&amp;"_"&amp;COL_SIZES[[#This Row],[column_prec]]&amp;"_"&amp;COL_SIZES[[#This Row],[col_len]]</f>
        <v>datetime_23_8</v>
      </c>
      <c r="B1310" s="108">
        <f>IF(COL_SIZES[[#This Row],[datatype]] = "varchar",
  MIN(
    COL_SIZES[[#This Row],[column_length]],
    IFERROR(VALUE(VLOOKUP(
      COL_SIZES[[#This Row],[table_name]]&amp;"."&amp;COL_SIZES[[#This Row],[column_name]],
      AVG_COL_SIZES[#Data],2,FALSE)),
    COL_SIZES[[#This Row],[column_length]])
  ),
  COL_SIZES[[#This Row],[column_length]])</f>
        <v>8</v>
      </c>
      <c r="C1310" s="109">
        <f>VLOOKUP(A1310,DBMS_TYPE_SIZES[],2,FALSE)</f>
        <v>7</v>
      </c>
      <c r="D1310" s="109">
        <f>VLOOKUP(A1310,DBMS_TYPE_SIZES[],3,FALSE)</f>
        <v>8</v>
      </c>
      <c r="E1310" s="110">
        <f>VLOOKUP(A1310,DBMS_TYPE_SIZES[],4,FALSE)</f>
        <v>8</v>
      </c>
      <c r="F1310" t="s">
        <v>172</v>
      </c>
      <c r="G1310" t="s">
        <v>708</v>
      </c>
      <c r="H1310" t="s">
        <v>20</v>
      </c>
      <c r="I1310">
        <v>23</v>
      </c>
      <c r="J1310">
        <v>8</v>
      </c>
    </row>
    <row r="1311" spans="1:10">
      <c r="A1311" s="108" t="str">
        <f>COL_SIZES[[#This Row],[datatype]]&amp;"_"&amp;COL_SIZES[[#This Row],[column_prec]]&amp;"_"&amp;COL_SIZES[[#This Row],[col_len]]</f>
        <v>int_10_4</v>
      </c>
      <c r="B1311" s="108">
        <f>IF(COL_SIZES[[#This Row],[datatype]] = "varchar",
  MIN(
    COL_SIZES[[#This Row],[column_length]],
    IFERROR(VALUE(VLOOKUP(
      COL_SIZES[[#This Row],[table_name]]&amp;"."&amp;COL_SIZES[[#This Row],[column_name]],
      AVG_COL_SIZES[#Data],2,FALSE)),
    COL_SIZES[[#This Row],[column_length]])
  ),
  COL_SIZES[[#This Row],[column_length]])</f>
        <v>4</v>
      </c>
      <c r="C1311" s="109">
        <f>VLOOKUP(A1311,DBMS_TYPE_SIZES[],2,FALSE)</f>
        <v>9</v>
      </c>
      <c r="D1311" s="109">
        <f>VLOOKUP(A1311,DBMS_TYPE_SIZES[],3,FALSE)</f>
        <v>4</v>
      </c>
      <c r="E1311" s="110">
        <f>VLOOKUP(A1311,DBMS_TYPE_SIZES[],4,FALSE)</f>
        <v>4</v>
      </c>
      <c r="F1311" t="s">
        <v>172</v>
      </c>
      <c r="G1311" t="s">
        <v>133</v>
      </c>
      <c r="H1311" t="s">
        <v>18</v>
      </c>
      <c r="I1311">
        <v>10</v>
      </c>
      <c r="J1311">
        <v>4</v>
      </c>
    </row>
    <row r="1312" spans="1:10">
      <c r="A1312" s="108" t="str">
        <f>COL_SIZES[[#This Row],[datatype]]&amp;"_"&amp;COL_SIZES[[#This Row],[column_prec]]&amp;"_"&amp;COL_SIZES[[#This Row],[col_len]]</f>
        <v>numeric_19_9</v>
      </c>
      <c r="B1312" s="108">
        <f>IF(COL_SIZES[[#This Row],[datatype]] = "varchar",
  MIN(
    COL_SIZES[[#This Row],[column_length]],
    IFERROR(VALUE(VLOOKUP(
      COL_SIZES[[#This Row],[table_name]]&amp;"."&amp;COL_SIZES[[#This Row],[column_name]],
      AVG_COL_SIZES[#Data],2,FALSE)),
    COL_SIZES[[#This Row],[column_length]])
  ),
  COL_SIZES[[#This Row],[column_length]])</f>
        <v>9</v>
      </c>
      <c r="C1312" s="109">
        <f>VLOOKUP(A1312,DBMS_TYPE_SIZES[],2,FALSE)</f>
        <v>9</v>
      </c>
      <c r="D1312" s="109">
        <f>VLOOKUP(A1312,DBMS_TYPE_SIZES[],3,FALSE)</f>
        <v>9</v>
      </c>
      <c r="E1312" s="110">
        <f>VLOOKUP(A1312,DBMS_TYPE_SIZES[],4,FALSE)</f>
        <v>9</v>
      </c>
      <c r="F1312" t="s">
        <v>172</v>
      </c>
      <c r="G1312" t="s">
        <v>174</v>
      </c>
      <c r="H1312" t="s">
        <v>62</v>
      </c>
      <c r="I1312">
        <v>19</v>
      </c>
      <c r="J1312">
        <v>9</v>
      </c>
    </row>
    <row r="1313" spans="1:10">
      <c r="A1313" s="108" t="str">
        <f>COL_SIZES[[#This Row],[datatype]]&amp;"_"&amp;COL_SIZES[[#This Row],[column_prec]]&amp;"_"&amp;COL_SIZES[[#This Row],[col_len]]</f>
        <v>varchar_0_255</v>
      </c>
      <c r="B1313" s="108">
        <f>IF(COL_SIZES[[#This Row],[datatype]] = "varchar",
  MIN(
    COL_SIZES[[#This Row],[column_length]],
    IFERROR(VALUE(VLOOKUP(
      COL_SIZES[[#This Row],[table_name]]&amp;"."&amp;COL_SIZES[[#This Row],[column_name]],
      AVG_COL_SIZES[#Data],2,FALSE)),
    COL_SIZES[[#This Row],[column_length]])
  ),
  COL_SIZES[[#This Row],[column_length]])</f>
        <v>255</v>
      </c>
      <c r="C1313" s="109">
        <f>VLOOKUP(A1313,DBMS_TYPE_SIZES[],2,FALSE)</f>
        <v>255</v>
      </c>
      <c r="D1313" s="109">
        <f>VLOOKUP(A1313,DBMS_TYPE_SIZES[],3,FALSE)</f>
        <v>255</v>
      </c>
      <c r="E1313" s="110">
        <f>VLOOKUP(A1313,DBMS_TYPE_SIZES[],4,FALSE)</f>
        <v>256</v>
      </c>
      <c r="F1313" t="s">
        <v>172</v>
      </c>
      <c r="G1313" t="s">
        <v>806</v>
      </c>
      <c r="H1313" t="s">
        <v>86</v>
      </c>
      <c r="I1313">
        <v>0</v>
      </c>
      <c r="J1313">
        <v>255</v>
      </c>
    </row>
    <row r="1314" spans="1:10">
      <c r="A1314" s="108" t="str">
        <f>COL_SIZES[[#This Row],[datatype]]&amp;"_"&amp;COL_SIZES[[#This Row],[column_prec]]&amp;"_"&amp;COL_SIZES[[#This Row],[col_len]]</f>
        <v>int_10_4</v>
      </c>
      <c r="B1314" s="108">
        <f>IF(COL_SIZES[[#This Row],[datatype]] = "varchar",
  MIN(
    COL_SIZES[[#This Row],[column_length]],
    IFERROR(VALUE(VLOOKUP(
      COL_SIZES[[#This Row],[table_name]]&amp;"."&amp;COL_SIZES[[#This Row],[column_name]],
      AVG_COL_SIZES[#Data],2,FALSE)),
    COL_SIZES[[#This Row],[column_length]])
  ),
  COL_SIZES[[#This Row],[column_length]])</f>
        <v>4</v>
      </c>
      <c r="C1314" s="109">
        <f>VLOOKUP(A1314,DBMS_TYPE_SIZES[],2,FALSE)</f>
        <v>9</v>
      </c>
      <c r="D1314" s="109">
        <f>VLOOKUP(A1314,DBMS_TYPE_SIZES[],3,FALSE)</f>
        <v>4</v>
      </c>
      <c r="E1314" s="110">
        <f>VLOOKUP(A1314,DBMS_TYPE_SIZES[],4,FALSE)</f>
        <v>4</v>
      </c>
      <c r="F1314" t="s">
        <v>172</v>
      </c>
      <c r="G1314" t="s">
        <v>807</v>
      </c>
      <c r="H1314" t="s">
        <v>18</v>
      </c>
      <c r="I1314">
        <v>10</v>
      </c>
      <c r="J1314">
        <v>4</v>
      </c>
    </row>
    <row r="1315" spans="1:10">
      <c r="A1315" s="108" t="str">
        <f>COL_SIZES[[#This Row],[datatype]]&amp;"_"&amp;COL_SIZES[[#This Row],[column_prec]]&amp;"_"&amp;COL_SIZES[[#This Row],[col_len]]</f>
        <v>varchar_0_50</v>
      </c>
      <c r="B1315" s="108">
        <f>IF(COL_SIZES[[#This Row],[datatype]] = "varchar",
  MIN(
    COL_SIZES[[#This Row],[column_length]],
    IFERROR(VALUE(VLOOKUP(
      COL_SIZES[[#This Row],[table_name]]&amp;"."&amp;COL_SIZES[[#This Row],[column_name]],
      AVG_COL_SIZES[#Data],2,FALSE)),
    COL_SIZES[[#This Row],[column_length]])
  ),
  COL_SIZES[[#This Row],[column_length]])</f>
        <v>50</v>
      </c>
      <c r="C1315" s="109">
        <f>VLOOKUP(A1315,DBMS_TYPE_SIZES[],2,FALSE)</f>
        <v>50</v>
      </c>
      <c r="D1315" s="109">
        <f>VLOOKUP(A1315,DBMS_TYPE_SIZES[],3,FALSE)</f>
        <v>50</v>
      </c>
      <c r="E1315" s="110">
        <f>VLOOKUP(A1315,DBMS_TYPE_SIZES[],4,FALSE)</f>
        <v>51</v>
      </c>
      <c r="F1315" t="s">
        <v>172</v>
      </c>
      <c r="G1315" t="s">
        <v>808</v>
      </c>
      <c r="H1315" t="s">
        <v>86</v>
      </c>
      <c r="I1315">
        <v>0</v>
      </c>
      <c r="J1315">
        <v>50</v>
      </c>
    </row>
    <row r="1316" spans="1:10">
      <c r="A1316" s="108" t="str">
        <f>COL_SIZES[[#This Row],[datatype]]&amp;"_"&amp;COL_SIZES[[#This Row],[column_prec]]&amp;"_"&amp;COL_SIZES[[#This Row],[col_len]]</f>
        <v>varchar_0_50</v>
      </c>
      <c r="B1316" s="108">
        <f>IF(COL_SIZES[[#This Row],[datatype]] = "varchar",
  MIN(
    COL_SIZES[[#This Row],[column_length]],
    IFERROR(VALUE(VLOOKUP(
      COL_SIZES[[#This Row],[table_name]]&amp;"."&amp;COL_SIZES[[#This Row],[column_name]],
      AVG_COL_SIZES[#Data],2,FALSE)),
    COL_SIZES[[#This Row],[column_length]])
  ),
  COL_SIZES[[#This Row],[column_length]])</f>
        <v>50</v>
      </c>
      <c r="C1316" s="109">
        <f>VLOOKUP(A1316,DBMS_TYPE_SIZES[],2,FALSE)</f>
        <v>50</v>
      </c>
      <c r="D1316" s="109">
        <f>VLOOKUP(A1316,DBMS_TYPE_SIZES[],3,FALSE)</f>
        <v>50</v>
      </c>
      <c r="E1316" s="110">
        <f>VLOOKUP(A1316,DBMS_TYPE_SIZES[],4,FALSE)</f>
        <v>51</v>
      </c>
      <c r="F1316" t="s">
        <v>172</v>
      </c>
      <c r="G1316" t="s">
        <v>809</v>
      </c>
      <c r="H1316" t="s">
        <v>86</v>
      </c>
      <c r="I1316">
        <v>0</v>
      </c>
      <c r="J1316">
        <v>50</v>
      </c>
    </row>
    <row r="1317" spans="1:10">
      <c r="A1317" s="108" t="str">
        <f>COL_SIZES[[#This Row],[datatype]]&amp;"_"&amp;COL_SIZES[[#This Row],[column_prec]]&amp;"_"&amp;COL_SIZES[[#This Row],[col_len]]</f>
        <v>varchar_0_50</v>
      </c>
      <c r="B1317" s="108">
        <f>IF(COL_SIZES[[#This Row],[datatype]] = "varchar",
  MIN(
    COL_SIZES[[#This Row],[column_length]],
    IFERROR(VALUE(VLOOKUP(
      COL_SIZES[[#This Row],[table_name]]&amp;"."&amp;COL_SIZES[[#This Row],[column_name]],
      AVG_COL_SIZES[#Data],2,FALSE)),
    COL_SIZES[[#This Row],[column_length]])
  ),
  COL_SIZES[[#This Row],[column_length]])</f>
        <v>50</v>
      </c>
      <c r="C1317" s="109">
        <f>VLOOKUP(A1317,DBMS_TYPE_SIZES[],2,FALSE)</f>
        <v>50</v>
      </c>
      <c r="D1317" s="109">
        <f>VLOOKUP(A1317,DBMS_TYPE_SIZES[],3,FALSE)</f>
        <v>50</v>
      </c>
      <c r="E1317" s="110">
        <f>VLOOKUP(A1317,DBMS_TYPE_SIZES[],4,FALSE)</f>
        <v>51</v>
      </c>
      <c r="F1317" t="s">
        <v>172</v>
      </c>
      <c r="G1317" t="s">
        <v>175</v>
      </c>
      <c r="H1317" t="s">
        <v>86</v>
      </c>
      <c r="I1317">
        <v>0</v>
      </c>
      <c r="J1317">
        <v>50</v>
      </c>
    </row>
    <row r="1318" spans="1:10">
      <c r="A1318" s="108" t="str">
        <f>COL_SIZES[[#This Row],[datatype]]&amp;"_"&amp;COL_SIZES[[#This Row],[column_prec]]&amp;"_"&amp;COL_SIZES[[#This Row],[col_len]]</f>
        <v>int_10_4</v>
      </c>
      <c r="B1318" s="108">
        <f>IF(COL_SIZES[[#This Row],[datatype]] = "varchar",
  MIN(
    COL_SIZES[[#This Row],[column_length]],
    IFERROR(VALUE(VLOOKUP(
      COL_SIZES[[#This Row],[table_name]]&amp;"."&amp;COL_SIZES[[#This Row],[column_name]],
      AVG_COL_SIZES[#Data],2,FALSE)),
    COL_SIZES[[#This Row],[column_length]])
  ),
  COL_SIZES[[#This Row],[column_length]])</f>
        <v>4</v>
      </c>
      <c r="C1318" s="109">
        <f>VLOOKUP(A1318,DBMS_TYPE_SIZES[],2,FALSE)</f>
        <v>9</v>
      </c>
      <c r="D1318" s="109">
        <f>VLOOKUP(A1318,DBMS_TYPE_SIZES[],3,FALSE)</f>
        <v>4</v>
      </c>
      <c r="E1318" s="110">
        <f>VLOOKUP(A1318,DBMS_TYPE_SIZES[],4,FALSE)</f>
        <v>4</v>
      </c>
      <c r="F1318" t="s">
        <v>172</v>
      </c>
      <c r="G1318" t="s">
        <v>810</v>
      </c>
      <c r="H1318" t="s">
        <v>18</v>
      </c>
      <c r="I1318">
        <v>10</v>
      </c>
      <c r="J1318">
        <v>4</v>
      </c>
    </row>
    <row r="1319" spans="1:10">
      <c r="A1319" s="108" t="str">
        <f>COL_SIZES[[#This Row],[datatype]]&amp;"_"&amp;COL_SIZES[[#This Row],[column_prec]]&amp;"_"&amp;COL_SIZES[[#This Row],[col_len]]</f>
        <v>int_10_4</v>
      </c>
      <c r="B1319" s="108">
        <f>IF(COL_SIZES[[#This Row],[datatype]] = "varchar",
  MIN(
    COL_SIZES[[#This Row],[column_length]],
    IFERROR(VALUE(VLOOKUP(
      COL_SIZES[[#This Row],[table_name]]&amp;"."&amp;COL_SIZES[[#This Row],[column_name]],
      AVG_COL_SIZES[#Data],2,FALSE)),
    COL_SIZES[[#This Row],[column_length]])
  ),
  COL_SIZES[[#This Row],[column_length]])</f>
        <v>4</v>
      </c>
      <c r="C1319" s="109">
        <f>VLOOKUP(A1319,DBMS_TYPE_SIZES[],2,FALSE)</f>
        <v>9</v>
      </c>
      <c r="D1319" s="109">
        <f>VLOOKUP(A1319,DBMS_TYPE_SIZES[],3,FALSE)</f>
        <v>4</v>
      </c>
      <c r="E1319" s="110">
        <f>VLOOKUP(A1319,DBMS_TYPE_SIZES[],4,FALSE)</f>
        <v>4</v>
      </c>
      <c r="F1319" t="s">
        <v>176</v>
      </c>
      <c r="G1319" t="s">
        <v>490</v>
      </c>
      <c r="H1319" t="s">
        <v>18</v>
      </c>
      <c r="I1319">
        <v>10</v>
      </c>
      <c r="J1319">
        <v>4</v>
      </c>
    </row>
    <row r="1320" spans="1:10">
      <c r="A1320" s="108" t="str">
        <f>COL_SIZES[[#This Row],[datatype]]&amp;"_"&amp;COL_SIZES[[#This Row],[column_prec]]&amp;"_"&amp;COL_SIZES[[#This Row],[col_len]]</f>
        <v>numeric_19_9</v>
      </c>
      <c r="B1320" s="108">
        <f>IF(COL_SIZES[[#This Row],[datatype]] = "varchar",
  MIN(
    COL_SIZES[[#This Row],[column_length]],
    IFERROR(VALUE(VLOOKUP(
      COL_SIZES[[#This Row],[table_name]]&amp;"."&amp;COL_SIZES[[#This Row],[column_name]],
      AVG_COL_SIZES[#Data],2,FALSE)),
    COL_SIZES[[#This Row],[column_length]])
  ),
  COL_SIZES[[#This Row],[column_length]])</f>
        <v>9</v>
      </c>
      <c r="C1320" s="109">
        <f>VLOOKUP(A1320,DBMS_TYPE_SIZES[],2,FALSE)</f>
        <v>9</v>
      </c>
      <c r="D1320" s="109">
        <f>VLOOKUP(A1320,DBMS_TYPE_SIZES[],3,FALSE)</f>
        <v>9</v>
      </c>
      <c r="E1320" s="110">
        <f>VLOOKUP(A1320,DBMS_TYPE_SIZES[],4,FALSE)</f>
        <v>9</v>
      </c>
      <c r="F1320" t="s">
        <v>176</v>
      </c>
      <c r="G1320" t="s">
        <v>143</v>
      </c>
      <c r="H1320" t="s">
        <v>62</v>
      </c>
      <c r="I1320">
        <v>19</v>
      </c>
      <c r="J1320">
        <v>9</v>
      </c>
    </row>
    <row r="1321" spans="1:10">
      <c r="A1321" s="108" t="str">
        <f>COL_SIZES[[#This Row],[datatype]]&amp;"_"&amp;COL_SIZES[[#This Row],[column_prec]]&amp;"_"&amp;COL_SIZES[[#This Row],[col_len]]</f>
        <v>datetime_23_8</v>
      </c>
      <c r="B1321" s="108">
        <f>IF(COL_SIZES[[#This Row],[datatype]] = "varchar",
  MIN(
    COL_SIZES[[#This Row],[column_length]],
    IFERROR(VALUE(VLOOKUP(
      COL_SIZES[[#This Row],[table_name]]&amp;"."&amp;COL_SIZES[[#This Row],[column_name]],
      AVG_COL_SIZES[#Data],2,FALSE)),
    COL_SIZES[[#This Row],[column_length]])
  ),
  COL_SIZES[[#This Row],[column_length]])</f>
        <v>8</v>
      </c>
      <c r="C1321" s="109">
        <f>VLOOKUP(A1321,DBMS_TYPE_SIZES[],2,FALSE)</f>
        <v>7</v>
      </c>
      <c r="D1321" s="109">
        <f>VLOOKUP(A1321,DBMS_TYPE_SIZES[],3,FALSE)</f>
        <v>8</v>
      </c>
      <c r="E1321" s="110">
        <f>VLOOKUP(A1321,DBMS_TYPE_SIZES[],4,FALSE)</f>
        <v>8</v>
      </c>
      <c r="F1321" t="s">
        <v>176</v>
      </c>
      <c r="G1321" t="s">
        <v>575</v>
      </c>
      <c r="H1321" t="s">
        <v>20</v>
      </c>
      <c r="I1321">
        <v>23</v>
      </c>
      <c r="J1321">
        <v>8</v>
      </c>
    </row>
    <row r="1322" spans="1:10">
      <c r="A1322" s="108" t="str">
        <f>COL_SIZES[[#This Row],[datatype]]&amp;"_"&amp;COL_SIZES[[#This Row],[column_prec]]&amp;"_"&amp;COL_SIZES[[#This Row],[col_len]]</f>
        <v>int_10_4</v>
      </c>
      <c r="B1322" s="108">
        <f>IF(COL_SIZES[[#This Row],[datatype]] = "varchar",
  MIN(
    COL_SIZES[[#This Row],[column_length]],
    IFERROR(VALUE(VLOOKUP(
      COL_SIZES[[#This Row],[table_name]]&amp;"."&amp;COL_SIZES[[#This Row],[column_name]],
      AVG_COL_SIZES[#Data],2,FALSE)),
    COL_SIZES[[#This Row],[column_length]])
  ),
  COL_SIZES[[#This Row],[column_length]])</f>
        <v>4</v>
      </c>
      <c r="C1322" s="109">
        <f>VLOOKUP(A1322,DBMS_TYPE_SIZES[],2,FALSE)</f>
        <v>9</v>
      </c>
      <c r="D1322" s="109">
        <f>VLOOKUP(A1322,DBMS_TYPE_SIZES[],3,FALSE)</f>
        <v>4</v>
      </c>
      <c r="E1322" s="110">
        <f>VLOOKUP(A1322,DBMS_TYPE_SIZES[],4,FALSE)</f>
        <v>4</v>
      </c>
      <c r="F1322" t="s">
        <v>176</v>
      </c>
      <c r="G1322" t="s">
        <v>141</v>
      </c>
      <c r="H1322" t="s">
        <v>18</v>
      </c>
      <c r="I1322">
        <v>10</v>
      </c>
      <c r="J1322">
        <v>4</v>
      </c>
    </row>
    <row r="1323" spans="1:10">
      <c r="A1323" s="108" t="str">
        <f>COL_SIZES[[#This Row],[datatype]]&amp;"_"&amp;COL_SIZES[[#This Row],[column_prec]]&amp;"_"&amp;COL_SIZES[[#This Row],[col_len]]</f>
        <v>varchar_0_50</v>
      </c>
      <c r="B1323" s="108">
        <f>IF(COL_SIZES[[#This Row],[datatype]] = "varchar",
  MIN(
    COL_SIZES[[#This Row],[column_length]],
    IFERROR(VALUE(VLOOKUP(
      COL_SIZES[[#This Row],[table_name]]&amp;"."&amp;COL_SIZES[[#This Row],[column_name]],
      AVG_COL_SIZES[#Data],2,FALSE)),
    COL_SIZES[[#This Row],[column_length]])
  ),
  COL_SIZES[[#This Row],[column_length]])</f>
        <v>50</v>
      </c>
      <c r="C1323" s="109">
        <f>VLOOKUP(A1323,DBMS_TYPE_SIZES[],2,FALSE)</f>
        <v>50</v>
      </c>
      <c r="D1323" s="109">
        <f>VLOOKUP(A1323,DBMS_TYPE_SIZES[],3,FALSE)</f>
        <v>50</v>
      </c>
      <c r="E1323" s="110">
        <f>VLOOKUP(A1323,DBMS_TYPE_SIZES[],4,FALSE)</f>
        <v>51</v>
      </c>
      <c r="F1323" t="s">
        <v>176</v>
      </c>
      <c r="G1323" t="s">
        <v>789</v>
      </c>
      <c r="H1323" t="s">
        <v>86</v>
      </c>
      <c r="I1323">
        <v>0</v>
      </c>
      <c r="J1323">
        <v>50</v>
      </c>
    </row>
    <row r="1324" spans="1:10">
      <c r="A1324" s="108" t="str">
        <f>COL_SIZES[[#This Row],[datatype]]&amp;"_"&amp;COL_SIZES[[#This Row],[column_prec]]&amp;"_"&amp;COL_SIZES[[#This Row],[col_len]]</f>
        <v>varchar_0_255</v>
      </c>
      <c r="B1324" s="108">
        <f>IF(COL_SIZES[[#This Row],[datatype]] = "varchar",
  MIN(
    COL_SIZES[[#This Row],[column_length]],
    IFERROR(VALUE(VLOOKUP(
      COL_SIZES[[#This Row],[table_name]]&amp;"."&amp;COL_SIZES[[#This Row],[column_name]],
      AVG_COL_SIZES[#Data],2,FALSE)),
    COL_SIZES[[#This Row],[column_length]])
  ),
  COL_SIZES[[#This Row],[column_length]])</f>
        <v>255</v>
      </c>
      <c r="C1324" s="109">
        <f>VLOOKUP(A1324,DBMS_TYPE_SIZES[],2,FALSE)</f>
        <v>255</v>
      </c>
      <c r="D1324" s="109">
        <f>VLOOKUP(A1324,DBMS_TYPE_SIZES[],3,FALSE)</f>
        <v>255</v>
      </c>
      <c r="E1324" s="110">
        <f>VLOOKUP(A1324,DBMS_TYPE_SIZES[],4,FALSE)</f>
        <v>256</v>
      </c>
      <c r="F1324" t="s">
        <v>176</v>
      </c>
      <c r="G1324" t="s">
        <v>790</v>
      </c>
      <c r="H1324" t="s">
        <v>86</v>
      </c>
      <c r="I1324">
        <v>0</v>
      </c>
      <c r="J1324">
        <v>255</v>
      </c>
    </row>
    <row r="1325" spans="1:10">
      <c r="A1325" s="108" t="str">
        <f>COL_SIZES[[#This Row],[datatype]]&amp;"_"&amp;COL_SIZES[[#This Row],[column_prec]]&amp;"_"&amp;COL_SIZES[[#This Row],[col_len]]</f>
        <v>int_10_4</v>
      </c>
      <c r="B1325" s="108">
        <f>IF(COL_SIZES[[#This Row],[datatype]] = "varchar",
  MIN(
    COL_SIZES[[#This Row],[column_length]],
    IFERROR(VALUE(VLOOKUP(
      COL_SIZES[[#This Row],[table_name]]&amp;"."&amp;COL_SIZES[[#This Row],[column_name]],
      AVG_COL_SIZES[#Data],2,FALSE)),
    COL_SIZES[[#This Row],[column_length]])
  ),
  COL_SIZES[[#This Row],[column_length]])</f>
        <v>4</v>
      </c>
      <c r="C1325" s="109">
        <f>VLOOKUP(A1325,DBMS_TYPE_SIZES[],2,FALSE)</f>
        <v>9</v>
      </c>
      <c r="D1325" s="109">
        <f>VLOOKUP(A1325,DBMS_TYPE_SIZES[],3,FALSE)</f>
        <v>4</v>
      </c>
      <c r="E1325" s="110">
        <f>VLOOKUP(A1325,DBMS_TYPE_SIZES[],4,FALSE)</f>
        <v>4</v>
      </c>
      <c r="F1325" t="s">
        <v>176</v>
      </c>
      <c r="G1325" t="s">
        <v>791</v>
      </c>
      <c r="H1325" t="s">
        <v>18</v>
      </c>
      <c r="I1325">
        <v>10</v>
      </c>
      <c r="J1325">
        <v>4</v>
      </c>
    </row>
    <row r="1326" spans="1:10">
      <c r="A1326" s="108" t="str">
        <f>COL_SIZES[[#This Row],[datatype]]&amp;"_"&amp;COL_SIZES[[#This Row],[column_prec]]&amp;"_"&amp;COL_SIZES[[#This Row],[col_len]]</f>
        <v>int_10_4</v>
      </c>
      <c r="B1326" s="108">
        <f>IF(COL_SIZES[[#This Row],[datatype]] = "varchar",
  MIN(
    COL_SIZES[[#This Row],[column_length]],
    IFERROR(VALUE(VLOOKUP(
      COL_SIZES[[#This Row],[table_name]]&amp;"."&amp;COL_SIZES[[#This Row],[column_name]],
      AVG_COL_SIZES[#Data],2,FALSE)),
    COL_SIZES[[#This Row],[column_length]])
  ),
  COL_SIZES[[#This Row],[column_length]])</f>
        <v>4</v>
      </c>
      <c r="C1326" s="109">
        <f>VLOOKUP(A1326,DBMS_TYPE_SIZES[],2,FALSE)</f>
        <v>9</v>
      </c>
      <c r="D1326" s="109">
        <f>VLOOKUP(A1326,DBMS_TYPE_SIZES[],3,FALSE)</f>
        <v>4</v>
      </c>
      <c r="E1326" s="110">
        <f>VLOOKUP(A1326,DBMS_TYPE_SIZES[],4,FALSE)</f>
        <v>4</v>
      </c>
      <c r="F1326" t="s">
        <v>176</v>
      </c>
      <c r="G1326" t="s">
        <v>792</v>
      </c>
      <c r="H1326" t="s">
        <v>18</v>
      </c>
      <c r="I1326">
        <v>10</v>
      </c>
      <c r="J1326">
        <v>4</v>
      </c>
    </row>
    <row r="1327" spans="1:10">
      <c r="A1327" s="108" t="str">
        <f>COL_SIZES[[#This Row],[datatype]]&amp;"_"&amp;COL_SIZES[[#This Row],[column_prec]]&amp;"_"&amp;COL_SIZES[[#This Row],[col_len]]</f>
        <v>int_10_4</v>
      </c>
      <c r="B1327" s="108">
        <f>IF(COL_SIZES[[#This Row],[datatype]] = "varchar",
  MIN(
    COL_SIZES[[#This Row],[column_length]],
    IFERROR(VALUE(VLOOKUP(
      COL_SIZES[[#This Row],[table_name]]&amp;"."&amp;COL_SIZES[[#This Row],[column_name]],
      AVG_COL_SIZES[#Data],2,FALSE)),
    COL_SIZES[[#This Row],[column_length]])
  ),
  COL_SIZES[[#This Row],[column_length]])</f>
        <v>4</v>
      </c>
      <c r="C1327" s="109">
        <f>VLOOKUP(A1327,DBMS_TYPE_SIZES[],2,FALSE)</f>
        <v>9</v>
      </c>
      <c r="D1327" s="109">
        <f>VLOOKUP(A1327,DBMS_TYPE_SIZES[],3,FALSE)</f>
        <v>4</v>
      </c>
      <c r="E1327" s="110">
        <f>VLOOKUP(A1327,DBMS_TYPE_SIZES[],4,FALSE)</f>
        <v>4</v>
      </c>
      <c r="F1327" t="s">
        <v>176</v>
      </c>
      <c r="G1327" t="s">
        <v>793</v>
      </c>
      <c r="H1327" t="s">
        <v>18</v>
      </c>
      <c r="I1327">
        <v>10</v>
      </c>
      <c r="J1327">
        <v>4</v>
      </c>
    </row>
    <row r="1328" spans="1:10">
      <c r="A1328" s="108" t="str">
        <f>COL_SIZES[[#This Row],[datatype]]&amp;"_"&amp;COL_SIZES[[#This Row],[column_prec]]&amp;"_"&amp;COL_SIZES[[#This Row],[col_len]]</f>
        <v>int_10_4</v>
      </c>
      <c r="B1328" s="108">
        <f>IF(COL_SIZES[[#This Row],[datatype]] = "varchar",
  MIN(
    COL_SIZES[[#This Row],[column_length]],
    IFERROR(VALUE(VLOOKUP(
      COL_SIZES[[#This Row],[table_name]]&amp;"."&amp;COL_SIZES[[#This Row],[column_name]],
      AVG_COL_SIZES[#Data],2,FALSE)),
    COL_SIZES[[#This Row],[column_length]])
  ),
  COL_SIZES[[#This Row],[column_length]])</f>
        <v>4</v>
      </c>
      <c r="C1328" s="109">
        <f>VLOOKUP(A1328,DBMS_TYPE_SIZES[],2,FALSE)</f>
        <v>9</v>
      </c>
      <c r="D1328" s="109">
        <f>VLOOKUP(A1328,DBMS_TYPE_SIZES[],3,FALSE)</f>
        <v>4</v>
      </c>
      <c r="E1328" s="110">
        <f>VLOOKUP(A1328,DBMS_TYPE_SIZES[],4,FALSE)</f>
        <v>4</v>
      </c>
      <c r="F1328" t="s">
        <v>176</v>
      </c>
      <c r="G1328" t="s">
        <v>794</v>
      </c>
      <c r="H1328" t="s">
        <v>18</v>
      </c>
      <c r="I1328">
        <v>10</v>
      </c>
      <c r="J1328">
        <v>4</v>
      </c>
    </row>
    <row r="1329" spans="1:10">
      <c r="A1329" s="108" t="str">
        <f>COL_SIZES[[#This Row],[datatype]]&amp;"_"&amp;COL_SIZES[[#This Row],[column_prec]]&amp;"_"&amp;COL_SIZES[[#This Row],[col_len]]</f>
        <v>int_10_4</v>
      </c>
      <c r="B1329" s="108">
        <f>IF(COL_SIZES[[#This Row],[datatype]] = "varchar",
  MIN(
    COL_SIZES[[#This Row],[column_length]],
    IFERROR(VALUE(VLOOKUP(
      COL_SIZES[[#This Row],[table_name]]&amp;"."&amp;COL_SIZES[[#This Row],[column_name]],
      AVG_COL_SIZES[#Data],2,FALSE)),
    COL_SIZES[[#This Row],[column_length]])
  ),
  COL_SIZES[[#This Row],[column_length]])</f>
        <v>4</v>
      </c>
      <c r="C1329" s="109">
        <f>VLOOKUP(A1329,DBMS_TYPE_SIZES[],2,FALSE)</f>
        <v>9</v>
      </c>
      <c r="D1329" s="109">
        <f>VLOOKUP(A1329,DBMS_TYPE_SIZES[],3,FALSE)</f>
        <v>4</v>
      </c>
      <c r="E1329" s="110">
        <f>VLOOKUP(A1329,DBMS_TYPE_SIZES[],4,FALSE)</f>
        <v>4</v>
      </c>
      <c r="F1329" t="s">
        <v>176</v>
      </c>
      <c r="G1329" t="s">
        <v>697</v>
      </c>
      <c r="H1329" t="s">
        <v>18</v>
      </c>
      <c r="I1329">
        <v>10</v>
      </c>
      <c r="J1329">
        <v>4</v>
      </c>
    </row>
    <row r="1330" spans="1:10">
      <c r="A1330" s="108" t="str">
        <f>COL_SIZES[[#This Row],[datatype]]&amp;"_"&amp;COL_SIZES[[#This Row],[column_prec]]&amp;"_"&amp;COL_SIZES[[#This Row],[col_len]]</f>
        <v>int_10_4</v>
      </c>
      <c r="B1330" s="108">
        <f>IF(COL_SIZES[[#This Row],[datatype]] = "varchar",
  MIN(
    COL_SIZES[[#This Row],[column_length]],
    IFERROR(VALUE(VLOOKUP(
      COL_SIZES[[#This Row],[table_name]]&amp;"."&amp;COL_SIZES[[#This Row],[column_name]],
      AVG_COL_SIZES[#Data],2,FALSE)),
    COL_SIZES[[#This Row],[column_length]])
  ),
  COL_SIZES[[#This Row],[column_length]])</f>
        <v>4</v>
      </c>
      <c r="C1330" s="109">
        <f>VLOOKUP(A1330,DBMS_TYPE_SIZES[],2,FALSE)</f>
        <v>9</v>
      </c>
      <c r="D1330" s="109">
        <f>VLOOKUP(A1330,DBMS_TYPE_SIZES[],3,FALSE)</f>
        <v>4</v>
      </c>
      <c r="E1330" s="110">
        <f>VLOOKUP(A1330,DBMS_TYPE_SIZES[],4,FALSE)</f>
        <v>4</v>
      </c>
      <c r="F1330" t="s">
        <v>176</v>
      </c>
      <c r="G1330" t="s">
        <v>698</v>
      </c>
      <c r="H1330" t="s">
        <v>18</v>
      </c>
      <c r="I1330">
        <v>10</v>
      </c>
      <c r="J1330">
        <v>4</v>
      </c>
    </row>
    <row r="1331" spans="1:10">
      <c r="A1331" s="108" t="str">
        <f>COL_SIZES[[#This Row],[datatype]]&amp;"_"&amp;COL_SIZES[[#This Row],[column_prec]]&amp;"_"&amp;COL_SIZES[[#This Row],[col_len]]</f>
        <v>int_10_4</v>
      </c>
      <c r="B1331" s="108">
        <f>IF(COL_SIZES[[#This Row],[datatype]] = "varchar",
  MIN(
    COL_SIZES[[#This Row],[column_length]],
    IFERROR(VALUE(VLOOKUP(
      COL_SIZES[[#This Row],[table_name]]&amp;"."&amp;COL_SIZES[[#This Row],[column_name]],
      AVG_COL_SIZES[#Data],2,FALSE)),
    COL_SIZES[[#This Row],[column_length]])
  ),
  COL_SIZES[[#This Row],[column_length]])</f>
        <v>4</v>
      </c>
      <c r="C1331" s="109">
        <f>VLOOKUP(A1331,DBMS_TYPE_SIZES[],2,FALSE)</f>
        <v>9</v>
      </c>
      <c r="D1331" s="109">
        <f>VLOOKUP(A1331,DBMS_TYPE_SIZES[],3,FALSE)</f>
        <v>4</v>
      </c>
      <c r="E1331" s="110">
        <f>VLOOKUP(A1331,DBMS_TYPE_SIZES[],4,FALSE)</f>
        <v>4</v>
      </c>
      <c r="F1331" t="s">
        <v>176</v>
      </c>
      <c r="G1331" t="s">
        <v>139</v>
      </c>
      <c r="H1331" t="s">
        <v>18</v>
      </c>
      <c r="I1331">
        <v>10</v>
      </c>
      <c r="J1331">
        <v>4</v>
      </c>
    </row>
    <row r="1332" spans="1:10">
      <c r="A1332" s="108" t="str">
        <f>COL_SIZES[[#This Row],[datatype]]&amp;"_"&amp;COL_SIZES[[#This Row],[column_prec]]&amp;"_"&amp;COL_SIZES[[#This Row],[col_len]]</f>
        <v>varchar_0_255</v>
      </c>
      <c r="B1332" s="108">
        <f>IF(COL_SIZES[[#This Row],[datatype]] = "varchar",
  MIN(
    COL_SIZES[[#This Row],[column_length]],
    IFERROR(VALUE(VLOOKUP(
      COL_SIZES[[#This Row],[table_name]]&amp;"."&amp;COL_SIZES[[#This Row],[column_name]],
      AVG_COL_SIZES[#Data],2,FALSE)),
    COL_SIZES[[#This Row],[column_length]])
  ),
  COL_SIZES[[#This Row],[column_length]])</f>
        <v>255</v>
      </c>
      <c r="C1332" s="109">
        <f>VLOOKUP(A1332,DBMS_TYPE_SIZES[],2,FALSE)</f>
        <v>255</v>
      </c>
      <c r="D1332" s="109">
        <f>VLOOKUP(A1332,DBMS_TYPE_SIZES[],3,FALSE)</f>
        <v>255</v>
      </c>
      <c r="E1332" s="110">
        <f>VLOOKUP(A1332,DBMS_TYPE_SIZES[],4,FALSE)</f>
        <v>256</v>
      </c>
      <c r="F1332" t="s">
        <v>176</v>
      </c>
      <c r="G1332" t="s">
        <v>699</v>
      </c>
      <c r="H1332" t="s">
        <v>86</v>
      </c>
      <c r="I1332">
        <v>0</v>
      </c>
      <c r="J1332">
        <v>255</v>
      </c>
    </row>
    <row r="1333" spans="1:10">
      <c r="A1333" s="108" t="str">
        <f>COL_SIZES[[#This Row],[datatype]]&amp;"_"&amp;COL_SIZES[[#This Row],[column_prec]]&amp;"_"&amp;COL_SIZES[[#This Row],[col_len]]</f>
        <v>varchar_0_255</v>
      </c>
      <c r="B1333" s="108">
        <f>IF(COL_SIZES[[#This Row],[datatype]] = "varchar",
  MIN(
    COL_SIZES[[#This Row],[column_length]],
    IFERROR(VALUE(VLOOKUP(
      COL_SIZES[[#This Row],[table_name]]&amp;"."&amp;COL_SIZES[[#This Row],[column_name]],
      AVG_COL_SIZES[#Data],2,FALSE)),
    COL_SIZES[[#This Row],[column_length]])
  ),
  COL_SIZES[[#This Row],[column_length]])</f>
        <v>255</v>
      </c>
      <c r="C1333" s="109">
        <f>VLOOKUP(A1333,DBMS_TYPE_SIZES[],2,FALSE)</f>
        <v>255</v>
      </c>
      <c r="D1333" s="109">
        <f>VLOOKUP(A1333,DBMS_TYPE_SIZES[],3,FALSE)</f>
        <v>255</v>
      </c>
      <c r="E1333" s="110">
        <f>VLOOKUP(A1333,DBMS_TYPE_SIZES[],4,FALSE)</f>
        <v>256</v>
      </c>
      <c r="F1333" t="s">
        <v>176</v>
      </c>
      <c r="G1333" t="s">
        <v>700</v>
      </c>
      <c r="H1333" t="s">
        <v>86</v>
      </c>
      <c r="I1333">
        <v>0</v>
      </c>
      <c r="J1333">
        <v>255</v>
      </c>
    </row>
    <row r="1334" spans="1:10">
      <c r="A1334" s="108" t="str">
        <f>COL_SIZES[[#This Row],[datatype]]&amp;"_"&amp;COL_SIZES[[#This Row],[column_prec]]&amp;"_"&amp;COL_SIZES[[#This Row],[col_len]]</f>
        <v>int_10_4</v>
      </c>
      <c r="B1334" s="108">
        <f>IF(COL_SIZES[[#This Row],[datatype]] = "varchar",
  MIN(
    COL_SIZES[[#This Row],[column_length]],
    IFERROR(VALUE(VLOOKUP(
      COL_SIZES[[#This Row],[table_name]]&amp;"."&amp;COL_SIZES[[#This Row],[column_name]],
      AVG_COL_SIZES[#Data],2,FALSE)),
    COL_SIZES[[#This Row],[column_length]])
  ),
  COL_SIZES[[#This Row],[column_length]])</f>
        <v>4</v>
      </c>
      <c r="C1334" s="109">
        <f>VLOOKUP(A1334,DBMS_TYPE_SIZES[],2,FALSE)</f>
        <v>9</v>
      </c>
      <c r="D1334" s="109">
        <f>VLOOKUP(A1334,DBMS_TYPE_SIZES[],3,FALSE)</f>
        <v>4</v>
      </c>
      <c r="E1334" s="110">
        <f>VLOOKUP(A1334,DBMS_TYPE_SIZES[],4,FALSE)</f>
        <v>4</v>
      </c>
      <c r="F1334" t="s">
        <v>176</v>
      </c>
      <c r="G1334" t="s">
        <v>116</v>
      </c>
      <c r="H1334" t="s">
        <v>18</v>
      </c>
      <c r="I1334">
        <v>10</v>
      </c>
      <c r="J1334">
        <v>4</v>
      </c>
    </row>
    <row r="1335" spans="1:10">
      <c r="A1335" s="108" t="str">
        <f>COL_SIZES[[#This Row],[datatype]]&amp;"_"&amp;COL_SIZES[[#This Row],[column_prec]]&amp;"_"&amp;COL_SIZES[[#This Row],[col_len]]</f>
        <v>numeric_16_9</v>
      </c>
      <c r="B1335" s="108">
        <f>IF(COL_SIZES[[#This Row],[datatype]] = "varchar",
  MIN(
    COL_SIZES[[#This Row],[column_length]],
    IFERROR(VALUE(VLOOKUP(
      COL_SIZES[[#This Row],[table_name]]&amp;"."&amp;COL_SIZES[[#This Row],[column_name]],
      AVG_COL_SIZES[#Data],2,FALSE)),
    COL_SIZES[[#This Row],[column_length]])
  ),
  COL_SIZES[[#This Row],[column_length]])</f>
        <v>9</v>
      </c>
      <c r="C1335" s="109">
        <f>VLOOKUP(A1335,DBMS_TYPE_SIZES[],2,FALSE)</f>
        <v>9</v>
      </c>
      <c r="D1335" s="109">
        <f>VLOOKUP(A1335,DBMS_TYPE_SIZES[],3,FALSE)</f>
        <v>9</v>
      </c>
      <c r="E1335" s="110">
        <f>VLOOKUP(A1335,DBMS_TYPE_SIZES[],4,FALSE)</f>
        <v>9</v>
      </c>
      <c r="F1335" t="s">
        <v>176</v>
      </c>
      <c r="G1335" t="s">
        <v>96</v>
      </c>
      <c r="H1335" t="s">
        <v>62</v>
      </c>
      <c r="I1335">
        <v>16</v>
      </c>
      <c r="J1335">
        <v>9</v>
      </c>
    </row>
    <row r="1336" spans="1:10">
      <c r="A1336" s="108" t="str">
        <f>COL_SIZES[[#This Row],[datatype]]&amp;"_"&amp;COL_SIZES[[#This Row],[column_prec]]&amp;"_"&amp;COL_SIZES[[#This Row],[col_len]]</f>
        <v>varchar_0_50</v>
      </c>
      <c r="B1336" s="108">
        <f>IF(COL_SIZES[[#This Row],[datatype]] = "varchar",
  MIN(
    COL_SIZES[[#This Row],[column_length]],
    IFERROR(VALUE(VLOOKUP(
      COL_SIZES[[#This Row],[table_name]]&amp;"."&amp;COL_SIZES[[#This Row],[column_name]],
      AVG_COL_SIZES[#Data],2,FALSE)),
    COL_SIZES[[#This Row],[column_length]])
  ),
  COL_SIZES[[#This Row],[column_length]])</f>
        <v>50</v>
      </c>
      <c r="C1336" s="109">
        <f>VLOOKUP(A1336,DBMS_TYPE_SIZES[],2,FALSE)</f>
        <v>50</v>
      </c>
      <c r="D1336" s="109">
        <f>VLOOKUP(A1336,DBMS_TYPE_SIZES[],3,FALSE)</f>
        <v>50</v>
      </c>
      <c r="E1336" s="110">
        <f>VLOOKUP(A1336,DBMS_TYPE_SIZES[],4,FALSE)</f>
        <v>51</v>
      </c>
      <c r="F1336" t="s">
        <v>176</v>
      </c>
      <c r="G1336" t="s">
        <v>173</v>
      </c>
      <c r="H1336" t="s">
        <v>86</v>
      </c>
      <c r="I1336">
        <v>0</v>
      </c>
      <c r="J1336">
        <v>50</v>
      </c>
    </row>
    <row r="1337" spans="1:10">
      <c r="A1337" s="108" t="str">
        <f>COL_SIZES[[#This Row],[datatype]]&amp;"_"&amp;COL_SIZES[[#This Row],[column_prec]]&amp;"_"&amp;COL_SIZES[[#This Row],[col_len]]</f>
        <v>varchar_0_255</v>
      </c>
      <c r="B1337" s="108">
        <f>IF(COL_SIZES[[#This Row],[datatype]] = "varchar",
  MIN(
    COL_SIZES[[#This Row],[column_length]],
    IFERROR(VALUE(VLOOKUP(
      COL_SIZES[[#This Row],[table_name]]&amp;"."&amp;COL_SIZES[[#This Row],[column_name]],
      AVG_COL_SIZES[#Data],2,FALSE)),
    COL_SIZES[[#This Row],[column_length]])
  ),
  COL_SIZES[[#This Row],[column_length]])</f>
        <v>255</v>
      </c>
      <c r="C1337" s="109">
        <f>VLOOKUP(A1337,DBMS_TYPE_SIZES[],2,FALSE)</f>
        <v>255</v>
      </c>
      <c r="D1337" s="109">
        <f>VLOOKUP(A1337,DBMS_TYPE_SIZES[],3,FALSE)</f>
        <v>255</v>
      </c>
      <c r="E1337" s="110">
        <f>VLOOKUP(A1337,DBMS_TYPE_SIZES[],4,FALSE)</f>
        <v>256</v>
      </c>
      <c r="F1337" t="s">
        <v>176</v>
      </c>
      <c r="G1337" t="s">
        <v>795</v>
      </c>
      <c r="H1337" t="s">
        <v>86</v>
      </c>
      <c r="I1337">
        <v>0</v>
      </c>
      <c r="J1337">
        <v>255</v>
      </c>
    </row>
    <row r="1338" spans="1:10">
      <c r="A1338" s="108" t="str">
        <f>COL_SIZES[[#This Row],[datatype]]&amp;"_"&amp;COL_SIZES[[#This Row],[column_prec]]&amp;"_"&amp;COL_SIZES[[#This Row],[col_len]]</f>
        <v>int_10_4</v>
      </c>
      <c r="B1338" s="108">
        <f>IF(COL_SIZES[[#This Row],[datatype]] = "varchar",
  MIN(
    COL_SIZES[[#This Row],[column_length]],
    IFERROR(VALUE(VLOOKUP(
      COL_SIZES[[#This Row],[table_name]]&amp;"."&amp;COL_SIZES[[#This Row],[column_name]],
      AVG_COL_SIZES[#Data],2,FALSE)),
    COL_SIZES[[#This Row],[column_length]])
  ),
  COL_SIZES[[#This Row],[column_length]])</f>
        <v>4</v>
      </c>
      <c r="C1338" s="109">
        <f>VLOOKUP(A1338,DBMS_TYPE_SIZES[],2,FALSE)</f>
        <v>9</v>
      </c>
      <c r="D1338" s="109">
        <f>VLOOKUP(A1338,DBMS_TYPE_SIZES[],3,FALSE)</f>
        <v>4</v>
      </c>
      <c r="E1338" s="110">
        <f>VLOOKUP(A1338,DBMS_TYPE_SIZES[],4,FALSE)</f>
        <v>4</v>
      </c>
      <c r="F1338" t="s">
        <v>176</v>
      </c>
      <c r="G1338" t="s">
        <v>796</v>
      </c>
      <c r="H1338" t="s">
        <v>18</v>
      </c>
      <c r="I1338">
        <v>10</v>
      </c>
      <c r="J1338">
        <v>4</v>
      </c>
    </row>
    <row r="1339" spans="1:10">
      <c r="A1339" s="108" t="str">
        <f>COL_SIZES[[#This Row],[datatype]]&amp;"_"&amp;COL_SIZES[[#This Row],[column_prec]]&amp;"_"&amp;COL_SIZES[[#This Row],[col_len]]</f>
        <v>int_10_4</v>
      </c>
      <c r="B1339" s="108">
        <f>IF(COL_SIZES[[#This Row],[datatype]] = "varchar",
  MIN(
    COL_SIZES[[#This Row],[column_length]],
    IFERROR(VALUE(VLOOKUP(
      COL_SIZES[[#This Row],[table_name]]&amp;"."&amp;COL_SIZES[[#This Row],[column_name]],
      AVG_COL_SIZES[#Data],2,FALSE)),
    COL_SIZES[[#This Row],[column_length]])
  ),
  COL_SIZES[[#This Row],[column_length]])</f>
        <v>4</v>
      </c>
      <c r="C1339" s="109">
        <f>VLOOKUP(A1339,DBMS_TYPE_SIZES[],2,FALSE)</f>
        <v>9</v>
      </c>
      <c r="D1339" s="109">
        <f>VLOOKUP(A1339,DBMS_TYPE_SIZES[],3,FALSE)</f>
        <v>4</v>
      </c>
      <c r="E1339" s="110">
        <f>VLOOKUP(A1339,DBMS_TYPE_SIZES[],4,FALSE)</f>
        <v>4</v>
      </c>
      <c r="F1339" t="s">
        <v>176</v>
      </c>
      <c r="G1339" t="s">
        <v>797</v>
      </c>
      <c r="H1339" t="s">
        <v>18</v>
      </c>
      <c r="I1339">
        <v>10</v>
      </c>
      <c r="J1339">
        <v>4</v>
      </c>
    </row>
    <row r="1340" spans="1:10">
      <c r="A1340" s="108" t="str">
        <f>COL_SIZES[[#This Row],[datatype]]&amp;"_"&amp;COL_SIZES[[#This Row],[column_prec]]&amp;"_"&amp;COL_SIZES[[#This Row],[col_len]]</f>
        <v>int_10_4</v>
      </c>
      <c r="B1340" s="108">
        <f>IF(COL_SIZES[[#This Row],[datatype]] = "varchar",
  MIN(
    COL_SIZES[[#This Row],[column_length]],
    IFERROR(VALUE(VLOOKUP(
      COL_SIZES[[#This Row],[table_name]]&amp;"."&amp;COL_SIZES[[#This Row],[column_name]],
      AVG_COL_SIZES[#Data],2,FALSE)),
    COL_SIZES[[#This Row],[column_length]])
  ),
  COL_SIZES[[#This Row],[column_length]])</f>
        <v>4</v>
      </c>
      <c r="C1340" s="109">
        <f>VLOOKUP(A1340,DBMS_TYPE_SIZES[],2,FALSE)</f>
        <v>9</v>
      </c>
      <c r="D1340" s="109">
        <f>VLOOKUP(A1340,DBMS_TYPE_SIZES[],3,FALSE)</f>
        <v>4</v>
      </c>
      <c r="E1340" s="110">
        <f>VLOOKUP(A1340,DBMS_TYPE_SIZES[],4,FALSE)</f>
        <v>4</v>
      </c>
      <c r="F1340" t="s">
        <v>176</v>
      </c>
      <c r="G1340" t="s">
        <v>798</v>
      </c>
      <c r="H1340" t="s">
        <v>18</v>
      </c>
      <c r="I1340">
        <v>10</v>
      </c>
      <c r="J1340">
        <v>4</v>
      </c>
    </row>
    <row r="1341" spans="1:10">
      <c r="A1341" s="108" t="str">
        <f>COL_SIZES[[#This Row],[datatype]]&amp;"_"&amp;COL_SIZES[[#This Row],[column_prec]]&amp;"_"&amp;COL_SIZES[[#This Row],[col_len]]</f>
        <v>int_10_4</v>
      </c>
      <c r="B1341" s="108">
        <f>IF(COL_SIZES[[#This Row],[datatype]] = "varchar",
  MIN(
    COL_SIZES[[#This Row],[column_length]],
    IFERROR(VALUE(VLOOKUP(
      COL_SIZES[[#This Row],[table_name]]&amp;"."&amp;COL_SIZES[[#This Row],[column_name]],
      AVG_COL_SIZES[#Data],2,FALSE)),
    COL_SIZES[[#This Row],[column_length]])
  ),
  COL_SIZES[[#This Row],[column_length]])</f>
        <v>4</v>
      </c>
      <c r="C1341" s="109">
        <f>VLOOKUP(A1341,DBMS_TYPE_SIZES[],2,FALSE)</f>
        <v>9</v>
      </c>
      <c r="D1341" s="109">
        <f>VLOOKUP(A1341,DBMS_TYPE_SIZES[],3,FALSE)</f>
        <v>4</v>
      </c>
      <c r="E1341" s="110">
        <f>VLOOKUP(A1341,DBMS_TYPE_SIZES[],4,FALSE)</f>
        <v>4</v>
      </c>
      <c r="F1341" t="s">
        <v>176</v>
      </c>
      <c r="G1341" t="s">
        <v>799</v>
      </c>
      <c r="H1341" t="s">
        <v>18</v>
      </c>
      <c r="I1341">
        <v>10</v>
      </c>
      <c r="J1341">
        <v>4</v>
      </c>
    </row>
    <row r="1342" spans="1:10">
      <c r="A1342" s="108" t="str">
        <f>COL_SIZES[[#This Row],[datatype]]&amp;"_"&amp;COL_SIZES[[#This Row],[column_prec]]&amp;"_"&amp;COL_SIZES[[#This Row],[col_len]]</f>
        <v>int_10_4</v>
      </c>
      <c r="B1342" s="108">
        <f>IF(COL_SIZES[[#This Row],[datatype]] = "varchar",
  MIN(
    COL_SIZES[[#This Row],[column_length]],
    IFERROR(VALUE(VLOOKUP(
      COL_SIZES[[#This Row],[table_name]]&amp;"."&amp;COL_SIZES[[#This Row],[column_name]],
      AVG_COL_SIZES[#Data],2,FALSE)),
    COL_SIZES[[#This Row],[column_length]])
  ),
  COL_SIZES[[#This Row],[column_length]])</f>
        <v>4</v>
      </c>
      <c r="C1342" s="109">
        <f>VLOOKUP(A1342,DBMS_TYPE_SIZES[],2,FALSE)</f>
        <v>9</v>
      </c>
      <c r="D1342" s="109">
        <f>VLOOKUP(A1342,DBMS_TYPE_SIZES[],3,FALSE)</f>
        <v>4</v>
      </c>
      <c r="E1342" s="110">
        <f>VLOOKUP(A1342,DBMS_TYPE_SIZES[],4,FALSE)</f>
        <v>4</v>
      </c>
      <c r="F1342" t="s">
        <v>176</v>
      </c>
      <c r="G1342" t="s">
        <v>204</v>
      </c>
      <c r="H1342" t="s">
        <v>18</v>
      </c>
      <c r="I1342">
        <v>10</v>
      </c>
      <c r="J1342">
        <v>4</v>
      </c>
    </row>
    <row r="1343" spans="1:10">
      <c r="A1343" s="108" t="str">
        <f>COL_SIZES[[#This Row],[datatype]]&amp;"_"&amp;COL_SIZES[[#This Row],[column_prec]]&amp;"_"&amp;COL_SIZES[[#This Row],[col_len]]</f>
        <v>varchar_0_50</v>
      </c>
      <c r="B1343" s="108">
        <f>IF(COL_SIZES[[#This Row],[datatype]] = "varchar",
  MIN(
    COL_SIZES[[#This Row],[column_length]],
    IFERROR(VALUE(VLOOKUP(
      COL_SIZES[[#This Row],[table_name]]&amp;"."&amp;COL_SIZES[[#This Row],[column_name]],
      AVG_COL_SIZES[#Data],2,FALSE)),
    COL_SIZES[[#This Row],[column_length]])
  ),
  COL_SIZES[[#This Row],[column_length]])</f>
        <v>50</v>
      </c>
      <c r="C1343" s="109">
        <f>VLOOKUP(A1343,DBMS_TYPE_SIZES[],2,FALSE)</f>
        <v>50</v>
      </c>
      <c r="D1343" s="109">
        <f>VLOOKUP(A1343,DBMS_TYPE_SIZES[],3,FALSE)</f>
        <v>50</v>
      </c>
      <c r="E1343" s="110">
        <f>VLOOKUP(A1343,DBMS_TYPE_SIZES[],4,FALSE)</f>
        <v>51</v>
      </c>
      <c r="F1343" t="s">
        <v>176</v>
      </c>
      <c r="G1343" t="s">
        <v>800</v>
      </c>
      <c r="H1343" t="s">
        <v>86</v>
      </c>
      <c r="I1343">
        <v>0</v>
      </c>
      <c r="J1343">
        <v>50</v>
      </c>
    </row>
    <row r="1344" spans="1:10">
      <c r="A1344" s="108" t="str">
        <f>COL_SIZES[[#This Row],[datatype]]&amp;"_"&amp;COL_SIZES[[#This Row],[column_prec]]&amp;"_"&amp;COL_SIZES[[#This Row],[col_len]]</f>
        <v>varchar_0_255</v>
      </c>
      <c r="B1344" s="108">
        <f>IF(COL_SIZES[[#This Row],[datatype]] = "varchar",
  MIN(
    COL_SIZES[[#This Row],[column_length]],
    IFERROR(VALUE(VLOOKUP(
      COL_SIZES[[#This Row],[table_name]]&amp;"."&amp;COL_SIZES[[#This Row],[column_name]],
      AVG_COL_SIZES[#Data],2,FALSE)),
    COL_SIZES[[#This Row],[column_length]])
  ),
  COL_SIZES[[#This Row],[column_length]])</f>
        <v>255</v>
      </c>
      <c r="C1344" s="109">
        <f>VLOOKUP(A1344,DBMS_TYPE_SIZES[],2,FALSE)</f>
        <v>255</v>
      </c>
      <c r="D1344" s="109">
        <f>VLOOKUP(A1344,DBMS_TYPE_SIZES[],3,FALSE)</f>
        <v>255</v>
      </c>
      <c r="E1344" s="110">
        <f>VLOOKUP(A1344,DBMS_TYPE_SIZES[],4,FALSE)</f>
        <v>256</v>
      </c>
      <c r="F1344" t="s">
        <v>176</v>
      </c>
      <c r="G1344" t="s">
        <v>801</v>
      </c>
      <c r="H1344" t="s">
        <v>86</v>
      </c>
      <c r="I1344">
        <v>0</v>
      </c>
      <c r="J1344">
        <v>255</v>
      </c>
    </row>
    <row r="1345" spans="1:10">
      <c r="A1345" s="108" t="str">
        <f>COL_SIZES[[#This Row],[datatype]]&amp;"_"&amp;COL_SIZES[[#This Row],[column_prec]]&amp;"_"&amp;COL_SIZES[[#This Row],[col_len]]</f>
        <v>int_10_4</v>
      </c>
      <c r="B1345" s="108">
        <f>IF(COL_SIZES[[#This Row],[datatype]] = "varchar",
  MIN(
    COL_SIZES[[#This Row],[column_length]],
    IFERROR(VALUE(VLOOKUP(
      COL_SIZES[[#This Row],[table_name]]&amp;"."&amp;COL_SIZES[[#This Row],[column_name]],
      AVG_COL_SIZES[#Data],2,FALSE)),
    COL_SIZES[[#This Row],[column_length]])
  ),
  COL_SIZES[[#This Row],[column_length]])</f>
        <v>4</v>
      </c>
      <c r="C1345" s="109">
        <f>VLOOKUP(A1345,DBMS_TYPE_SIZES[],2,FALSE)</f>
        <v>9</v>
      </c>
      <c r="D1345" s="109">
        <f>VLOOKUP(A1345,DBMS_TYPE_SIZES[],3,FALSE)</f>
        <v>4</v>
      </c>
      <c r="E1345" s="110">
        <f>VLOOKUP(A1345,DBMS_TYPE_SIZES[],4,FALSE)</f>
        <v>4</v>
      </c>
      <c r="F1345" t="s">
        <v>176</v>
      </c>
      <c r="G1345" t="s">
        <v>802</v>
      </c>
      <c r="H1345" t="s">
        <v>18</v>
      </c>
      <c r="I1345">
        <v>10</v>
      </c>
      <c r="J1345">
        <v>4</v>
      </c>
    </row>
    <row r="1346" spans="1:10">
      <c r="A1346" s="108" t="str">
        <f>COL_SIZES[[#This Row],[datatype]]&amp;"_"&amp;COL_SIZES[[#This Row],[column_prec]]&amp;"_"&amp;COL_SIZES[[#This Row],[col_len]]</f>
        <v>int_10_4</v>
      </c>
      <c r="B1346" s="108">
        <f>IF(COL_SIZES[[#This Row],[datatype]] = "varchar",
  MIN(
    COL_SIZES[[#This Row],[column_length]],
    IFERROR(VALUE(VLOOKUP(
      COL_SIZES[[#This Row],[table_name]]&amp;"."&amp;COL_SIZES[[#This Row],[column_name]],
      AVG_COL_SIZES[#Data],2,FALSE)),
    COL_SIZES[[#This Row],[column_length]])
  ),
  COL_SIZES[[#This Row],[column_length]])</f>
        <v>4</v>
      </c>
      <c r="C1346" s="109">
        <f>VLOOKUP(A1346,DBMS_TYPE_SIZES[],2,FALSE)</f>
        <v>9</v>
      </c>
      <c r="D1346" s="109">
        <f>VLOOKUP(A1346,DBMS_TYPE_SIZES[],3,FALSE)</f>
        <v>4</v>
      </c>
      <c r="E1346" s="110">
        <f>VLOOKUP(A1346,DBMS_TYPE_SIZES[],4,FALSE)</f>
        <v>4</v>
      </c>
      <c r="F1346" t="s">
        <v>176</v>
      </c>
      <c r="G1346" t="s">
        <v>803</v>
      </c>
      <c r="H1346" t="s">
        <v>18</v>
      </c>
      <c r="I1346">
        <v>10</v>
      </c>
      <c r="J1346">
        <v>4</v>
      </c>
    </row>
    <row r="1347" spans="1:10">
      <c r="A1347" s="108" t="str">
        <f>COL_SIZES[[#This Row],[datatype]]&amp;"_"&amp;COL_SIZES[[#This Row],[column_prec]]&amp;"_"&amp;COL_SIZES[[#This Row],[col_len]]</f>
        <v>int_10_4</v>
      </c>
      <c r="B1347" s="108">
        <f>IF(COL_SIZES[[#This Row],[datatype]] = "varchar",
  MIN(
    COL_SIZES[[#This Row],[column_length]],
    IFERROR(VALUE(VLOOKUP(
      COL_SIZES[[#This Row],[table_name]]&amp;"."&amp;COL_SIZES[[#This Row],[column_name]],
      AVG_COL_SIZES[#Data],2,FALSE)),
    COL_SIZES[[#This Row],[column_length]])
  ),
  COL_SIZES[[#This Row],[column_length]])</f>
        <v>4</v>
      </c>
      <c r="C1347" s="109">
        <f>VLOOKUP(A1347,DBMS_TYPE_SIZES[],2,FALSE)</f>
        <v>9</v>
      </c>
      <c r="D1347" s="109">
        <f>VLOOKUP(A1347,DBMS_TYPE_SIZES[],3,FALSE)</f>
        <v>4</v>
      </c>
      <c r="E1347" s="110">
        <f>VLOOKUP(A1347,DBMS_TYPE_SIZES[],4,FALSE)</f>
        <v>4</v>
      </c>
      <c r="F1347" t="s">
        <v>176</v>
      </c>
      <c r="G1347" t="s">
        <v>804</v>
      </c>
      <c r="H1347" t="s">
        <v>18</v>
      </c>
      <c r="I1347">
        <v>10</v>
      </c>
      <c r="J1347">
        <v>4</v>
      </c>
    </row>
    <row r="1348" spans="1:10">
      <c r="A1348" s="108" t="str">
        <f>COL_SIZES[[#This Row],[datatype]]&amp;"_"&amp;COL_SIZES[[#This Row],[column_prec]]&amp;"_"&amp;COL_SIZES[[#This Row],[col_len]]</f>
        <v>int_10_4</v>
      </c>
      <c r="B1348" s="108">
        <f>IF(COL_SIZES[[#This Row],[datatype]] = "varchar",
  MIN(
    COL_SIZES[[#This Row],[column_length]],
    IFERROR(VALUE(VLOOKUP(
      COL_SIZES[[#This Row],[table_name]]&amp;"."&amp;COL_SIZES[[#This Row],[column_name]],
      AVG_COL_SIZES[#Data],2,FALSE)),
    COL_SIZES[[#This Row],[column_length]])
  ),
  COL_SIZES[[#This Row],[column_length]])</f>
        <v>4</v>
      </c>
      <c r="C1348" s="109">
        <f>VLOOKUP(A1348,DBMS_TYPE_SIZES[],2,FALSE)</f>
        <v>9</v>
      </c>
      <c r="D1348" s="109">
        <f>VLOOKUP(A1348,DBMS_TYPE_SIZES[],3,FALSE)</f>
        <v>4</v>
      </c>
      <c r="E1348" s="110">
        <f>VLOOKUP(A1348,DBMS_TYPE_SIZES[],4,FALSE)</f>
        <v>4</v>
      </c>
      <c r="F1348" t="s">
        <v>176</v>
      </c>
      <c r="G1348" t="s">
        <v>805</v>
      </c>
      <c r="H1348" t="s">
        <v>18</v>
      </c>
      <c r="I1348">
        <v>10</v>
      </c>
      <c r="J1348">
        <v>4</v>
      </c>
    </row>
    <row r="1349" spans="1:10">
      <c r="A1349" s="108" t="str">
        <f>COL_SIZES[[#This Row],[datatype]]&amp;"_"&amp;COL_SIZES[[#This Row],[column_prec]]&amp;"_"&amp;COL_SIZES[[#This Row],[col_len]]</f>
        <v>datetime_23_8</v>
      </c>
      <c r="B1349" s="108">
        <f>IF(COL_SIZES[[#This Row],[datatype]] = "varchar",
  MIN(
    COL_SIZES[[#This Row],[column_length]],
    IFERROR(VALUE(VLOOKUP(
      COL_SIZES[[#This Row],[table_name]]&amp;"."&amp;COL_SIZES[[#This Row],[column_name]],
      AVG_COL_SIZES[#Data],2,FALSE)),
    COL_SIZES[[#This Row],[column_length]])
  ),
  COL_SIZES[[#This Row],[column_length]])</f>
        <v>8</v>
      </c>
      <c r="C1349" s="109">
        <f>VLOOKUP(A1349,DBMS_TYPE_SIZES[],2,FALSE)</f>
        <v>7</v>
      </c>
      <c r="D1349" s="109">
        <f>VLOOKUP(A1349,DBMS_TYPE_SIZES[],3,FALSE)</f>
        <v>8</v>
      </c>
      <c r="E1349" s="110">
        <f>VLOOKUP(A1349,DBMS_TYPE_SIZES[],4,FALSE)</f>
        <v>8</v>
      </c>
      <c r="F1349" t="s">
        <v>176</v>
      </c>
      <c r="G1349" t="s">
        <v>708</v>
      </c>
      <c r="H1349" t="s">
        <v>20</v>
      </c>
      <c r="I1349">
        <v>23</v>
      </c>
      <c r="J1349">
        <v>8</v>
      </c>
    </row>
    <row r="1350" spans="1:10">
      <c r="A1350" s="108" t="str">
        <f>COL_SIZES[[#This Row],[datatype]]&amp;"_"&amp;COL_SIZES[[#This Row],[column_prec]]&amp;"_"&amp;COL_SIZES[[#This Row],[col_len]]</f>
        <v>int_10_4</v>
      </c>
      <c r="B1350" s="108">
        <f>IF(COL_SIZES[[#This Row],[datatype]] = "varchar",
  MIN(
    COL_SIZES[[#This Row],[column_length]],
    IFERROR(VALUE(VLOOKUP(
      COL_SIZES[[#This Row],[table_name]]&amp;"."&amp;COL_SIZES[[#This Row],[column_name]],
      AVG_COL_SIZES[#Data],2,FALSE)),
    COL_SIZES[[#This Row],[column_length]])
  ),
  COL_SIZES[[#This Row],[column_length]])</f>
        <v>4</v>
      </c>
      <c r="C1350" s="109">
        <f>VLOOKUP(A1350,DBMS_TYPE_SIZES[],2,FALSE)</f>
        <v>9</v>
      </c>
      <c r="D1350" s="109">
        <f>VLOOKUP(A1350,DBMS_TYPE_SIZES[],3,FALSE)</f>
        <v>4</v>
      </c>
      <c r="E1350" s="110">
        <f>VLOOKUP(A1350,DBMS_TYPE_SIZES[],4,FALSE)</f>
        <v>4</v>
      </c>
      <c r="F1350" t="s">
        <v>176</v>
      </c>
      <c r="G1350" t="s">
        <v>133</v>
      </c>
      <c r="H1350" t="s">
        <v>18</v>
      </c>
      <c r="I1350">
        <v>10</v>
      </c>
      <c r="J1350">
        <v>4</v>
      </c>
    </row>
    <row r="1351" spans="1:10">
      <c r="A1351" s="108" t="str">
        <f>COL_SIZES[[#This Row],[datatype]]&amp;"_"&amp;COL_SIZES[[#This Row],[column_prec]]&amp;"_"&amp;COL_SIZES[[#This Row],[col_len]]</f>
        <v>numeric_19_9</v>
      </c>
      <c r="B1351" s="108">
        <f>IF(COL_SIZES[[#This Row],[datatype]] = "varchar",
  MIN(
    COL_SIZES[[#This Row],[column_length]],
    IFERROR(VALUE(VLOOKUP(
      COL_SIZES[[#This Row],[table_name]]&amp;"."&amp;COL_SIZES[[#This Row],[column_name]],
      AVG_COL_SIZES[#Data],2,FALSE)),
    COL_SIZES[[#This Row],[column_length]])
  ),
  COL_SIZES[[#This Row],[column_length]])</f>
        <v>9</v>
      </c>
      <c r="C1351" s="109">
        <f>VLOOKUP(A1351,DBMS_TYPE_SIZES[],2,FALSE)</f>
        <v>9</v>
      </c>
      <c r="D1351" s="109">
        <f>VLOOKUP(A1351,DBMS_TYPE_SIZES[],3,FALSE)</f>
        <v>9</v>
      </c>
      <c r="E1351" s="110">
        <f>VLOOKUP(A1351,DBMS_TYPE_SIZES[],4,FALSE)</f>
        <v>9</v>
      </c>
      <c r="F1351" t="s">
        <v>176</v>
      </c>
      <c r="G1351" t="s">
        <v>174</v>
      </c>
      <c r="H1351" t="s">
        <v>62</v>
      </c>
      <c r="I1351">
        <v>19</v>
      </c>
      <c r="J1351">
        <v>9</v>
      </c>
    </row>
    <row r="1352" spans="1:10">
      <c r="A1352" s="108" t="str">
        <f>COL_SIZES[[#This Row],[datatype]]&amp;"_"&amp;COL_SIZES[[#This Row],[column_prec]]&amp;"_"&amp;COL_SIZES[[#This Row],[col_len]]</f>
        <v>varchar_0_255</v>
      </c>
      <c r="B1352" s="108">
        <f>IF(COL_SIZES[[#This Row],[datatype]] = "varchar",
  MIN(
    COL_SIZES[[#This Row],[column_length]],
    IFERROR(VALUE(VLOOKUP(
      COL_SIZES[[#This Row],[table_name]]&amp;"."&amp;COL_SIZES[[#This Row],[column_name]],
      AVG_COL_SIZES[#Data],2,FALSE)),
    COL_SIZES[[#This Row],[column_length]])
  ),
  COL_SIZES[[#This Row],[column_length]])</f>
        <v>255</v>
      </c>
      <c r="C1352" s="109">
        <f>VLOOKUP(A1352,DBMS_TYPE_SIZES[],2,FALSE)</f>
        <v>255</v>
      </c>
      <c r="D1352" s="109">
        <f>VLOOKUP(A1352,DBMS_TYPE_SIZES[],3,FALSE)</f>
        <v>255</v>
      </c>
      <c r="E1352" s="110">
        <f>VLOOKUP(A1352,DBMS_TYPE_SIZES[],4,FALSE)</f>
        <v>256</v>
      </c>
      <c r="F1352" t="s">
        <v>176</v>
      </c>
      <c r="G1352" t="s">
        <v>806</v>
      </c>
      <c r="H1352" t="s">
        <v>86</v>
      </c>
      <c r="I1352">
        <v>0</v>
      </c>
      <c r="J1352">
        <v>255</v>
      </c>
    </row>
    <row r="1353" spans="1:10">
      <c r="A1353" s="108" t="str">
        <f>COL_SIZES[[#This Row],[datatype]]&amp;"_"&amp;COL_SIZES[[#This Row],[column_prec]]&amp;"_"&amp;COL_SIZES[[#This Row],[col_len]]</f>
        <v>int_10_4</v>
      </c>
      <c r="B1353" s="108">
        <f>IF(COL_SIZES[[#This Row],[datatype]] = "varchar",
  MIN(
    COL_SIZES[[#This Row],[column_length]],
    IFERROR(VALUE(VLOOKUP(
      COL_SIZES[[#This Row],[table_name]]&amp;"."&amp;COL_SIZES[[#This Row],[column_name]],
      AVG_COL_SIZES[#Data],2,FALSE)),
    COL_SIZES[[#This Row],[column_length]])
  ),
  COL_SIZES[[#This Row],[column_length]])</f>
        <v>4</v>
      </c>
      <c r="C1353" s="109">
        <f>VLOOKUP(A1353,DBMS_TYPE_SIZES[],2,FALSE)</f>
        <v>9</v>
      </c>
      <c r="D1353" s="109">
        <f>VLOOKUP(A1353,DBMS_TYPE_SIZES[],3,FALSE)</f>
        <v>4</v>
      </c>
      <c r="E1353" s="110">
        <f>VLOOKUP(A1353,DBMS_TYPE_SIZES[],4,FALSE)</f>
        <v>4</v>
      </c>
      <c r="F1353" t="s">
        <v>176</v>
      </c>
      <c r="G1353" t="s">
        <v>807</v>
      </c>
      <c r="H1353" t="s">
        <v>18</v>
      </c>
      <c r="I1353">
        <v>10</v>
      </c>
      <c r="J1353">
        <v>4</v>
      </c>
    </row>
    <row r="1354" spans="1:10">
      <c r="A1354" s="108" t="str">
        <f>COL_SIZES[[#This Row],[datatype]]&amp;"_"&amp;COL_SIZES[[#This Row],[column_prec]]&amp;"_"&amp;COL_SIZES[[#This Row],[col_len]]</f>
        <v>varchar_0_50</v>
      </c>
      <c r="B1354" s="108">
        <f>IF(COL_SIZES[[#This Row],[datatype]] = "varchar",
  MIN(
    COL_SIZES[[#This Row],[column_length]],
    IFERROR(VALUE(VLOOKUP(
      COL_SIZES[[#This Row],[table_name]]&amp;"."&amp;COL_SIZES[[#This Row],[column_name]],
      AVG_COL_SIZES[#Data],2,FALSE)),
    COL_SIZES[[#This Row],[column_length]])
  ),
  COL_SIZES[[#This Row],[column_length]])</f>
        <v>50</v>
      </c>
      <c r="C1354" s="109">
        <f>VLOOKUP(A1354,DBMS_TYPE_SIZES[],2,FALSE)</f>
        <v>50</v>
      </c>
      <c r="D1354" s="109">
        <f>VLOOKUP(A1354,DBMS_TYPE_SIZES[],3,FALSE)</f>
        <v>50</v>
      </c>
      <c r="E1354" s="110">
        <f>VLOOKUP(A1354,DBMS_TYPE_SIZES[],4,FALSE)</f>
        <v>51</v>
      </c>
      <c r="F1354" t="s">
        <v>176</v>
      </c>
      <c r="G1354" t="s">
        <v>808</v>
      </c>
      <c r="H1354" t="s">
        <v>86</v>
      </c>
      <c r="I1354">
        <v>0</v>
      </c>
      <c r="J1354">
        <v>50</v>
      </c>
    </row>
    <row r="1355" spans="1:10">
      <c r="A1355" s="108" t="str">
        <f>COL_SIZES[[#This Row],[datatype]]&amp;"_"&amp;COL_SIZES[[#This Row],[column_prec]]&amp;"_"&amp;COL_SIZES[[#This Row],[col_len]]</f>
        <v>varchar_0_50</v>
      </c>
      <c r="B1355" s="108">
        <f>IF(COL_SIZES[[#This Row],[datatype]] = "varchar",
  MIN(
    COL_SIZES[[#This Row],[column_length]],
    IFERROR(VALUE(VLOOKUP(
      COL_SIZES[[#This Row],[table_name]]&amp;"."&amp;COL_SIZES[[#This Row],[column_name]],
      AVG_COL_SIZES[#Data],2,FALSE)),
    COL_SIZES[[#This Row],[column_length]])
  ),
  COL_SIZES[[#This Row],[column_length]])</f>
        <v>50</v>
      </c>
      <c r="C1355" s="109">
        <f>VLOOKUP(A1355,DBMS_TYPE_SIZES[],2,FALSE)</f>
        <v>50</v>
      </c>
      <c r="D1355" s="109">
        <f>VLOOKUP(A1355,DBMS_TYPE_SIZES[],3,FALSE)</f>
        <v>50</v>
      </c>
      <c r="E1355" s="110">
        <f>VLOOKUP(A1355,DBMS_TYPE_SIZES[],4,FALSE)</f>
        <v>51</v>
      </c>
      <c r="F1355" t="s">
        <v>176</v>
      </c>
      <c r="G1355" t="s">
        <v>809</v>
      </c>
      <c r="H1355" t="s">
        <v>86</v>
      </c>
      <c r="I1355">
        <v>0</v>
      </c>
      <c r="J1355">
        <v>50</v>
      </c>
    </row>
    <row r="1356" spans="1:10">
      <c r="A1356" s="108" t="str">
        <f>COL_SIZES[[#This Row],[datatype]]&amp;"_"&amp;COL_SIZES[[#This Row],[column_prec]]&amp;"_"&amp;COL_SIZES[[#This Row],[col_len]]</f>
        <v>varchar_0_50</v>
      </c>
      <c r="B1356" s="108">
        <f>IF(COL_SIZES[[#This Row],[datatype]] = "varchar",
  MIN(
    COL_SIZES[[#This Row],[column_length]],
    IFERROR(VALUE(VLOOKUP(
      COL_SIZES[[#This Row],[table_name]]&amp;"."&amp;COL_SIZES[[#This Row],[column_name]],
      AVG_COL_SIZES[#Data],2,FALSE)),
    COL_SIZES[[#This Row],[column_length]])
  ),
  COL_SIZES[[#This Row],[column_length]])</f>
        <v>50</v>
      </c>
      <c r="C1356" s="109">
        <f>VLOOKUP(A1356,DBMS_TYPE_SIZES[],2,FALSE)</f>
        <v>50</v>
      </c>
      <c r="D1356" s="109">
        <f>VLOOKUP(A1356,DBMS_TYPE_SIZES[],3,FALSE)</f>
        <v>50</v>
      </c>
      <c r="E1356" s="110">
        <f>VLOOKUP(A1356,DBMS_TYPE_SIZES[],4,FALSE)</f>
        <v>51</v>
      </c>
      <c r="F1356" t="s">
        <v>176</v>
      </c>
      <c r="G1356" t="s">
        <v>175</v>
      </c>
      <c r="H1356" t="s">
        <v>86</v>
      </c>
      <c r="I1356">
        <v>0</v>
      </c>
      <c r="J1356">
        <v>50</v>
      </c>
    </row>
    <row r="1357" spans="1:10">
      <c r="A1357" s="108" t="str">
        <f>COL_SIZES[[#This Row],[datatype]]&amp;"_"&amp;COL_SIZES[[#This Row],[column_prec]]&amp;"_"&amp;COL_SIZES[[#This Row],[col_len]]</f>
        <v>int_10_4</v>
      </c>
      <c r="B1357" s="108">
        <f>IF(COL_SIZES[[#This Row],[datatype]] = "varchar",
  MIN(
    COL_SIZES[[#This Row],[column_length]],
    IFERROR(VALUE(VLOOKUP(
      COL_SIZES[[#This Row],[table_name]]&amp;"."&amp;COL_SIZES[[#This Row],[column_name]],
      AVG_COL_SIZES[#Data],2,FALSE)),
    COL_SIZES[[#This Row],[column_length]])
  ),
  COL_SIZES[[#This Row],[column_length]])</f>
        <v>4</v>
      </c>
      <c r="C1357" s="109">
        <f>VLOOKUP(A1357,DBMS_TYPE_SIZES[],2,FALSE)</f>
        <v>9</v>
      </c>
      <c r="D1357" s="109">
        <f>VLOOKUP(A1357,DBMS_TYPE_SIZES[],3,FALSE)</f>
        <v>4</v>
      </c>
      <c r="E1357" s="110">
        <f>VLOOKUP(A1357,DBMS_TYPE_SIZES[],4,FALSE)</f>
        <v>4</v>
      </c>
      <c r="F1357" t="s">
        <v>176</v>
      </c>
      <c r="G1357" t="s">
        <v>810</v>
      </c>
      <c r="H1357" t="s">
        <v>18</v>
      </c>
      <c r="I1357">
        <v>10</v>
      </c>
      <c r="J1357">
        <v>4</v>
      </c>
    </row>
    <row r="1358" spans="1:10">
      <c r="A1358" s="108" t="str">
        <f>COL_SIZES[[#This Row],[datatype]]&amp;"_"&amp;COL_SIZES[[#This Row],[column_prec]]&amp;"_"&amp;COL_SIZES[[#This Row],[col_len]]</f>
        <v>varchar_0_255</v>
      </c>
      <c r="B1358" s="108">
        <f>IF(COL_SIZES[[#This Row],[datatype]] = "varchar",
  MIN(
    COL_SIZES[[#This Row],[column_length]],
    IFERROR(VALUE(VLOOKUP(
      COL_SIZES[[#This Row],[table_name]]&amp;"."&amp;COL_SIZES[[#This Row],[column_name]],
      AVG_COL_SIZES[#Data],2,FALSE)),
    COL_SIZES[[#This Row],[column_length]])
  ),
  COL_SIZES[[#This Row],[column_length]])</f>
        <v>255</v>
      </c>
      <c r="C1358" s="109">
        <f>VLOOKUP(A1358,DBMS_TYPE_SIZES[],2,FALSE)</f>
        <v>255</v>
      </c>
      <c r="D1358" s="109">
        <f>VLOOKUP(A1358,DBMS_TYPE_SIZES[],3,FALSE)</f>
        <v>255</v>
      </c>
      <c r="E1358" s="110">
        <f>VLOOKUP(A1358,DBMS_TYPE_SIZES[],4,FALSE)</f>
        <v>256</v>
      </c>
      <c r="F1358" t="s">
        <v>177</v>
      </c>
      <c r="G1358" t="s">
        <v>227</v>
      </c>
      <c r="H1358" t="s">
        <v>86</v>
      </c>
      <c r="I1358">
        <v>0</v>
      </c>
      <c r="J1358">
        <v>255</v>
      </c>
    </row>
    <row r="1359" spans="1:10">
      <c r="A1359" s="108" t="str">
        <f>COL_SIZES[[#This Row],[datatype]]&amp;"_"&amp;COL_SIZES[[#This Row],[column_prec]]&amp;"_"&amp;COL_SIZES[[#This Row],[col_len]]</f>
        <v>numeric_19_9</v>
      </c>
      <c r="B1359" s="108">
        <f>IF(COL_SIZES[[#This Row],[datatype]] = "varchar",
  MIN(
    COL_SIZES[[#This Row],[column_length]],
    IFERROR(VALUE(VLOOKUP(
      COL_SIZES[[#This Row],[table_name]]&amp;"."&amp;COL_SIZES[[#This Row],[column_name]],
      AVG_COL_SIZES[#Data],2,FALSE)),
    COL_SIZES[[#This Row],[column_length]])
  ),
  COL_SIZES[[#This Row],[column_length]])</f>
        <v>9</v>
      </c>
      <c r="C1359" s="109">
        <f>VLOOKUP(A1359,DBMS_TYPE_SIZES[],2,FALSE)</f>
        <v>9</v>
      </c>
      <c r="D1359" s="109">
        <f>VLOOKUP(A1359,DBMS_TYPE_SIZES[],3,FALSE)</f>
        <v>9</v>
      </c>
      <c r="E1359" s="110">
        <f>VLOOKUP(A1359,DBMS_TYPE_SIZES[],4,FALSE)</f>
        <v>9</v>
      </c>
      <c r="F1359" t="s">
        <v>177</v>
      </c>
      <c r="G1359" t="s">
        <v>143</v>
      </c>
      <c r="H1359" t="s">
        <v>62</v>
      </c>
      <c r="I1359">
        <v>19</v>
      </c>
      <c r="J1359">
        <v>9</v>
      </c>
    </row>
    <row r="1360" spans="1:10">
      <c r="A1360" s="108" t="str">
        <f>COL_SIZES[[#This Row],[datatype]]&amp;"_"&amp;COL_SIZES[[#This Row],[column_prec]]&amp;"_"&amp;COL_SIZES[[#This Row],[col_len]]</f>
        <v>datetime_23_8</v>
      </c>
      <c r="B1360" s="108">
        <f>IF(COL_SIZES[[#This Row],[datatype]] = "varchar",
  MIN(
    COL_SIZES[[#This Row],[column_length]],
    IFERROR(VALUE(VLOOKUP(
      COL_SIZES[[#This Row],[table_name]]&amp;"."&amp;COL_SIZES[[#This Row],[column_name]],
      AVG_COL_SIZES[#Data],2,FALSE)),
    COL_SIZES[[#This Row],[column_length]])
  ),
  COL_SIZES[[#This Row],[column_length]])</f>
        <v>8</v>
      </c>
      <c r="C1360" s="109">
        <f>VLOOKUP(A1360,DBMS_TYPE_SIZES[],2,FALSE)</f>
        <v>7</v>
      </c>
      <c r="D1360" s="109">
        <f>VLOOKUP(A1360,DBMS_TYPE_SIZES[],3,FALSE)</f>
        <v>8</v>
      </c>
      <c r="E1360" s="110">
        <f>VLOOKUP(A1360,DBMS_TYPE_SIZES[],4,FALSE)</f>
        <v>8</v>
      </c>
      <c r="F1360" t="s">
        <v>177</v>
      </c>
      <c r="G1360" t="s">
        <v>575</v>
      </c>
      <c r="H1360" t="s">
        <v>20</v>
      </c>
      <c r="I1360">
        <v>23</v>
      </c>
      <c r="J1360">
        <v>8</v>
      </c>
    </row>
    <row r="1361" spans="1:10">
      <c r="A1361" s="108" t="str">
        <f>COL_SIZES[[#This Row],[datatype]]&amp;"_"&amp;COL_SIZES[[#This Row],[column_prec]]&amp;"_"&amp;COL_SIZES[[#This Row],[col_len]]</f>
        <v>int_10_4</v>
      </c>
      <c r="B1361" s="108">
        <f>IF(COL_SIZES[[#This Row],[datatype]] = "varchar",
  MIN(
    COL_SIZES[[#This Row],[column_length]],
    IFERROR(VALUE(VLOOKUP(
      COL_SIZES[[#This Row],[table_name]]&amp;"."&amp;COL_SIZES[[#This Row],[column_name]],
      AVG_COL_SIZES[#Data],2,FALSE)),
    COL_SIZES[[#This Row],[column_length]])
  ),
  COL_SIZES[[#This Row],[column_length]])</f>
        <v>4</v>
      </c>
      <c r="C1361" s="109">
        <f>VLOOKUP(A1361,DBMS_TYPE_SIZES[],2,FALSE)</f>
        <v>9</v>
      </c>
      <c r="D1361" s="109">
        <f>VLOOKUP(A1361,DBMS_TYPE_SIZES[],3,FALSE)</f>
        <v>4</v>
      </c>
      <c r="E1361" s="110">
        <f>VLOOKUP(A1361,DBMS_TYPE_SIZES[],4,FALSE)</f>
        <v>4</v>
      </c>
      <c r="F1361" t="s">
        <v>177</v>
      </c>
      <c r="G1361" t="s">
        <v>141</v>
      </c>
      <c r="H1361" t="s">
        <v>18</v>
      </c>
      <c r="I1361">
        <v>10</v>
      </c>
      <c r="J1361">
        <v>4</v>
      </c>
    </row>
    <row r="1362" spans="1:10">
      <c r="A1362" s="108" t="str">
        <f>COL_SIZES[[#This Row],[datatype]]&amp;"_"&amp;COL_SIZES[[#This Row],[column_prec]]&amp;"_"&amp;COL_SIZES[[#This Row],[col_len]]</f>
        <v>int_10_4</v>
      </c>
      <c r="B1362" s="108">
        <f>IF(COL_SIZES[[#This Row],[datatype]] = "varchar",
  MIN(
    COL_SIZES[[#This Row],[column_length]],
    IFERROR(VALUE(VLOOKUP(
      COL_SIZES[[#This Row],[table_name]]&amp;"."&amp;COL_SIZES[[#This Row],[column_name]],
      AVG_COL_SIZES[#Data],2,FALSE)),
    COL_SIZES[[#This Row],[column_length]])
  ),
  COL_SIZES[[#This Row],[column_length]])</f>
        <v>4</v>
      </c>
      <c r="C1362" s="109">
        <f>VLOOKUP(A1362,DBMS_TYPE_SIZES[],2,FALSE)</f>
        <v>9</v>
      </c>
      <c r="D1362" s="109">
        <f>VLOOKUP(A1362,DBMS_TYPE_SIZES[],3,FALSE)</f>
        <v>4</v>
      </c>
      <c r="E1362" s="110">
        <f>VLOOKUP(A1362,DBMS_TYPE_SIZES[],4,FALSE)</f>
        <v>4</v>
      </c>
      <c r="F1362" t="s">
        <v>177</v>
      </c>
      <c r="G1362" t="s">
        <v>83</v>
      </c>
      <c r="H1362" t="s">
        <v>18</v>
      </c>
      <c r="I1362">
        <v>10</v>
      </c>
      <c r="J1362">
        <v>4</v>
      </c>
    </row>
    <row r="1363" spans="1:10">
      <c r="A1363" s="108" t="str">
        <f>COL_SIZES[[#This Row],[datatype]]&amp;"_"&amp;COL_SIZES[[#This Row],[column_prec]]&amp;"_"&amp;COL_SIZES[[#This Row],[col_len]]</f>
        <v>datetime_23_8</v>
      </c>
      <c r="B1363" s="108">
        <f>IF(COL_SIZES[[#This Row],[datatype]] = "varchar",
  MIN(
    COL_SIZES[[#This Row],[column_length]],
    IFERROR(VALUE(VLOOKUP(
      COL_SIZES[[#This Row],[table_name]]&amp;"."&amp;COL_SIZES[[#This Row],[column_name]],
      AVG_COL_SIZES[#Data],2,FALSE)),
    COL_SIZES[[#This Row],[column_length]])
  ),
  COL_SIZES[[#This Row],[column_length]])</f>
        <v>8</v>
      </c>
      <c r="C1363" s="109">
        <f>VLOOKUP(A1363,DBMS_TYPE_SIZES[],2,FALSE)</f>
        <v>7</v>
      </c>
      <c r="D1363" s="109">
        <f>VLOOKUP(A1363,DBMS_TYPE_SIZES[],3,FALSE)</f>
        <v>8</v>
      </c>
      <c r="E1363" s="110">
        <f>VLOOKUP(A1363,DBMS_TYPE_SIZES[],4,FALSE)</f>
        <v>8</v>
      </c>
      <c r="F1363" t="s">
        <v>177</v>
      </c>
      <c r="G1363" t="s">
        <v>811</v>
      </c>
      <c r="H1363" t="s">
        <v>20</v>
      </c>
      <c r="I1363">
        <v>23</v>
      </c>
      <c r="J1363">
        <v>8</v>
      </c>
    </row>
    <row r="1364" spans="1:10">
      <c r="A1364" s="108" t="str">
        <f>COL_SIZES[[#This Row],[datatype]]&amp;"_"&amp;COL_SIZES[[#This Row],[column_prec]]&amp;"_"&amp;COL_SIZES[[#This Row],[col_len]]</f>
        <v>int_10_4</v>
      </c>
      <c r="B1364" s="108">
        <f>IF(COL_SIZES[[#This Row],[datatype]] = "varchar",
  MIN(
    COL_SIZES[[#This Row],[column_length]],
    IFERROR(VALUE(VLOOKUP(
      COL_SIZES[[#This Row],[table_name]]&amp;"."&amp;COL_SIZES[[#This Row],[column_name]],
      AVG_COL_SIZES[#Data],2,FALSE)),
    COL_SIZES[[#This Row],[column_length]])
  ),
  COL_SIZES[[#This Row],[column_length]])</f>
        <v>4</v>
      </c>
      <c r="C1364" s="109">
        <f>VLOOKUP(A1364,DBMS_TYPE_SIZES[],2,FALSE)</f>
        <v>9</v>
      </c>
      <c r="D1364" s="109">
        <f>VLOOKUP(A1364,DBMS_TYPE_SIZES[],3,FALSE)</f>
        <v>4</v>
      </c>
      <c r="E1364" s="110">
        <f>VLOOKUP(A1364,DBMS_TYPE_SIZES[],4,FALSE)</f>
        <v>4</v>
      </c>
      <c r="F1364" t="s">
        <v>177</v>
      </c>
      <c r="G1364" t="s">
        <v>211</v>
      </c>
      <c r="H1364" t="s">
        <v>18</v>
      </c>
      <c r="I1364">
        <v>10</v>
      </c>
      <c r="J1364">
        <v>4</v>
      </c>
    </row>
    <row r="1365" spans="1:10">
      <c r="A1365" s="108" t="str">
        <f>COL_SIZES[[#This Row],[datatype]]&amp;"_"&amp;COL_SIZES[[#This Row],[column_prec]]&amp;"_"&amp;COL_SIZES[[#This Row],[col_len]]</f>
        <v>int_10_4</v>
      </c>
      <c r="B1365" s="108">
        <f>IF(COL_SIZES[[#This Row],[datatype]] = "varchar",
  MIN(
    COL_SIZES[[#This Row],[column_length]],
    IFERROR(VALUE(VLOOKUP(
      COL_SIZES[[#This Row],[table_name]]&amp;"."&amp;COL_SIZES[[#This Row],[column_name]],
      AVG_COL_SIZES[#Data],2,FALSE)),
    COL_SIZES[[#This Row],[column_length]])
  ),
  COL_SIZES[[#This Row],[column_length]])</f>
        <v>4</v>
      </c>
      <c r="C1365" s="109">
        <f>VLOOKUP(A1365,DBMS_TYPE_SIZES[],2,FALSE)</f>
        <v>9</v>
      </c>
      <c r="D1365" s="109">
        <f>VLOOKUP(A1365,DBMS_TYPE_SIZES[],3,FALSE)</f>
        <v>4</v>
      </c>
      <c r="E1365" s="110">
        <f>VLOOKUP(A1365,DBMS_TYPE_SIZES[],4,FALSE)</f>
        <v>4</v>
      </c>
      <c r="F1365" t="s">
        <v>177</v>
      </c>
      <c r="G1365" t="s">
        <v>812</v>
      </c>
      <c r="H1365" t="s">
        <v>18</v>
      </c>
      <c r="I1365">
        <v>10</v>
      </c>
      <c r="J1365">
        <v>4</v>
      </c>
    </row>
    <row r="1366" spans="1:10">
      <c r="A1366" s="108" t="str">
        <f>COL_SIZES[[#This Row],[datatype]]&amp;"_"&amp;COL_SIZES[[#This Row],[column_prec]]&amp;"_"&amp;COL_SIZES[[#This Row],[col_len]]</f>
        <v>int_10_4</v>
      </c>
      <c r="B1366" s="108">
        <f>IF(COL_SIZES[[#This Row],[datatype]] = "varchar",
  MIN(
    COL_SIZES[[#This Row],[column_length]],
    IFERROR(VALUE(VLOOKUP(
      COL_SIZES[[#This Row],[table_name]]&amp;"."&amp;COL_SIZES[[#This Row],[column_name]],
      AVG_COL_SIZES[#Data],2,FALSE)),
    COL_SIZES[[#This Row],[column_length]])
  ),
  COL_SIZES[[#This Row],[column_length]])</f>
        <v>4</v>
      </c>
      <c r="C1366" s="109">
        <f>VLOOKUP(A1366,DBMS_TYPE_SIZES[],2,FALSE)</f>
        <v>9</v>
      </c>
      <c r="D1366" s="109">
        <f>VLOOKUP(A1366,DBMS_TYPE_SIZES[],3,FALSE)</f>
        <v>4</v>
      </c>
      <c r="E1366" s="110">
        <f>VLOOKUP(A1366,DBMS_TYPE_SIZES[],4,FALSE)</f>
        <v>4</v>
      </c>
      <c r="F1366" t="s">
        <v>177</v>
      </c>
      <c r="G1366" t="s">
        <v>697</v>
      </c>
      <c r="H1366" t="s">
        <v>18</v>
      </c>
      <c r="I1366">
        <v>10</v>
      </c>
      <c r="J1366">
        <v>4</v>
      </c>
    </row>
    <row r="1367" spans="1:10">
      <c r="A1367" s="108" t="str">
        <f>COL_SIZES[[#This Row],[datatype]]&amp;"_"&amp;COL_SIZES[[#This Row],[column_prec]]&amp;"_"&amp;COL_SIZES[[#This Row],[col_len]]</f>
        <v>int_10_4</v>
      </c>
      <c r="B1367" s="108">
        <f>IF(COL_SIZES[[#This Row],[datatype]] = "varchar",
  MIN(
    COL_SIZES[[#This Row],[column_length]],
    IFERROR(VALUE(VLOOKUP(
      COL_SIZES[[#This Row],[table_name]]&amp;"."&amp;COL_SIZES[[#This Row],[column_name]],
      AVG_COL_SIZES[#Data],2,FALSE)),
    COL_SIZES[[#This Row],[column_length]])
  ),
  COL_SIZES[[#This Row],[column_length]])</f>
        <v>4</v>
      </c>
      <c r="C1367" s="109">
        <f>VLOOKUP(A1367,DBMS_TYPE_SIZES[],2,FALSE)</f>
        <v>9</v>
      </c>
      <c r="D1367" s="109">
        <f>VLOOKUP(A1367,DBMS_TYPE_SIZES[],3,FALSE)</f>
        <v>4</v>
      </c>
      <c r="E1367" s="110">
        <f>VLOOKUP(A1367,DBMS_TYPE_SIZES[],4,FALSE)</f>
        <v>4</v>
      </c>
      <c r="F1367" t="s">
        <v>177</v>
      </c>
      <c r="G1367" t="s">
        <v>698</v>
      </c>
      <c r="H1367" t="s">
        <v>18</v>
      </c>
      <c r="I1367">
        <v>10</v>
      </c>
      <c r="J1367">
        <v>4</v>
      </c>
    </row>
    <row r="1368" spans="1:10">
      <c r="A1368" s="108" t="str">
        <f>COL_SIZES[[#This Row],[datatype]]&amp;"_"&amp;COL_SIZES[[#This Row],[column_prec]]&amp;"_"&amp;COL_SIZES[[#This Row],[col_len]]</f>
        <v>int_10_4</v>
      </c>
      <c r="B1368" s="108">
        <f>IF(COL_SIZES[[#This Row],[datatype]] = "varchar",
  MIN(
    COL_SIZES[[#This Row],[column_length]],
    IFERROR(VALUE(VLOOKUP(
      COL_SIZES[[#This Row],[table_name]]&amp;"."&amp;COL_SIZES[[#This Row],[column_name]],
      AVG_COL_SIZES[#Data],2,FALSE)),
    COL_SIZES[[#This Row],[column_length]])
  ),
  COL_SIZES[[#This Row],[column_length]])</f>
        <v>4</v>
      </c>
      <c r="C1368" s="109">
        <f>VLOOKUP(A1368,DBMS_TYPE_SIZES[],2,FALSE)</f>
        <v>9</v>
      </c>
      <c r="D1368" s="109">
        <f>VLOOKUP(A1368,DBMS_TYPE_SIZES[],3,FALSE)</f>
        <v>4</v>
      </c>
      <c r="E1368" s="110">
        <f>VLOOKUP(A1368,DBMS_TYPE_SIZES[],4,FALSE)</f>
        <v>4</v>
      </c>
      <c r="F1368" t="s">
        <v>177</v>
      </c>
      <c r="G1368" t="s">
        <v>139</v>
      </c>
      <c r="H1368" t="s">
        <v>18</v>
      </c>
      <c r="I1368">
        <v>10</v>
      </c>
      <c r="J1368">
        <v>4</v>
      </c>
    </row>
    <row r="1369" spans="1:10">
      <c r="A1369" s="108" t="str">
        <f>COL_SIZES[[#This Row],[datatype]]&amp;"_"&amp;COL_SIZES[[#This Row],[column_prec]]&amp;"_"&amp;COL_SIZES[[#This Row],[col_len]]</f>
        <v>varchar_0_255</v>
      </c>
      <c r="B1369" s="108">
        <f>IF(COL_SIZES[[#This Row],[datatype]] = "varchar",
  MIN(
    COL_SIZES[[#This Row],[column_length]],
    IFERROR(VALUE(VLOOKUP(
      COL_SIZES[[#This Row],[table_name]]&amp;"."&amp;COL_SIZES[[#This Row],[column_name]],
      AVG_COL_SIZES[#Data],2,FALSE)),
    COL_SIZES[[#This Row],[column_length]])
  ),
  COL_SIZES[[#This Row],[column_length]])</f>
        <v>255</v>
      </c>
      <c r="C1369" s="109">
        <f>VLOOKUP(A1369,DBMS_TYPE_SIZES[],2,FALSE)</f>
        <v>255</v>
      </c>
      <c r="D1369" s="109">
        <f>VLOOKUP(A1369,DBMS_TYPE_SIZES[],3,FALSE)</f>
        <v>255</v>
      </c>
      <c r="E1369" s="110">
        <f>VLOOKUP(A1369,DBMS_TYPE_SIZES[],4,FALSE)</f>
        <v>256</v>
      </c>
      <c r="F1369" t="s">
        <v>177</v>
      </c>
      <c r="G1369" t="s">
        <v>699</v>
      </c>
      <c r="H1369" t="s">
        <v>86</v>
      </c>
      <c r="I1369">
        <v>0</v>
      </c>
      <c r="J1369">
        <v>255</v>
      </c>
    </row>
    <row r="1370" spans="1:10">
      <c r="A1370" s="108" t="str">
        <f>COL_SIZES[[#This Row],[datatype]]&amp;"_"&amp;COL_SIZES[[#This Row],[column_prec]]&amp;"_"&amp;COL_SIZES[[#This Row],[col_len]]</f>
        <v>varchar_0_255</v>
      </c>
      <c r="B1370" s="108">
        <f>IF(COL_SIZES[[#This Row],[datatype]] = "varchar",
  MIN(
    COL_SIZES[[#This Row],[column_length]],
    IFERROR(VALUE(VLOOKUP(
      COL_SIZES[[#This Row],[table_name]]&amp;"."&amp;COL_SIZES[[#This Row],[column_name]],
      AVG_COL_SIZES[#Data],2,FALSE)),
    COL_SIZES[[#This Row],[column_length]])
  ),
  COL_SIZES[[#This Row],[column_length]])</f>
        <v>255</v>
      </c>
      <c r="C1370" s="109">
        <f>VLOOKUP(A1370,DBMS_TYPE_SIZES[],2,FALSE)</f>
        <v>255</v>
      </c>
      <c r="D1370" s="109">
        <f>VLOOKUP(A1370,DBMS_TYPE_SIZES[],3,FALSE)</f>
        <v>255</v>
      </c>
      <c r="E1370" s="110">
        <f>VLOOKUP(A1370,DBMS_TYPE_SIZES[],4,FALSE)</f>
        <v>256</v>
      </c>
      <c r="F1370" t="s">
        <v>177</v>
      </c>
      <c r="G1370" t="s">
        <v>700</v>
      </c>
      <c r="H1370" t="s">
        <v>86</v>
      </c>
      <c r="I1370">
        <v>0</v>
      </c>
      <c r="J1370">
        <v>255</v>
      </c>
    </row>
    <row r="1371" spans="1:10">
      <c r="A1371" s="108" t="str">
        <f>COL_SIZES[[#This Row],[datatype]]&amp;"_"&amp;COL_SIZES[[#This Row],[column_prec]]&amp;"_"&amp;COL_SIZES[[#This Row],[col_len]]</f>
        <v>int_10_4</v>
      </c>
      <c r="B1371" s="108">
        <f>IF(COL_SIZES[[#This Row],[datatype]] = "varchar",
  MIN(
    COL_SIZES[[#This Row],[column_length]],
    IFERROR(VALUE(VLOOKUP(
      COL_SIZES[[#This Row],[table_name]]&amp;"."&amp;COL_SIZES[[#This Row],[column_name]],
      AVG_COL_SIZES[#Data],2,FALSE)),
    COL_SIZES[[#This Row],[column_length]])
  ),
  COL_SIZES[[#This Row],[column_length]])</f>
        <v>4</v>
      </c>
      <c r="C1371" s="109">
        <f>VLOOKUP(A1371,DBMS_TYPE_SIZES[],2,FALSE)</f>
        <v>9</v>
      </c>
      <c r="D1371" s="109">
        <f>VLOOKUP(A1371,DBMS_TYPE_SIZES[],3,FALSE)</f>
        <v>4</v>
      </c>
      <c r="E1371" s="110">
        <f>VLOOKUP(A1371,DBMS_TYPE_SIZES[],4,FALSE)</f>
        <v>4</v>
      </c>
      <c r="F1371" t="s">
        <v>177</v>
      </c>
      <c r="G1371" t="s">
        <v>116</v>
      </c>
      <c r="H1371" t="s">
        <v>18</v>
      </c>
      <c r="I1371">
        <v>10</v>
      </c>
      <c r="J1371">
        <v>4</v>
      </c>
    </row>
    <row r="1372" spans="1:10">
      <c r="A1372" s="108" t="str">
        <f>COL_SIZES[[#This Row],[datatype]]&amp;"_"&amp;COL_SIZES[[#This Row],[column_prec]]&amp;"_"&amp;COL_SIZES[[#This Row],[col_len]]</f>
        <v>int_10_4</v>
      </c>
      <c r="B1372" s="108">
        <f>IF(COL_SIZES[[#This Row],[datatype]] = "varchar",
  MIN(
    COL_SIZES[[#This Row],[column_length]],
    IFERROR(VALUE(VLOOKUP(
      COL_SIZES[[#This Row],[table_name]]&amp;"."&amp;COL_SIZES[[#This Row],[column_name]],
      AVG_COL_SIZES[#Data],2,FALSE)),
    COL_SIZES[[#This Row],[column_length]])
  ),
  COL_SIZES[[#This Row],[column_length]])</f>
        <v>4</v>
      </c>
      <c r="C1372" s="109">
        <f>VLOOKUP(A1372,DBMS_TYPE_SIZES[],2,FALSE)</f>
        <v>9</v>
      </c>
      <c r="D1372" s="109">
        <f>VLOOKUP(A1372,DBMS_TYPE_SIZES[],3,FALSE)</f>
        <v>4</v>
      </c>
      <c r="E1372" s="110">
        <f>VLOOKUP(A1372,DBMS_TYPE_SIZES[],4,FALSE)</f>
        <v>4</v>
      </c>
      <c r="F1372" t="s">
        <v>177</v>
      </c>
      <c r="G1372" t="s">
        <v>96</v>
      </c>
      <c r="H1372" t="s">
        <v>18</v>
      </c>
      <c r="I1372">
        <v>10</v>
      </c>
      <c r="J1372">
        <v>4</v>
      </c>
    </row>
    <row r="1373" spans="1:10">
      <c r="A1373" s="108" t="str">
        <f>COL_SIZES[[#This Row],[datatype]]&amp;"_"&amp;COL_SIZES[[#This Row],[column_prec]]&amp;"_"&amp;COL_SIZES[[#This Row],[col_len]]</f>
        <v>datetime_23_8</v>
      </c>
      <c r="B1373" s="108">
        <f>IF(COL_SIZES[[#This Row],[datatype]] = "varchar",
  MIN(
    COL_SIZES[[#This Row],[column_length]],
    IFERROR(VALUE(VLOOKUP(
      COL_SIZES[[#This Row],[table_name]]&amp;"."&amp;COL_SIZES[[#This Row],[column_name]],
      AVG_COL_SIZES[#Data],2,FALSE)),
    COL_SIZES[[#This Row],[column_length]])
  ),
  COL_SIZES[[#This Row],[column_length]])</f>
        <v>8</v>
      </c>
      <c r="C1373" s="109">
        <f>VLOOKUP(A1373,DBMS_TYPE_SIZES[],2,FALSE)</f>
        <v>7</v>
      </c>
      <c r="D1373" s="109">
        <f>VLOOKUP(A1373,DBMS_TYPE_SIZES[],3,FALSE)</f>
        <v>8</v>
      </c>
      <c r="E1373" s="110">
        <f>VLOOKUP(A1373,DBMS_TYPE_SIZES[],4,FALSE)</f>
        <v>8</v>
      </c>
      <c r="F1373" t="s">
        <v>177</v>
      </c>
      <c r="G1373" t="s">
        <v>713</v>
      </c>
      <c r="H1373" t="s">
        <v>20</v>
      </c>
      <c r="I1373">
        <v>23</v>
      </c>
      <c r="J1373">
        <v>8</v>
      </c>
    </row>
    <row r="1374" spans="1:10">
      <c r="A1374" s="108" t="str">
        <f>COL_SIZES[[#This Row],[datatype]]&amp;"_"&amp;COL_SIZES[[#This Row],[column_prec]]&amp;"_"&amp;COL_SIZES[[#This Row],[col_len]]</f>
        <v>int_10_4</v>
      </c>
      <c r="B1374" s="108">
        <f>IF(COL_SIZES[[#This Row],[datatype]] = "varchar",
  MIN(
    COL_SIZES[[#This Row],[column_length]],
    IFERROR(VALUE(VLOOKUP(
      COL_SIZES[[#This Row],[table_name]]&amp;"."&amp;COL_SIZES[[#This Row],[column_name]],
      AVG_COL_SIZES[#Data],2,FALSE)),
    COL_SIZES[[#This Row],[column_length]])
  ),
  COL_SIZES[[#This Row],[column_length]])</f>
        <v>4</v>
      </c>
      <c r="C1374" s="109">
        <f>VLOOKUP(A1374,DBMS_TYPE_SIZES[],2,FALSE)</f>
        <v>9</v>
      </c>
      <c r="D1374" s="109">
        <f>VLOOKUP(A1374,DBMS_TYPE_SIZES[],3,FALSE)</f>
        <v>4</v>
      </c>
      <c r="E1374" s="110">
        <f>VLOOKUP(A1374,DBMS_TYPE_SIZES[],4,FALSE)</f>
        <v>4</v>
      </c>
      <c r="F1374" t="s">
        <v>177</v>
      </c>
      <c r="G1374" t="s">
        <v>714</v>
      </c>
      <c r="H1374" t="s">
        <v>18</v>
      </c>
      <c r="I1374">
        <v>10</v>
      </c>
      <c r="J1374">
        <v>4</v>
      </c>
    </row>
    <row r="1375" spans="1:10">
      <c r="A1375" s="108" t="str">
        <f>COL_SIZES[[#This Row],[datatype]]&amp;"_"&amp;COL_SIZES[[#This Row],[column_prec]]&amp;"_"&amp;COL_SIZES[[#This Row],[col_len]]</f>
        <v>varchar_0_255</v>
      </c>
      <c r="B1375" s="108">
        <f>IF(COL_SIZES[[#This Row],[datatype]] = "varchar",
  MIN(
    COL_SIZES[[#This Row],[column_length]],
    IFERROR(VALUE(VLOOKUP(
      COL_SIZES[[#This Row],[table_name]]&amp;"."&amp;COL_SIZES[[#This Row],[column_name]],
      AVG_COL_SIZES[#Data],2,FALSE)),
    COL_SIZES[[#This Row],[column_length]])
  ),
  COL_SIZES[[#This Row],[column_length]])</f>
        <v>255</v>
      </c>
      <c r="C1375" s="109">
        <f>VLOOKUP(A1375,DBMS_TYPE_SIZES[],2,FALSE)</f>
        <v>255</v>
      </c>
      <c r="D1375" s="109">
        <f>VLOOKUP(A1375,DBMS_TYPE_SIZES[],3,FALSE)</f>
        <v>255</v>
      </c>
      <c r="E1375" s="110">
        <f>VLOOKUP(A1375,DBMS_TYPE_SIZES[],4,FALSE)</f>
        <v>256</v>
      </c>
      <c r="F1375" t="s">
        <v>177</v>
      </c>
      <c r="G1375" t="s">
        <v>813</v>
      </c>
      <c r="H1375" t="s">
        <v>86</v>
      </c>
      <c r="I1375">
        <v>0</v>
      </c>
      <c r="J1375">
        <v>255</v>
      </c>
    </row>
    <row r="1376" spans="1:10">
      <c r="A1376" s="108" t="str">
        <f>COL_SIZES[[#This Row],[datatype]]&amp;"_"&amp;COL_SIZES[[#This Row],[column_prec]]&amp;"_"&amp;COL_SIZES[[#This Row],[col_len]]</f>
        <v>int_10_4</v>
      </c>
      <c r="B1376" s="108">
        <f>IF(COL_SIZES[[#This Row],[datatype]] = "varchar",
  MIN(
    COL_SIZES[[#This Row],[column_length]],
    IFERROR(VALUE(VLOOKUP(
      COL_SIZES[[#This Row],[table_name]]&amp;"."&amp;COL_SIZES[[#This Row],[column_name]],
      AVG_COL_SIZES[#Data],2,FALSE)),
    COL_SIZES[[#This Row],[column_length]])
  ),
  COL_SIZES[[#This Row],[column_length]])</f>
        <v>4</v>
      </c>
      <c r="C1376" s="109">
        <f>VLOOKUP(A1376,DBMS_TYPE_SIZES[],2,FALSE)</f>
        <v>9</v>
      </c>
      <c r="D1376" s="109">
        <f>VLOOKUP(A1376,DBMS_TYPE_SIZES[],3,FALSE)</f>
        <v>4</v>
      </c>
      <c r="E1376" s="110">
        <f>VLOOKUP(A1376,DBMS_TYPE_SIZES[],4,FALSE)</f>
        <v>4</v>
      </c>
      <c r="F1376" t="s">
        <v>177</v>
      </c>
      <c r="G1376" t="s">
        <v>704</v>
      </c>
      <c r="H1376" t="s">
        <v>18</v>
      </c>
      <c r="I1376">
        <v>10</v>
      </c>
      <c r="J1376">
        <v>4</v>
      </c>
    </row>
    <row r="1377" spans="1:10">
      <c r="A1377" s="108" t="str">
        <f>COL_SIZES[[#This Row],[datatype]]&amp;"_"&amp;COL_SIZES[[#This Row],[column_prec]]&amp;"_"&amp;COL_SIZES[[#This Row],[col_len]]</f>
        <v>int_10_4</v>
      </c>
      <c r="B1377" s="108">
        <f>IF(COL_SIZES[[#This Row],[datatype]] = "varchar",
  MIN(
    COL_SIZES[[#This Row],[column_length]],
    IFERROR(VALUE(VLOOKUP(
      COL_SIZES[[#This Row],[table_name]]&amp;"."&amp;COL_SIZES[[#This Row],[column_name]],
      AVG_COL_SIZES[#Data],2,FALSE)),
    COL_SIZES[[#This Row],[column_length]])
  ),
  COL_SIZES[[#This Row],[column_length]])</f>
        <v>4</v>
      </c>
      <c r="C1377" s="109">
        <f>VLOOKUP(A1377,DBMS_TYPE_SIZES[],2,FALSE)</f>
        <v>9</v>
      </c>
      <c r="D1377" s="109">
        <f>VLOOKUP(A1377,DBMS_TYPE_SIZES[],3,FALSE)</f>
        <v>4</v>
      </c>
      <c r="E1377" s="110">
        <f>VLOOKUP(A1377,DBMS_TYPE_SIZES[],4,FALSE)</f>
        <v>4</v>
      </c>
      <c r="F1377" t="s">
        <v>177</v>
      </c>
      <c r="G1377" t="s">
        <v>204</v>
      </c>
      <c r="H1377" t="s">
        <v>18</v>
      </c>
      <c r="I1377">
        <v>10</v>
      </c>
      <c r="J1377">
        <v>4</v>
      </c>
    </row>
    <row r="1378" spans="1:10">
      <c r="A1378" s="108" t="str">
        <f>COL_SIZES[[#This Row],[datatype]]&amp;"_"&amp;COL_SIZES[[#This Row],[column_prec]]&amp;"_"&amp;COL_SIZES[[#This Row],[col_len]]</f>
        <v>int_10_4</v>
      </c>
      <c r="B1378" s="108">
        <f>IF(COL_SIZES[[#This Row],[datatype]] = "varchar",
  MIN(
    COL_SIZES[[#This Row],[column_length]],
    IFERROR(VALUE(VLOOKUP(
      COL_SIZES[[#This Row],[table_name]]&amp;"."&amp;COL_SIZES[[#This Row],[column_name]],
      AVG_COL_SIZES[#Data],2,FALSE)),
    COL_SIZES[[#This Row],[column_length]])
  ),
  COL_SIZES[[#This Row],[column_length]])</f>
        <v>4</v>
      </c>
      <c r="C1378" s="109">
        <f>VLOOKUP(A1378,DBMS_TYPE_SIZES[],2,FALSE)</f>
        <v>9</v>
      </c>
      <c r="D1378" s="109">
        <f>VLOOKUP(A1378,DBMS_TYPE_SIZES[],3,FALSE)</f>
        <v>4</v>
      </c>
      <c r="E1378" s="110">
        <f>VLOOKUP(A1378,DBMS_TYPE_SIZES[],4,FALSE)</f>
        <v>4</v>
      </c>
      <c r="F1378" t="s">
        <v>177</v>
      </c>
      <c r="G1378" t="s">
        <v>707</v>
      </c>
      <c r="H1378" t="s">
        <v>18</v>
      </c>
      <c r="I1378">
        <v>10</v>
      </c>
      <c r="J1378">
        <v>4</v>
      </c>
    </row>
    <row r="1379" spans="1:10">
      <c r="A1379" s="108" t="str">
        <f>COL_SIZES[[#This Row],[datatype]]&amp;"_"&amp;COL_SIZES[[#This Row],[column_prec]]&amp;"_"&amp;COL_SIZES[[#This Row],[col_len]]</f>
        <v>int_10_4</v>
      </c>
      <c r="B1379" s="108">
        <f>IF(COL_SIZES[[#This Row],[datatype]] = "varchar",
  MIN(
    COL_SIZES[[#This Row],[column_length]],
    IFERROR(VALUE(VLOOKUP(
      COL_SIZES[[#This Row],[table_name]]&amp;"."&amp;COL_SIZES[[#This Row],[column_name]],
      AVG_COL_SIZES[#Data],2,FALSE)),
    COL_SIZES[[#This Row],[column_length]])
  ),
  COL_SIZES[[#This Row],[column_length]])</f>
        <v>4</v>
      </c>
      <c r="C1379" s="109">
        <f>VLOOKUP(A1379,DBMS_TYPE_SIZES[],2,FALSE)</f>
        <v>9</v>
      </c>
      <c r="D1379" s="109">
        <f>VLOOKUP(A1379,DBMS_TYPE_SIZES[],3,FALSE)</f>
        <v>4</v>
      </c>
      <c r="E1379" s="110">
        <f>VLOOKUP(A1379,DBMS_TYPE_SIZES[],4,FALSE)</f>
        <v>4</v>
      </c>
      <c r="F1379" t="s">
        <v>177</v>
      </c>
      <c r="G1379" t="s">
        <v>238</v>
      </c>
      <c r="H1379" t="s">
        <v>18</v>
      </c>
      <c r="I1379">
        <v>10</v>
      </c>
      <c r="J1379">
        <v>4</v>
      </c>
    </row>
    <row r="1380" spans="1:10">
      <c r="A1380" s="108" t="str">
        <f>COL_SIZES[[#This Row],[datatype]]&amp;"_"&amp;COL_SIZES[[#This Row],[column_prec]]&amp;"_"&amp;COL_SIZES[[#This Row],[col_len]]</f>
        <v>numeric_19_9</v>
      </c>
      <c r="B1380" s="108">
        <f>IF(COL_SIZES[[#This Row],[datatype]] = "varchar",
  MIN(
    COL_SIZES[[#This Row],[column_length]],
    IFERROR(VALUE(VLOOKUP(
      COL_SIZES[[#This Row],[table_name]]&amp;"."&amp;COL_SIZES[[#This Row],[column_name]],
      AVG_COL_SIZES[#Data],2,FALSE)),
    COL_SIZES[[#This Row],[column_length]])
  ),
  COL_SIZES[[#This Row],[column_length]])</f>
        <v>9</v>
      </c>
      <c r="C1380" s="109">
        <f>VLOOKUP(A1380,DBMS_TYPE_SIZES[],2,FALSE)</f>
        <v>9</v>
      </c>
      <c r="D1380" s="109">
        <f>VLOOKUP(A1380,DBMS_TYPE_SIZES[],3,FALSE)</f>
        <v>9</v>
      </c>
      <c r="E1380" s="110">
        <f>VLOOKUP(A1380,DBMS_TYPE_SIZES[],4,FALSE)</f>
        <v>9</v>
      </c>
      <c r="F1380" t="s">
        <v>177</v>
      </c>
      <c r="G1380" t="s">
        <v>151</v>
      </c>
      <c r="H1380" t="s">
        <v>62</v>
      </c>
      <c r="I1380">
        <v>19</v>
      </c>
      <c r="J1380">
        <v>9</v>
      </c>
    </row>
    <row r="1381" spans="1:10">
      <c r="A1381" s="108" t="str">
        <f>COL_SIZES[[#This Row],[datatype]]&amp;"_"&amp;COL_SIZES[[#This Row],[column_prec]]&amp;"_"&amp;COL_SIZES[[#This Row],[col_len]]</f>
        <v>numeric_19_9</v>
      </c>
      <c r="B1381" s="108">
        <f>IF(COL_SIZES[[#This Row],[datatype]] = "varchar",
  MIN(
    COL_SIZES[[#This Row],[column_length]],
    IFERROR(VALUE(VLOOKUP(
      COL_SIZES[[#This Row],[table_name]]&amp;"."&amp;COL_SIZES[[#This Row],[column_name]],
      AVG_COL_SIZES[#Data],2,FALSE)),
    COL_SIZES[[#This Row],[column_length]])
  ),
  COL_SIZES[[#This Row],[column_length]])</f>
        <v>9</v>
      </c>
      <c r="C1381" s="109">
        <f>VLOOKUP(A1381,DBMS_TYPE_SIZES[],2,FALSE)</f>
        <v>9</v>
      </c>
      <c r="D1381" s="109">
        <f>VLOOKUP(A1381,DBMS_TYPE_SIZES[],3,FALSE)</f>
        <v>9</v>
      </c>
      <c r="E1381" s="110">
        <f>VLOOKUP(A1381,DBMS_TYPE_SIZES[],4,FALSE)</f>
        <v>9</v>
      </c>
      <c r="F1381" t="s">
        <v>178</v>
      </c>
      <c r="G1381" t="s">
        <v>143</v>
      </c>
      <c r="H1381" t="s">
        <v>62</v>
      </c>
      <c r="I1381">
        <v>19</v>
      </c>
      <c r="J1381">
        <v>9</v>
      </c>
    </row>
    <row r="1382" spans="1:10">
      <c r="A1382" s="108" t="str">
        <f>COL_SIZES[[#This Row],[datatype]]&amp;"_"&amp;COL_SIZES[[#This Row],[column_prec]]&amp;"_"&amp;COL_SIZES[[#This Row],[col_len]]</f>
        <v>datetime_23_8</v>
      </c>
      <c r="B1382" s="108">
        <f>IF(COL_SIZES[[#This Row],[datatype]] = "varchar",
  MIN(
    COL_SIZES[[#This Row],[column_length]],
    IFERROR(VALUE(VLOOKUP(
      COL_SIZES[[#This Row],[table_name]]&amp;"."&amp;COL_SIZES[[#This Row],[column_name]],
      AVG_COL_SIZES[#Data],2,FALSE)),
    COL_SIZES[[#This Row],[column_length]])
  ),
  COL_SIZES[[#This Row],[column_length]])</f>
        <v>8</v>
      </c>
      <c r="C1382" s="109">
        <f>VLOOKUP(A1382,DBMS_TYPE_SIZES[],2,FALSE)</f>
        <v>7</v>
      </c>
      <c r="D1382" s="109">
        <f>VLOOKUP(A1382,DBMS_TYPE_SIZES[],3,FALSE)</f>
        <v>8</v>
      </c>
      <c r="E1382" s="110">
        <f>VLOOKUP(A1382,DBMS_TYPE_SIZES[],4,FALSE)</f>
        <v>8</v>
      </c>
      <c r="F1382" t="s">
        <v>178</v>
      </c>
      <c r="G1382" t="s">
        <v>575</v>
      </c>
      <c r="H1382" t="s">
        <v>20</v>
      </c>
      <c r="I1382">
        <v>23</v>
      </c>
      <c r="J1382">
        <v>8</v>
      </c>
    </row>
    <row r="1383" spans="1:10">
      <c r="A1383" s="108" t="str">
        <f>COL_SIZES[[#This Row],[datatype]]&amp;"_"&amp;COL_SIZES[[#This Row],[column_prec]]&amp;"_"&amp;COL_SIZES[[#This Row],[col_len]]</f>
        <v>int_10_4</v>
      </c>
      <c r="B1383" s="108">
        <f>IF(COL_SIZES[[#This Row],[datatype]] = "varchar",
  MIN(
    COL_SIZES[[#This Row],[column_length]],
    IFERROR(VALUE(VLOOKUP(
      COL_SIZES[[#This Row],[table_name]]&amp;"."&amp;COL_SIZES[[#This Row],[column_name]],
      AVG_COL_SIZES[#Data],2,FALSE)),
    COL_SIZES[[#This Row],[column_length]])
  ),
  COL_SIZES[[#This Row],[column_length]])</f>
        <v>4</v>
      </c>
      <c r="C1383" s="109">
        <f>VLOOKUP(A1383,DBMS_TYPE_SIZES[],2,FALSE)</f>
        <v>9</v>
      </c>
      <c r="D1383" s="109">
        <f>VLOOKUP(A1383,DBMS_TYPE_SIZES[],3,FALSE)</f>
        <v>4</v>
      </c>
      <c r="E1383" s="110">
        <f>VLOOKUP(A1383,DBMS_TYPE_SIZES[],4,FALSE)</f>
        <v>4</v>
      </c>
      <c r="F1383" t="s">
        <v>178</v>
      </c>
      <c r="G1383" t="s">
        <v>141</v>
      </c>
      <c r="H1383" t="s">
        <v>18</v>
      </c>
      <c r="I1383">
        <v>10</v>
      </c>
      <c r="J1383">
        <v>4</v>
      </c>
    </row>
    <row r="1384" spans="1:10">
      <c r="A1384" s="108" t="str">
        <f>COL_SIZES[[#This Row],[datatype]]&amp;"_"&amp;COL_SIZES[[#This Row],[column_prec]]&amp;"_"&amp;COL_SIZES[[#This Row],[col_len]]</f>
        <v>int_10_4</v>
      </c>
      <c r="B1384" s="108">
        <f>IF(COL_SIZES[[#This Row],[datatype]] = "varchar",
  MIN(
    COL_SIZES[[#This Row],[column_length]],
    IFERROR(VALUE(VLOOKUP(
      COL_SIZES[[#This Row],[table_name]]&amp;"."&amp;COL_SIZES[[#This Row],[column_name]],
      AVG_COL_SIZES[#Data],2,FALSE)),
    COL_SIZES[[#This Row],[column_length]])
  ),
  COL_SIZES[[#This Row],[column_length]])</f>
        <v>4</v>
      </c>
      <c r="C1384" s="109">
        <f>VLOOKUP(A1384,DBMS_TYPE_SIZES[],2,FALSE)</f>
        <v>9</v>
      </c>
      <c r="D1384" s="109">
        <f>VLOOKUP(A1384,DBMS_TYPE_SIZES[],3,FALSE)</f>
        <v>4</v>
      </c>
      <c r="E1384" s="110">
        <f>VLOOKUP(A1384,DBMS_TYPE_SIZES[],4,FALSE)</f>
        <v>4</v>
      </c>
      <c r="F1384" t="s">
        <v>178</v>
      </c>
      <c r="G1384" t="s">
        <v>83</v>
      </c>
      <c r="H1384" t="s">
        <v>18</v>
      </c>
      <c r="I1384">
        <v>10</v>
      </c>
      <c r="J1384">
        <v>4</v>
      </c>
    </row>
    <row r="1385" spans="1:10">
      <c r="A1385" s="108" t="str">
        <f>COL_SIZES[[#This Row],[datatype]]&amp;"_"&amp;COL_SIZES[[#This Row],[column_prec]]&amp;"_"&amp;COL_SIZES[[#This Row],[col_len]]</f>
        <v>datetime_23_8</v>
      </c>
      <c r="B1385" s="108">
        <f>IF(COL_SIZES[[#This Row],[datatype]] = "varchar",
  MIN(
    COL_SIZES[[#This Row],[column_length]],
    IFERROR(VALUE(VLOOKUP(
      COL_SIZES[[#This Row],[table_name]]&amp;"."&amp;COL_SIZES[[#This Row],[column_name]],
      AVG_COL_SIZES[#Data],2,FALSE)),
    COL_SIZES[[#This Row],[column_length]])
  ),
  COL_SIZES[[#This Row],[column_length]])</f>
        <v>8</v>
      </c>
      <c r="C1385" s="109">
        <f>VLOOKUP(A1385,DBMS_TYPE_SIZES[],2,FALSE)</f>
        <v>7</v>
      </c>
      <c r="D1385" s="109">
        <f>VLOOKUP(A1385,DBMS_TYPE_SIZES[],3,FALSE)</f>
        <v>8</v>
      </c>
      <c r="E1385" s="110">
        <f>VLOOKUP(A1385,DBMS_TYPE_SIZES[],4,FALSE)</f>
        <v>8</v>
      </c>
      <c r="F1385" t="s">
        <v>178</v>
      </c>
      <c r="G1385" t="s">
        <v>811</v>
      </c>
      <c r="H1385" t="s">
        <v>20</v>
      </c>
      <c r="I1385">
        <v>23</v>
      </c>
      <c r="J1385">
        <v>8</v>
      </c>
    </row>
    <row r="1386" spans="1:10">
      <c r="A1386" s="108" t="str">
        <f>COL_SIZES[[#This Row],[datatype]]&amp;"_"&amp;COL_SIZES[[#This Row],[column_prec]]&amp;"_"&amp;COL_SIZES[[#This Row],[col_len]]</f>
        <v>int_10_4</v>
      </c>
      <c r="B1386" s="108">
        <f>IF(COL_SIZES[[#This Row],[datatype]] = "varchar",
  MIN(
    COL_SIZES[[#This Row],[column_length]],
    IFERROR(VALUE(VLOOKUP(
      COL_SIZES[[#This Row],[table_name]]&amp;"."&amp;COL_SIZES[[#This Row],[column_name]],
      AVG_COL_SIZES[#Data],2,FALSE)),
    COL_SIZES[[#This Row],[column_length]])
  ),
  COL_SIZES[[#This Row],[column_length]])</f>
        <v>4</v>
      </c>
      <c r="C1386" s="109">
        <f>VLOOKUP(A1386,DBMS_TYPE_SIZES[],2,FALSE)</f>
        <v>9</v>
      </c>
      <c r="D1386" s="109">
        <f>VLOOKUP(A1386,DBMS_TYPE_SIZES[],3,FALSE)</f>
        <v>4</v>
      </c>
      <c r="E1386" s="110">
        <f>VLOOKUP(A1386,DBMS_TYPE_SIZES[],4,FALSE)</f>
        <v>4</v>
      </c>
      <c r="F1386" t="s">
        <v>178</v>
      </c>
      <c r="G1386" t="s">
        <v>211</v>
      </c>
      <c r="H1386" t="s">
        <v>18</v>
      </c>
      <c r="I1386">
        <v>10</v>
      </c>
      <c r="J1386">
        <v>4</v>
      </c>
    </row>
    <row r="1387" spans="1:10">
      <c r="A1387" s="108" t="str">
        <f>COL_SIZES[[#This Row],[datatype]]&amp;"_"&amp;COL_SIZES[[#This Row],[column_prec]]&amp;"_"&amp;COL_SIZES[[#This Row],[col_len]]</f>
        <v>varchar_0_255</v>
      </c>
      <c r="B1387" s="108">
        <f>IF(COL_SIZES[[#This Row],[datatype]] = "varchar",
  MIN(
    COL_SIZES[[#This Row],[column_length]],
    IFERROR(VALUE(VLOOKUP(
      COL_SIZES[[#This Row],[table_name]]&amp;"."&amp;COL_SIZES[[#This Row],[column_name]],
      AVG_COL_SIZES[#Data],2,FALSE)),
    COL_SIZES[[#This Row],[column_length]])
  ),
  COL_SIZES[[#This Row],[column_length]])</f>
        <v>255</v>
      </c>
      <c r="C1387" s="109">
        <f>VLOOKUP(A1387,DBMS_TYPE_SIZES[],2,FALSE)</f>
        <v>255</v>
      </c>
      <c r="D1387" s="109">
        <f>VLOOKUP(A1387,DBMS_TYPE_SIZES[],3,FALSE)</f>
        <v>255</v>
      </c>
      <c r="E1387" s="110">
        <f>VLOOKUP(A1387,DBMS_TYPE_SIZES[],4,FALSE)</f>
        <v>256</v>
      </c>
      <c r="F1387" t="s">
        <v>178</v>
      </c>
      <c r="G1387" t="s">
        <v>814</v>
      </c>
      <c r="H1387" t="s">
        <v>86</v>
      </c>
      <c r="I1387">
        <v>0</v>
      </c>
      <c r="J1387">
        <v>255</v>
      </c>
    </row>
    <row r="1388" spans="1:10">
      <c r="A1388" s="108" t="str">
        <f>COL_SIZES[[#This Row],[datatype]]&amp;"_"&amp;COL_SIZES[[#This Row],[column_prec]]&amp;"_"&amp;COL_SIZES[[#This Row],[col_len]]</f>
        <v>varchar_0_64</v>
      </c>
      <c r="B1388" s="108">
        <f>IF(COL_SIZES[[#This Row],[datatype]] = "varchar",
  MIN(
    COL_SIZES[[#This Row],[column_length]],
    IFERROR(VALUE(VLOOKUP(
      COL_SIZES[[#This Row],[table_name]]&amp;"."&amp;COL_SIZES[[#This Row],[column_name]],
      AVG_COL_SIZES[#Data],2,FALSE)),
    COL_SIZES[[#This Row],[column_length]])
  ),
  COL_SIZES[[#This Row],[column_length]])</f>
        <v>64</v>
      </c>
      <c r="C1388" s="109">
        <f>VLOOKUP(A1388,DBMS_TYPE_SIZES[],2,FALSE)</f>
        <v>64</v>
      </c>
      <c r="D1388" s="109">
        <f>VLOOKUP(A1388,DBMS_TYPE_SIZES[],3,FALSE)</f>
        <v>64</v>
      </c>
      <c r="E1388" s="110">
        <f>VLOOKUP(A1388,DBMS_TYPE_SIZES[],4,FALSE)</f>
        <v>65</v>
      </c>
      <c r="F1388" t="s">
        <v>178</v>
      </c>
      <c r="G1388" t="s">
        <v>815</v>
      </c>
      <c r="H1388" t="s">
        <v>86</v>
      </c>
      <c r="I1388">
        <v>0</v>
      </c>
      <c r="J1388">
        <v>64</v>
      </c>
    </row>
    <row r="1389" spans="1:10">
      <c r="A1389" s="108" t="str">
        <f>COL_SIZES[[#This Row],[datatype]]&amp;"_"&amp;COL_SIZES[[#This Row],[column_prec]]&amp;"_"&amp;COL_SIZES[[#This Row],[col_len]]</f>
        <v>varchar_0_64</v>
      </c>
      <c r="B1389" s="108">
        <f>IF(COL_SIZES[[#This Row],[datatype]] = "varchar",
  MIN(
    COL_SIZES[[#This Row],[column_length]],
    IFERROR(VALUE(VLOOKUP(
      COL_SIZES[[#This Row],[table_name]]&amp;"."&amp;COL_SIZES[[#This Row],[column_name]],
      AVG_COL_SIZES[#Data],2,FALSE)),
    COL_SIZES[[#This Row],[column_length]])
  ),
  COL_SIZES[[#This Row],[column_length]])</f>
        <v>64</v>
      </c>
      <c r="C1389" s="109">
        <f>VLOOKUP(A1389,DBMS_TYPE_SIZES[],2,FALSE)</f>
        <v>64</v>
      </c>
      <c r="D1389" s="109">
        <f>VLOOKUP(A1389,DBMS_TYPE_SIZES[],3,FALSE)</f>
        <v>64</v>
      </c>
      <c r="E1389" s="110">
        <f>VLOOKUP(A1389,DBMS_TYPE_SIZES[],4,FALSE)</f>
        <v>65</v>
      </c>
      <c r="F1389" t="s">
        <v>178</v>
      </c>
      <c r="G1389" t="s">
        <v>816</v>
      </c>
      <c r="H1389" t="s">
        <v>86</v>
      </c>
      <c r="I1389">
        <v>0</v>
      </c>
      <c r="J1389">
        <v>64</v>
      </c>
    </row>
    <row r="1390" spans="1:10">
      <c r="A1390" s="108" t="str">
        <f>COL_SIZES[[#This Row],[datatype]]&amp;"_"&amp;COL_SIZES[[#This Row],[column_prec]]&amp;"_"&amp;COL_SIZES[[#This Row],[col_len]]</f>
        <v>int_10_4</v>
      </c>
      <c r="B1390" s="108">
        <f>IF(COL_SIZES[[#This Row],[datatype]] = "varchar",
  MIN(
    COL_SIZES[[#This Row],[column_length]],
    IFERROR(VALUE(VLOOKUP(
      COL_SIZES[[#This Row],[table_name]]&amp;"."&amp;COL_SIZES[[#This Row],[column_name]],
      AVG_COL_SIZES[#Data],2,FALSE)),
    COL_SIZES[[#This Row],[column_length]])
  ),
  COL_SIZES[[#This Row],[column_length]])</f>
        <v>4</v>
      </c>
      <c r="C1390" s="109">
        <f>VLOOKUP(A1390,DBMS_TYPE_SIZES[],2,FALSE)</f>
        <v>9</v>
      </c>
      <c r="D1390" s="109">
        <f>VLOOKUP(A1390,DBMS_TYPE_SIZES[],3,FALSE)</f>
        <v>4</v>
      </c>
      <c r="E1390" s="110">
        <f>VLOOKUP(A1390,DBMS_TYPE_SIZES[],4,FALSE)</f>
        <v>4</v>
      </c>
      <c r="F1390" t="s">
        <v>178</v>
      </c>
      <c r="G1390" t="s">
        <v>812</v>
      </c>
      <c r="H1390" t="s">
        <v>18</v>
      </c>
      <c r="I1390">
        <v>10</v>
      </c>
      <c r="J1390">
        <v>4</v>
      </c>
    </row>
    <row r="1391" spans="1:10">
      <c r="A1391" s="108" t="str">
        <f>COL_SIZES[[#This Row],[datatype]]&amp;"_"&amp;COL_SIZES[[#This Row],[column_prec]]&amp;"_"&amp;COL_SIZES[[#This Row],[col_len]]</f>
        <v>int_10_4</v>
      </c>
      <c r="B1391" s="108">
        <f>IF(COL_SIZES[[#This Row],[datatype]] = "varchar",
  MIN(
    COL_SIZES[[#This Row],[column_length]],
    IFERROR(VALUE(VLOOKUP(
      COL_SIZES[[#This Row],[table_name]]&amp;"."&amp;COL_SIZES[[#This Row],[column_name]],
      AVG_COL_SIZES[#Data],2,FALSE)),
    COL_SIZES[[#This Row],[column_length]])
  ),
  COL_SIZES[[#This Row],[column_length]])</f>
        <v>4</v>
      </c>
      <c r="C1391" s="109">
        <f>VLOOKUP(A1391,DBMS_TYPE_SIZES[],2,FALSE)</f>
        <v>9</v>
      </c>
      <c r="D1391" s="109">
        <f>VLOOKUP(A1391,DBMS_TYPE_SIZES[],3,FALSE)</f>
        <v>4</v>
      </c>
      <c r="E1391" s="110">
        <f>VLOOKUP(A1391,DBMS_TYPE_SIZES[],4,FALSE)</f>
        <v>4</v>
      </c>
      <c r="F1391" t="s">
        <v>178</v>
      </c>
      <c r="G1391" t="s">
        <v>697</v>
      </c>
      <c r="H1391" t="s">
        <v>18</v>
      </c>
      <c r="I1391">
        <v>10</v>
      </c>
      <c r="J1391">
        <v>4</v>
      </c>
    </row>
    <row r="1392" spans="1:10">
      <c r="A1392" s="108" t="str">
        <f>COL_SIZES[[#This Row],[datatype]]&amp;"_"&amp;COL_SIZES[[#This Row],[column_prec]]&amp;"_"&amp;COL_SIZES[[#This Row],[col_len]]</f>
        <v>int_10_4</v>
      </c>
      <c r="B1392" s="108">
        <f>IF(COL_SIZES[[#This Row],[datatype]] = "varchar",
  MIN(
    COL_SIZES[[#This Row],[column_length]],
    IFERROR(VALUE(VLOOKUP(
      COL_SIZES[[#This Row],[table_name]]&amp;"."&amp;COL_SIZES[[#This Row],[column_name]],
      AVG_COL_SIZES[#Data],2,FALSE)),
    COL_SIZES[[#This Row],[column_length]])
  ),
  COL_SIZES[[#This Row],[column_length]])</f>
        <v>4</v>
      </c>
      <c r="C1392" s="109">
        <f>VLOOKUP(A1392,DBMS_TYPE_SIZES[],2,FALSE)</f>
        <v>9</v>
      </c>
      <c r="D1392" s="109">
        <f>VLOOKUP(A1392,DBMS_TYPE_SIZES[],3,FALSE)</f>
        <v>4</v>
      </c>
      <c r="E1392" s="110">
        <f>VLOOKUP(A1392,DBMS_TYPE_SIZES[],4,FALSE)</f>
        <v>4</v>
      </c>
      <c r="F1392" t="s">
        <v>178</v>
      </c>
      <c r="G1392" t="s">
        <v>698</v>
      </c>
      <c r="H1392" t="s">
        <v>18</v>
      </c>
      <c r="I1392">
        <v>10</v>
      </c>
      <c r="J1392">
        <v>4</v>
      </c>
    </row>
    <row r="1393" spans="1:10">
      <c r="A1393" s="108" t="str">
        <f>COL_SIZES[[#This Row],[datatype]]&amp;"_"&amp;COL_SIZES[[#This Row],[column_prec]]&amp;"_"&amp;COL_SIZES[[#This Row],[col_len]]</f>
        <v>int_10_4</v>
      </c>
      <c r="B1393" s="108">
        <f>IF(COL_SIZES[[#This Row],[datatype]] = "varchar",
  MIN(
    COL_SIZES[[#This Row],[column_length]],
    IFERROR(VALUE(VLOOKUP(
      COL_SIZES[[#This Row],[table_name]]&amp;"."&amp;COL_SIZES[[#This Row],[column_name]],
      AVG_COL_SIZES[#Data],2,FALSE)),
    COL_SIZES[[#This Row],[column_length]])
  ),
  COL_SIZES[[#This Row],[column_length]])</f>
        <v>4</v>
      </c>
      <c r="C1393" s="109">
        <f>VLOOKUP(A1393,DBMS_TYPE_SIZES[],2,FALSE)</f>
        <v>9</v>
      </c>
      <c r="D1393" s="109">
        <f>VLOOKUP(A1393,DBMS_TYPE_SIZES[],3,FALSE)</f>
        <v>4</v>
      </c>
      <c r="E1393" s="110">
        <f>VLOOKUP(A1393,DBMS_TYPE_SIZES[],4,FALSE)</f>
        <v>4</v>
      </c>
      <c r="F1393" t="s">
        <v>178</v>
      </c>
      <c r="G1393" t="s">
        <v>139</v>
      </c>
      <c r="H1393" t="s">
        <v>18</v>
      </c>
      <c r="I1393">
        <v>10</v>
      </c>
      <c r="J1393">
        <v>4</v>
      </c>
    </row>
    <row r="1394" spans="1:10">
      <c r="A1394" s="108" t="str">
        <f>COL_SIZES[[#This Row],[datatype]]&amp;"_"&amp;COL_SIZES[[#This Row],[column_prec]]&amp;"_"&amp;COL_SIZES[[#This Row],[col_len]]</f>
        <v>varchar_0_255</v>
      </c>
      <c r="B1394" s="108">
        <f>IF(COL_SIZES[[#This Row],[datatype]] = "varchar",
  MIN(
    COL_SIZES[[#This Row],[column_length]],
    IFERROR(VALUE(VLOOKUP(
      COL_SIZES[[#This Row],[table_name]]&amp;"."&amp;COL_SIZES[[#This Row],[column_name]],
      AVG_COL_SIZES[#Data],2,FALSE)),
    COL_SIZES[[#This Row],[column_length]])
  ),
  COL_SIZES[[#This Row],[column_length]])</f>
        <v>255</v>
      </c>
      <c r="C1394" s="109">
        <f>VLOOKUP(A1394,DBMS_TYPE_SIZES[],2,FALSE)</f>
        <v>255</v>
      </c>
      <c r="D1394" s="109">
        <f>VLOOKUP(A1394,DBMS_TYPE_SIZES[],3,FALSE)</f>
        <v>255</v>
      </c>
      <c r="E1394" s="110">
        <f>VLOOKUP(A1394,DBMS_TYPE_SIZES[],4,FALSE)</f>
        <v>256</v>
      </c>
      <c r="F1394" t="s">
        <v>178</v>
      </c>
      <c r="G1394" t="s">
        <v>699</v>
      </c>
      <c r="H1394" t="s">
        <v>86</v>
      </c>
      <c r="I1394">
        <v>0</v>
      </c>
      <c r="J1394">
        <v>255</v>
      </c>
    </row>
    <row r="1395" spans="1:10">
      <c r="A1395" s="108" t="str">
        <f>COL_SIZES[[#This Row],[datatype]]&amp;"_"&amp;COL_SIZES[[#This Row],[column_prec]]&amp;"_"&amp;COL_SIZES[[#This Row],[col_len]]</f>
        <v>varchar_0_255</v>
      </c>
      <c r="B1395" s="108">
        <f>IF(COL_SIZES[[#This Row],[datatype]] = "varchar",
  MIN(
    COL_SIZES[[#This Row],[column_length]],
    IFERROR(VALUE(VLOOKUP(
      COL_SIZES[[#This Row],[table_name]]&amp;"."&amp;COL_SIZES[[#This Row],[column_name]],
      AVG_COL_SIZES[#Data],2,FALSE)),
    COL_SIZES[[#This Row],[column_length]])
  ),
  COL_SIZES[[#This Row],[column_length]])</f>
        <v>255</v>
      </c>
      <c r="C1395" s="109">
        <f>VLOOKUP(A1395,DBMS_TYPE_SIZES[],2,FALSE)</f>
        <v>255</v>
      </c>
      <c r="D1395" s="109">
        <f>VLOOKUP(A1395,DBMS_TYPE_SIZES[],3,FALSE)</f>
        <v>255</v>
      </c>
      <c r="E1395" s="110">
        <f>VLOOKUP(A1395,DBMS_TYPE_SIZES[],4,FALSE)</f>
        <v>256</v>
      </c>
      <c r="F1395" t="s">
        <v>178</v>
      </c>
      <c r="G1395" t="s">
        <v>700</v>
      </c>
      <c r="H1395" t="s">
        <v>86</v>
      </c>
      <c r="I1395">
        <v>0</v>
      </c>
      <c r="J1395">
        <v>255</v>
      </c>
    </row>
    <row r="1396" spans="1:10">
      <c r="A1396" s="108" t="str">
        <f>COL_SIZES[[#This Row],[datatype]]&amp;"_"&amp;COL_SIZES[[#This Row],[column_prec]]&amp;"_"&amp;COL_SIZES[[#This Row],[col_len]]</f>
        <v>int_10_4</v>
      </c>
      <c r="B1396" s="108">
        <f>IF(COL_SIZES[[#This Row],[datatype]] = "varchar",
  MIN(
    COL_SIZES[[#This Row],[column_length]],
    IFERROR(VALUE(VLOOKUP(
      COL_SIZES[[#This Row],[table_name]]&amp;"."&amp;COL_SIZES[[#This Row],[column_name]],
      AVG_COL_SIZES[#Data],2,FALSE)),
    COL_SIZES[[#This Row],[column_length]])
  ),
  COL_SIZES[[#This Row],[column_length]])</f>
        <v>4</v>
      </c>
      <c r="C1396" s="109">
        <f>VLOOKUP(A1396,DBMS_TYPE_SIZES[],2,FALSE)</f>
        <v>9</v>
      </c>
      <c r="D1396" s="109">
        <f>VLOOKUP(A1396,DBMS_TYPE_SIZES[],3,FALSE)</f>
        <v>4</v>
      </c>
      <c r="E1396" s="110">
        <f>VLOOKUP(A1396,DBMS_TYPE_SIZES[],4,FALSE)</f>
        <v>4</v>
      </c>
      <c r="F1396" t="s">
        <v>178</v>
      </c>
      <c r="G1396" t="s">
        <v>116</v>
      </c>
      <c r="H1396" t="s">
        <v>18</v>
      </c>
      <c r="I1396">
        <v>10</v>
      </c>
      <c r="J1396">
        <v>4</v>
      </c>
    </row>
    <row r="1397" spans="1:10">
      <c r="A1397" s="108" t="str">
        <f>COL_SIZES[[#This Row],[datatype]]&amp;"_"&amp;COL_SIZES[[#This Row],[column_prec]]&amp;"_"&amp;COL_SIZES[[#This Row],[col_len]]</f>
        <v>int_10_4</v>
      </c>
      <c r="B1397" s="108">
        <f>IF(COL_SIZES[[#This Row],[datatype]] = "varchar",
  MIN(
    COL_SIZES[[#This Row],[column_length]],
    IFERROR(VALUE(VLOOKUP(
      COL_SIZES[[#This Row],[table_name]]&amp;"."&amp;COL_SIZES[[#This Row],[column_name]],
      AVG_COL_SIZES[#Data],2,FALSE)),
    COL_SIZES[[#This Row],[column_length]])
  ),
  COL_SIZES[[#This Row],[column_length]])</f>
        <v>4</v>
      </c>
      <c r="C1397" s="109">
        <f>VLOOKUP(A1397,DBMS_TYPE_SIZES[],2,FALSE)</f>
        <v>9</v>
      </c>
      <c r="D1397" s="109">
        <f>VLOOKUP(A1397,DBMS_TYPE_SIZES[],3,FALSE)</f>
        <v>4</v>
      </c>
      <c r="E1397" s="110">
        <f>VLOOKUP(A1397,DBMS_TYPE_SIZES[],4,FALSE)</f>
        <v>4</v>
      </c>
      <c r="F1397" t="s">
        <v>178</v>
      </c>
      <c r="G1397" t="s">
        <v>96</v>
      </c>
      <c r="H1397" t="s">
        <v>18</v>
      </c>
      <c r="I1397">
        <v>10</v>
      </c>
      <c r="J1397">
        <v>4</v>
      </c>
    </row>
    <row r="1398" spans="1:10">
      <c r="A1398" s="108" t="str">
        <f>COL_SIZES[[#This Row],[datatype]]&amp;"_"&amp;COL_SIZES[[#This Row],[column_prec]]&amp;"_"&amp;COL_SIZES[[#This Row],[col_len]]</f>
        <v>datetime_23_8</v>
      </c>
      <c r="B1398" s="108">
        <f>IF(COL_SIZES[[#This Row],[datatype]] = "varchar",
  MIN(
    COL_SIZES[[#This Row],[column_length]],
    IFERROR(VALUE(VLOOKUP(
      COL_SIZES[[#This Row],[table_name]]&amp;"."&amp;COL_SIZES[[#This Row],[column_name]],
      AVG_COL_SIZES[#Data],2,FALSE)),
    COL_SIZES[[#This Row],[column_length]])
  ),
  COL_SIZES[[#This Row],[column_length]])</f>
        <v>8</v>
      </c>
      <c r="C1398" s="109">
        <f>VLOOKUP(A1398,DBMS_TYPE_SIZES[],2,FALSE)</f>
        <v>7</v>
      </c>
      <c r="D1398" s="109">
        <f>VLOOKUP(A1398,DBMS_TYPE_SIZES[],3,FALSE)</f>
        <v>8</v>
      </c>
      <c r="E1398" s="110">
        <f>VLOOKUP(A1398,DBMS_TYPE_SIZES[],4,FALSE)</f>
        <v>8</v>
      </c>
      <c r="F1398" t="s">
        <v>178</v>
      </c>
      <c r="G1398" t="s">
        <v>713</v>
      </c>
      <c r="H1398" t="s">
        <v>20</v>
      </c>
      <c r="I1398">
        <v>23</v>
      </c>
      <c r="J1398">
        <v>8</v>
      </c>
    </row>
    <row r="1399" spans="1:10">
      <c r="A1399" s="108" t="str">
        <f>COL_SIZES[[#This Row],[datatype]]&amp;"_"&amp;COL_SIZES[[#This Row],[column_prec]]&amp;"_"&amp;COL_SIZES[[#This Row],[col_len]]</f>
        <v>int_10_4</v>
      </c>
      <c r="B1399" s="108">
        <f>IF(COL_SIZES[[#This Row],[datatype]] = "varchar",
  MIN(
    COL_SIZES[[#This Row],[column_length]],
    IFERROR(VALUE(VLOOKUP(
      COL_SIZES[[#This Row],[table_name]]&amp;"."&amp;COL_SIZES[[#This Row],[column_name]],
      AVG_COL_SIZES[#Data],2,FALSE)),
    COL_SIZES[[#This Row],[column_length]])
  ),
  COL_SIZES[[#This Row],[column_length]])</f>
        <v>4</v>
      </c>
      <c r="C1399" s="109">
        <f>VLOOKUP(A1399,DBMS_TYPE_SIZES[],2,FALSE)</f>
        <v>9</v>
      </c>
      <c r="D1399" s="109">
        <f>VLOOKUP(A1399,DBMS_TYPE_SIZES[],3,FALSE)</f>
        <v>4</v>
      </c>
      <c r="E1399" s="110">
        <f>VLOOKUP(A1399,DBMS_TYPE_SIZES[],4,FALSE)</f>
        <v>4</v>
      </c>
      <c r="F1399" t="s">
        <v>178</v>
      </c>
      <c r="G1399" t="s">
        <v>714</v>
      </c>
      <c r="H1399" t="s">
        <v>18</v>
      </c>
      <c r="I1399">
        <v>10</v>
      </c>
      <c r="J1399">
        <v>4</v>
      </c>
    </row>
    <row r="1400" spans="1:10">
      <c r="A1400" s="108" t="str">
        <f>COL_SIZES[[#This Row],[datatype]]&amp;"_"&amp;COL_SIZES[[#This Row],[column_prec]]&amp;"_"&amp;COL_SIZES[[#This Row],[col_len]]</f>
        <v>varchar_0_64</v>
      </c>
      <c r="B1400" s="108">
        <f>IF(COL_SIZES[[#This Row],[datatype]] = "varchar",
  MIN(
    COL_SIZES[[#This Row],[column_length]],
    IFERROR(VALUE(VLOOKUP(
      COL_SIZES[[#This Row],[table_name]]&amp;"."&amp;COL_SIZES[[#This Row],[column_name]],
      AVG_COL_SIZES[#Data],2,FALSE)),
    COL_SIZES[[#This Row],[column_length]])
  ),
  COL_SIZES[[#This Row],[column_length]])</f>
        <v>64</v>
      </c>
      <c r="C1400" s="109">
        <f>VLOOKUP(A1400,DBMS_TYPE_SIZES[],2,FALSE)</f>
        <v>64</v>
      </c>
      <c r="D1400" s="109">
        <f>VLOOKUP(A1400,DBMS_TYPE_SIZES[],3,FALSE)</f>
        <v>64</v>
      </c>
      <c r="E1400" s="110">
        <f>VLOOKUP(A1400,DBMS_TYPE_SIZES[],4,FALSE)</f>
        <v>65</v>
      </c>
      <c r="F1400" t="s">
        <v>178</v>
      </c>
      <c r="G1400" t="s">
        <v>817</v>
      </c>
      <c r="H1400" t="s">
        <v>86</v>
      </c>
      <c r="I1400">
        <v>0</v>
      </c>
      <c r="J1400">
        <v>64</v>
      </c>
    </row>
    <row r="1401" spans="1:10">
      <c r="A1401" s="108" t="str">
        <f>COL_SIZES[[#This Row],[datatype]]&amp;"_"&amp;COL_SIZES[[#This Row],[column_prec]]&amp;"_"&amp;COL_SIZES[[#This Row],[col_len]]</f>
        <v>int_10_4</v>
      </c>
      <c r="B1401" s="108">
        <f>IF(COL_SIZES[[#This Row],[datatype]] = "varchar",
  MIN(
    COL_SIZES[[#This Row],[column_length]],
    IFERROR(VALUE(VLOOKUP(
      COL_SIZES[[#This Row],[table_name]]&amp;"."&amp;COL_SIZES[[#This Row],[column_name]],
      AVG_COL_SIZES[#Data],2,FALSE)),
    COL_SIZES[[#This Row],[column_length]])
  ),
  COL_SIZES[[#This Row],[column_length]])</f>
        <v>4</v>
      </c>
      <c r="C1401" s="109">
        <f>VLOOKUP(A1401,DBMS_TYPE_SIZES[],2,FALSE)</f>
        <v>9</v>
      </c>
      <c r="D1401" s="109">
        <f>VLOOKUP(A1401,DBMS_TYPE_SIZES[],3,FALSE)</f>
        <v>4</v>
      </c>
      <c r="E1401" s="110">
        <f>VLOOKUP(A1401,DBMS_TYPE_SIZES[],4,FALSE)</f>
        <v>4</v>
      </c>
      <c r="F1401" t="s">
        <v>178</v>
      </c>
      <c r="G1401" t="s">
        <v>203</v>
      </c>
      <c r="H1401" t="s">
        <v>18</v>
      </c>
      <c r="I1401">
        <v>10</v>
      </c>
      <c r="J1401">
        <v>4</v>
      </c>
    </row>
    <row r="1402" spans="1:10">
      <c r="A1402" s="108" t="str">
        <f>COL_SIZES[[#This Row],[datatype]]&amp;"_"&amp;COL_SIZES[[#This Row],[column_prec]]&amp;"_"&amp;COL_SIZES[[#This Row],[col_len]]</f>
        <v>int_10_4</v>
      </c>
      <c r="B1402" s="108">
        <f>IF(COL_SIZES[[#This Row],[datatype]] = "varchar",
  MIN(
    COL_SIZES[[#This Row],[column_length]],
    IFERROR(VALUE(VLOOKUP(
      COL_SIZES[[#This Row],[table_name]]&amp;"."&amp;COL_SIZES[[#This Row],[column_name]],
      AVG_COL_SIZES[#Data],2,FALSE)),
    COL_SIZES[[#This Row],[column_length]])
  ),
  COL_SIZES[[#This Row],[column_length]])</f>
        <v>4</v>
      </c>
      <c r="C1402" s="109">
        <f>VLOOKUP(A1402,DBMS_TYPE_SIZES[],2,FALSE)</f>
        <v>9</v>
      </c>
      <c r="D1402" s="109">
        <f>VLOOKUP(A1402,DBMS_TYPE_SIZES[],3,FALSE)</f>
        <v>4</v>
      </c>
      <c r="E1402" s="110">
        <f>VLOOKUP(A1402,DBMS_TYPE_SIZES[],4,FALSE)</f>
        <v>4</v>
      </c>
      <c r="F1402" t="s">
        <v>178</v>
      </c>
      <c r="G1402" t="s">
        <v>704</v>
      </c>
      <c r="H1402" t="s">
        <v>18</v>
      </c>
      <c r="I1402">
        <v>10</v>
      </c>
      <c r="J1402">
        <v>4</v>
      </c>
    </row>
    <row r="1403" spans="1:10">
      <c r="A1403" s="108" t="str">
        <f>COL_SIZES[[#This Row],[datatype]]&amp;"_"&amp;COL_SIZES[[#This Row],[column_prec]]&amp;"_"&amp;COL_SIZES[[#This Row],[col_len]]</f>
        <v>int_10_4</v>
      </c>
      <c r="B1403" s="108">
        <f>IF(COL_SIZES[[#This Row],[datatype]] = "varchar",
  MIN(
    COL_SIZES[[#This Row],[column_length]],
    IFERROR(VALUE(VLOOKUP(
      COL_SIZES[[#This Row],[table_name]]&amp;"."&amp;COL_SIZES[[#This Row],[column_name]],
      AVG_COL_SIZES[#Data],2,FALSE)),
    COL_SIZES[[#This Row],[column_length]])
  ),
  COL_SIZES[[#This Row],[column_length]])</f>
        <v>4</v>
      </c>
      <c r="C1403" s="109">
        <f>VLOOKUP(A1403,DBMS_TYPE_SIZES[],2,FALSE)</f>
        <v>9</v>
      </c>
      <c r="D1403" s="109">
        <f>VLOOKUP(A1403,DBMS_TYPE_SIZES[],3,FALSE)</f>
        <v>4</v>
      </c>
      <c r="E1403" s="110">
        <f>VLOOKUP(A1403,DBMS_TYPE_SIZES[],4,FALSE)</f>
        <v>4</v>
      </c>
      <c r="F1403" t="s">
        <v>178</v>
      </c>
      <c r="G1403" t="s">
        <v>204</v>
      </c>
      <c r="H1403" t="s">
        <v>18</v>
      </c>
      <c r="I1403">
        <v>10</v>
      </c>
      <c r="J1403">
        <v>4</v>
      </c>
    </row>
    <row r="1404" spans="1:10">
      <c r="A1404" s="108" t="str">
        <f>COL_SIZES[[#This Row],[datatype]]&amp;"_"&amp;COL_SIZES[[#This Row],[column_prec]]&amp;"_"&amp;COL_SIZES[[#This Row],[col_len]]</f>
        <v>int_10_4</v>
      </c>
      <c r="B1404" s="108">
        <f>IF(COL_SIZES[[#This Row],[datatype]] = "varchar",
  MIN(
    COL_SIZES[[#This Row],[column_length]],
    IFERROR(VALUE(VLOOKUP(
      COL_SIZES[[#This Row],[table_name]]&amp;"."&amp;COL_SIZES[[#This Row],[column_name]],
      AVG_COL_SIZES[#Data],2,FALSE)),
    COL_SIZES[[#This Row],[column_length]])
  ),
  COL_SIZES[[#This Row],[column_length]])</f>
        <v>4</v>
      </c>
      <c r="C1404" s="109">
        <f>VLOOKUP(A1404,DBMS_TYPE_SIZES[],2,FALSE)</f>
        <v>9</v>
      </c>
      <c r="D1404" s="109">
        <f>VLOOKUP(A1404,DBMS_TYPE_SIZES[],3,FALSE)</f>
        <v>4</v>
      </c>
      <c r="E1404" s="110">
        <f>VLOOKUP(A1404,DBMS_TYPE_SIZES[],4,FALSE)</f>
        <v>4</v>
      </c>
      <c r="F1404" t="s">
        <v>178</v>
      </c>
      <c r="G1404" t="s">
        <v>707</v>
      </c>
      <c r="H1404" t="s">
        <v>18</v>
      </c>
      <c r="I1404">
        <v>10</v>
      </c>
      <c r="J1404">
        <v>4</v>
      </c>
    </row>
    <row r="1405" spans="1:10">
      <c r="A1405" s="108" t="str">
        <f>COL_SIZES[[#This Row],[datatype]]&amp;"_"&amp;COL_SIZES[[#This Row],[column_prec]]&amp;"_"&amp;COL_SIZES[[#This Row],[col_len]]</f>
        <v>int_10_4</v>
      </c>
      <c r="B1405" s="108">
        <f>IF(COL_SIZES[[#This Row],[datatype]] = "varchar",
  MIN(
    COL_SIZES[[#This Row],[column_length]],
    IFERROR(VALUE(VLOOKUP(
      COL_SIZES[[#This Row],[table_name]]&amp;"."&amp;COL_SIZES[[#This Row],[column_name]],
      AVG_COL_SIZES[#Data],2,FALSE)),
    COL_SIZES[[#This Row],[column_length]])
  ),
  COL_SIZES[[#This Row],[column_length]])</f>
        <v>4</v>
      </c>
      <c r="C1405" s="109">
        <f>VLOOKUP(A1405,DBMS_TYPE_SIZES[],2,FALSE)</f>
        <v>9</v>
      </c>
      <c r="D1405" s="109">
        <f>VLOOKUP(A1405,DBMS_TYPE_SIZES[],3,FALSE)</f>
        <v>4</v>
      </c>
      <c r="E1405" s="110">
        <f>VLOOKUP(A1405,DBMS_TYPE_SIZES[],4,FALSE)</f>
        <v>4</v>
      </c>
      <c r="F1405" t="s">
        <v>178</v>
      </c>
      <c r="G1405" t="s">
        <v>238</v>
      </c>
      <c r="H1405" t="s">
        <v>18</v>
      </c>
      <c r="I1405">
        <v>10</v>
      </c>
      <c r="J1405">
        <v>4</v>
      </c>
    </row>
    <row r="1406" spans="1:10">
      <c r="A1406" s="108" t="str">
        <f>COL_SIZES[[#This Row],[datatype]]&amp;"_"&amp;COL_SIZES[[#This Row],[column_prec]]&amp;"_"&amp;COL_SIZES[[#This Row],[col_len]]</f>
        <v>numeric_19_9</v>
      </c>
      <c r="B1406" s="108">
        <f>IF(COL_SIZES[[#This Row],[datatype]] = "varchar",
  MIN(
    COL_SIZES[[#This Row],[column_length]],
    IFERROR(VALUE(VLOOKUP(
      COL_SIZES[[#This Row],[table_name]]&amp;"."&amp;COL_SIZES[[#This Row],[column_name]],
      AVG_COL_SIZES[#Data],2,FALSE)),
    COL_SIZES[[#This Row],[column_length]])
  ),
  COL_SIZES[[#This Row],[column_length]])</f>
        <v>9</v>
      </c>
      <c r="C1406" s="109">
        <f>VLOOKUP(A1406,DBMS_TYPE_SIZES[],2,FALSE)</f>
        <v>9</v>
      </c>
      <c r="D1406" s="109">
        <f>VLOOKUP(A1406,DBMS_TYPE_SIZES[],3,FALSE)</f>
        <v>9</v>
      </c>
      <c r="E1406" s="110">
        <f>VLOOKUP(A1406,DBMS_TYPE_SIZES[],4,FALSE)</f>
        <v>9</v>
      </c>
      <c r="F1406" t="s">
        <v>178</v>
      </c>
      <c r="G1406" t="s">
        <v>151</v>
      </c>
      <c r="H1406" t="s">
        <v>62</v>
      </c>
      <c r="I1406">
        <v>19</v>
      </c>
      <c r="J1406">
        <v>9</v>
      </c>
    </row>
    <row r="1407" spans="1:10">
      <c r="A1407" s="108" t="str">
        <f>COL_SIZES[[#This Row],[datatype]]&amp;"_"&amp;COL_SIZES[[#This Row],[column_prec]]&amp;"_"&amp;COL_SIZES[[#This Row],[col_len]]</f>
        <v>varchar_0_255</v>
      </c>
      <c r="B1407" s="108">
        <f>IF(COL_SIZES[[#This Row],[datatype]] = "varchar",
  MIN(
    COL_SIZES[[#This Row],[column_length]],
    IFERROR(VALUE(VLOOKUP(
      COL_SIZES[[#This Row],[table_name]]&amp;"."&amp;COL_SIZES[[#This Row],[column_name]],
      AVG_COL_SIZES[#Data],2,FALSE)),
    COL_SIZES[[#This Row],[column_length]])
  ),
  COL_SIZES[[#This Row],[column_length]])</f>
        <v>255</v>
      </c>
      <c r="C1407" s="109">
        <f>VLOOKUP(A1407,DBMS_TYPE_SIZES[],2,FALSE)</f>
        <v>255</v>
      </c>
      <c r="D1407" s="109">
        <f>VLOOKUP(A1407,DBMS_TYPE_SIZES[],3,FALSE)</f>
        <v>255</v>
      </c>
      <c r="E1407" s="110">
        <f>VLOOKUP(A1407,DBMS_TYPE_SIZES[],4,FALSE)</f>
        <v>256</v>
      </c>
      <c r="F1407" t="s">
        <v>178</v>
      </c>
      <c r="G1407" t="s">
        <v>818</v>
      </c>
      <c r="H1407" t="s">
        <v>86</v>
      </c>
      <c r="I1407">
        <v>0</v>
      </c>
      <c r="J1407">
        <v>255</v>
      </c>
    </row>
    <row r="1408" spans="1:10">
      <c r="A1408" s="108" t="str">
        <f>COL_SIZES[[#This Row],[datatype]]&amp;"_"&amp;COL_SIZES[[#This Row],[column_prec]]&amp;"_"&amp;COL_SIZES[[#This Row],[col_len]]</f>
        <v>int_10_4</v>
      </c>
      <c r="B1408" s="108">
        <f>IF(COL_SIZES[[#This Row],[datatype]] = "varchar",
  MIN(
    COL_SIZES[[#This Row],[column_length]],
    IFERROR(VALUE(VLOOKUP(
      COL_SIZES[[#This Row],[table_name]]&amp;"."&amp;COL_SIZES[[#This Row],[column_name]],
      AVG_COL_SIZES[#Data],2,FALSE)),
    COL_SIZES[[#This Row],[column_length]])
  ),
  COL_SIZES[[#This Row],[column_length]])</f>
        <v>4</v>
      </c>
      <c r="C1408" s="109">
        <f>VLOOKUP(A1408,DBMS_TYPE_SIZES[],2,FALSE)</f>
        <v>9</v>
      </c>
      <c r="D1408" s="109">
        <f>VLOOKUP(A1408,DBMS_TYPE_SIZES[],3,FALSE)</f>
        <v>4</v>
      </c>
      <c r="E1408" s="110">
        <f>VLOOKUP(A1408,DBMS_TYPE_SIZES[],4,FALSE)</f>
        <v>4</v>
      </c>
      <c r="F1408" t="s">
        <v>1649</v>
      </c>
      <c r="G1408" t="s">
        <v>1650</v>
      </c>
      <c r="H1408" t="s">
        <v>18</v>
      </c>
      <c r="I1408">
        <v>10</v>
      </c>
      <c r="J1408">
        <v>4</v>
      </c>
    </row>
    <row r="1409" spans="1:10">
      <c r="A1409" s="108" t="str">
        <f>COL_SIZES[[#This Row],[datatype]]&amp;"_"&amp;COL_SIZES[[#This Row],[column_prec]]&amp;"_"&amp;COL_SIZES[[#This Row],[col_len]]</f>
        <v>tinyint_3_1</v>
      </c>
      <c r="B1409" s="108">
        <f>IF(COL_SIZES[[#This Row],[datatype]] = "varchar",
  MIN(
    COL_SIZES[[#This Row],[column_length]],
    IFERROR(VALUE(VLOOKUP(
      COL_SIZES[[#This Row],[table_name]]&amp;"."&amp;COL_SIZES[[#This Row],[column_name]],
      AVG_COL_SIZES[#Data],2,FALSE)),
    COL_SIZES[[#This Row],[column_length]])
  ),
  COL_SIZES[[#This Row],[column_length]])</f>
        <v>1</v>
      </c>
      <c r="C1409" s="109" t="e">
        <f>VLOOKUP(A1409,DBMS_TYPE_SIZES[],2,FALSE)</f>
        <v>#N/A</v>
      </c>
      <c r="D1409" s="109" t="e">
        <f>VLOOKUP(A1409,DBMS_TYPE_SIZES[],3,FALSE)</f>
        <v>#N/A</v>
      </c>
      <c r="E1409" s="110" t="e">
        <f>VLOOKUP(A1409,DBMS_TYPE_SIZES[],4,FALSE)</f>
        <v>#N/A</v>
      </c>
      <c r="F1409" t="s">
        <v>1649</v>
      </c>
      <c r="G1409" t="s">
        <v>1651</v>
      </c>
      <c r="H1409" t="s">
        <v>1652</v>
      </c>
      <c r="I1409">
        <v>3</v>
      </c>
      <c r="J1409">
        <v>1</v>
      </c>
    </row>
    <row r="1410" spans="1:10">
      <c r="A1410" s="108" t="str">
        <f>COL_SIZES[[#This Row],[datatype]]&amp;"_"&amp;COL_SIZES[[#This Row],[column_prec]]&amp;"_"&amp;COL_SIZES[[#This Row],[col_len]]</f>
        <v>numeric_19_9</v>
      </c>
      <c r="B1410" s="108">
        <f>IF(COL_SIZES[[#This Row],[datatype]] = "varchar",
  MIN(
    COL_SIZES[[#This Row],[column_length]],
    IFERROR(VALUE(VLOOKUP(
      COL_SIZES[[#This Row],[table_name]]&amp;"."&amp;COL_SIZES[[#This Row],[column_name]],
      AVG_COL_SIZES[#Data],2,FALSE)),
    COL_SIZES[[#This Row],[column_length]])
  ),
  COL_SIZES[[#This Row],[column_length]])</f>
        <v>9</v>
      </c>
      <c r="C1410" s="109">
        <f>VLOOKUP(A1410,DBMS_TYPE_SIZES[],2,FALSE)</f>
        <v>9</v>
      </c>
      <c r="D1410" s="109">
        <f>VLOOKUP(A1410,DBMS_TYPE_SIZES[],3,FALSE)</f>
        <v>9</v>
      </c>
      <c r="E1410" s="110">
        <f>VLOOKUP(A1410,DBMS_TYPE_SIZES[],4,FALSE)</f>
        <v>9</v>
      </c>
      <c r="F1410" t="s">
        <v>1649</v>
      </c>
      <c r="G1410" t="s">
        <v>143</v>
      </c>
      <c r="H1410" t="s">
        <v>62</v>
      </c>
      <c r="I1410">
        <v>19</v>
      </c>
      <c r="J1410">
        <v>9</v>
      </c>
    </row>
    <row r="1411" spans="1:10">
      <c r="A1411" s="108" t="str">
        <f>COL_SIZES[[#This Row],[datatype]]&amp;"_"&amp;COL_SIZES[[#This Row],[column_prec]]&amp;"_"&amp;COL_SIZES[[#This Row],[col_len]]</f>
        <v>datetime_23_8</v>
      </c>
      <c r="B1411" s="108">
        <f>IF(COL_SIZES[[#This Row],[datatype]] = "varchar",
  MIN(
    COL_SIZES[[#This Row],[column_length]],
    IFERROR(VALUE(VLOOKUP(
      COL_SIZES[[#This Row],[table_name]]&amp;"."&amp;COL_SIZES[[#This Row],[column_name]],
      AVG_COL_SIZES[#Data],2,FALSE)),
    COL_SIZES[[#This Row],[column_length]])
  ),
  COL_SIZES[[#This Row],[column_length]])</f>
        <v>8</v>
      </c>
      <c r="C1411" s="109">
        <f>VLOOKUP(A1411,DBMS_TYPE_SIZES[],2,FALSE)</f>
        <v>7</v>
      </c>
      <c r="D1411" s="109">
        <f>VLOOKUP(A1411,DBMS_TYPE_SIZES[],3,FALSE)</f>
        <v>8</v>
      </c>
      <c r="E1411" s="110">
        <f>VLOOKUP(A1411,DBMS_TYPE_SIZES[],4,FALSE)</f>
        <v>8</v>
      </c>
      <c r="F1411" t="s">
        <v>1649</v>
      </c>
      <c r="G1411" t="s">
        <v>575</v>
      </c>
      <c r="H1411" t="s">
        <v>20</v>
      </c>
      <c r="I1411">
        <v>23</v>
      </c>
      <c r="J1411">
        <v>8</v>
      </c>
    </row>
    <row r="1412" spans="1:10">
      <c r="A1412" s="108" t="str">
        <f>COL_SIZES[[#This Row],[datatype]]&amp;"_"&amp;COL_SIZES[[#This Row],[column_prec]]&amp;"_"&amp;COL_SIZES[[#This Row],[col_len]]</f>
        <v>int_10_4</v>
      </c>
      <c r="B1412" s="108">
        <f>IF(COL_SIZES[[#This Row],[datatype]] = "varchar",
  MIN(
    COL_SIZES[[#This Row],[column_length]],
    IFERROR(VALUE(VLOOKUP(
      COL_SIZES[[#This Row],[table_name]]&amp;"."&amp;COL_SIZES[[#This Row],[column_name]],
      AVG_COL_SIZES[#Data],2,FALSE)),
    COL_SIZES[[#This Row],[column_length]])
  ),
  COL_SIZES[[#This Row],[column_length]])</f>
        <v>4</v>
      </c>
      <c r="C1412" s="109">
        <f>VLOOKUP(A1412,DBMS_TYPE_SIZES[],2,FALSE)</f>
        <v>9</v>
      </c>
      <c r="D1412" s="109">
        <f>VLOOKUP(A1412,DBMS_TYPE_SIZES[],3,FALSE)</f>
        <v>4</v>
      </c>
      <c r="E1412" s="110">
        <f>VLOOKUP(A1412,DBMS_TYPE_SIZES[],4,FALSE)</f>
        <v>4</v>
      </c>
      <c r="F1412" t="s">
        <v>1649</v>
      </c>
      <c r="G1412" t="s">
        <v>141</v>
      </c>
      <c r="H1412" t="s">
        <v>18</v>
      </c>
      <c r="I1412">
        <v>10</v>
      </c>
      <c r="J1412">
        <v>4</v>
      </c>
    </row>
    <row r="1413" spans="1:10">
      <c r="A1413" s="108" t="str">
        <f>COL_SIZES[[#This Row],[datatype]]&amp;"_"&amp;COL_SIZES[[#This Row],[column_prec]]&amp;"_"&amp;COL_SIZES[[#This Row],[col_len]]</f>
        <v>int_10_4</v>
      </c>
      <c r="B1413" s="108">
        <f>IF(COL_SIZES[[#This Row],[datatype]] = "varchar",
  MIN(
    COL_SIZES[[#This Row],[column_length]],
    IFERROR(VALUE(VLOOKUP(
      COL_SIZES[[#This Row],[table_name]]&amp;"."&amp;COL_SIZES[[#This Row],[column_name]],
      AVG_COL_SIZES[#Data],2,FALSE)),
    COL_SIZES[[#This Row],[column_length]])
  ),
  COL_SIZES[[#This Row],[column_length]])</f>
        <v>4</v>
      </c>
      <c r="C1413" s="109">
        <f>VLOOKUP(A1413,DBMS_TYPE_SIZES[],2,FALSE)</f>
        <v>9</v>
      </c>
      <c r="D1413" s="109">
        <f>VLOOKUP(A1413,DBMS_TYPE_SIZES[],3,FALSE)</f>
        <v>4</v>
      </c>
      <c r="E1413" s="110">
        <f>VLOOKUP(A1413,DBMS_TYPE_SIZES[],4,FALSE)</f>
        <v>4</v>
      </c>
      <c r="F1413" t="s">
        <v>1649</v>
      </c>
      <c r="G1413" t="s">
        <v>83</v>
      </c>
      <c r="H1413" t="s">
        <v>18</v>
      </c>
      <c r="I1413">
        <v>10</v>
      </c>
      <c r="J1413">
        <v>4</v>
      </c>
    </row>
    <row r="1414" spans="1:10">
      <c r="A1414" s="108" t="str">
        <f>COL_SIZES[[#This Row],[datatype]]&amp;"_"&amp;COL_SIZES[[#This Row],[column_prec]]&amp;"_"&amp;COL_SIZES[[#This Row],[col_len]]</f>
        <v>datetime_23_8</v>
      </c>
      <c r="B1414" s="108">
        <f>IF(COL_SIZES[[#This Row],[datatype]] = "varchar",
  MIN(
    COL_SIZES[[#This Row],[column_length]],
    IFERROR(VALUE(VLOOKUP(
      COL_SIZES[[#This Row],[table_name]]&amp;"."&amp;COL_SIZES[[#This Row],[column_name]],
      AVG_COL_SIZES[#Data],2,FALSE)),
    COL_SIZES[[#This Row],[column_length]])
  ),
  COL_SIZES[[#This Row],[column_length]])</f>
        <v>8</v>
      </c>
      <c r="C1414" s="109">
        <f>VLOOKUP(A1414,DBMS_TYPE_SIZES[],2,FALSE)</f>
        <v>7</v>
      </c>
      <c r="D1414" s="109">
        <f>VLOOKUP(A1414,DBMS_TYPE_SIZES[],3,FALSE)</f>
        <v>8</v>
      </c>
      <c r="E1414" s="110">
        <f>VLOOKUP(A1414,DBMS_TYPE_SIZES[],4,FALSE)</f>
        <v>8</v>
      </c>
      <c r="F1414" t="s">
        <v>1649</v>
      </c>
      <c r="G1414" t="s">
        <v>811</v>
      </c>
      <c r="H1414" t="s">
        <v>20</v>
      </c>
      <c r="I1414">
        <v>23</v>
      </c>
      <c r="J1414">
        <v>8</v>
      </c>
    </row>
    <row r="1415" spans="1:10">
      <c r="A1415" s="108" t="str">
        <f>COL_SIZES[[#This Row],[datatype]]&amp;"_"&amp;COL_SIZES[[#This Row],[column_prec]]&amp;"_"&amp;COL_SIZES[[#This Row],[col_len]]</f>
        <v>int_10_4</v>
      </c>
      <c r="B1415" s="108">
        <f>IF(COL_SIZES[[#This Row],[datatype]] = "varchar",
  MIN(
    COL_SIZES[[#This Row],[column_length]],
    IFERROR(VALUE(VLOOKUP(
      COL_SIZES[[#This Row],[table_name]]&amp;"."&amp;COL_SIZES[[#This Row],[column_name]],
      AVG_COL_SIZES[#Data],2,FALSE)),
    COL_SIZES[[#This Row],[column_length]])
  ),
  COL_SIZES[[#This Row],[column_length]])</f>
        <v>4</v>
      </c>
      <c r="C1415" s="109">
        <f>VLOOKUP(A1415,DBMS_TYPE_SIZES[],2,FALSE)</f>
        <v>9</v>
      </c>
      <c r="D1415" s="109">
        <f>VLOOKUP(A1415,DBMS_TYPE_SIZES[],3,FALSE)</f>
        <v>4</v>
      </c>
      <c r="E1415" s="110">
        <f>VLOOKUP(A1415,DBMS_TYPE_SIZES[],4,FALSE)</f>
        <v>4</v>
      </c>
      <c r="F1415" t="s">
        <v>1649</v>
      </c>
      <c r="G1415" t="s">
        <v>211</v>
      </c>
      <c r="H1415" t="s">
        <v>18</v>
      </c>
      <c r="I1415">
        <v>10</v>
      </c>
      <c r="J1415">
        <v>4</v>
      </c>
    </row>
    <row r="1416" spans="1:10">
      <c r="A1416" s="108" t="str">
        <f>COL_SIZES[[#This Row],[datatype]]&amp;"_"&amp;COL_SIZES[[#This Row],[column_prec]]&amp;"_"&amp;COL_SIZES[[#This Row],[col_len]]</f>
        <v>int_10_4</v>
      </c>
      <c r="B1416" s="108">
        <f>IF(COL_SIZES[[#This Row],[datatype]] = "varchar",
  MIN(
    COL_SIZES[[#This Row],[column_length]],
    IFERROR(VALUE(VLOOKUP(
      COL_SIZES[[#This Row],[table_name]]&amp;"."&amp;COL_SIZES[[#This Row],[column_name]],
      AVG_COL_SIZES[#Data],2,FALSE)),
    COL_SIZES[[#This Row],[column_length]])
  ),
  COL_SIZES[[#This Row],[column_length]])</f>
        <v>4</v>
      </c>
      <c r="C1416" s="109">
        <f>VLOOKUP(A1416,DBMS_TYPE_SIZES[],2,FALSE)</f>
        <v>9</v>
      </c>
      <c r="D1416" s="109">
        <f>VLOOKUP(A1416,DBMS_TYPE_SIZES[],3,FALSE)</f>
        <v>4</v>
      </c>
      <c r="E1416" s="110">
        <f>VLOOKUP(A1416,DBMS_TYPE_SIZES[],4,FALSE)</f>
        <v>4</v>
      </c>
      <c r="F1416" t="s">
        <v>1649</v>
      </c>
      <c r="G1416" t="s">
        <v>697</v>
      </c>
      <c r="H1416" t="s">
        <v>18</v>
      </c>
      <c r="I1416">
        <v>10</v>
      </c>
      <c r="J1416">
        <v>4</v>
      </c>
    </row>
    <row r="1417" spans="1:10">
      <c r="A1417" s="108" t="str">
        <f>COL_SIZES[[#This Row],[datatype]]&amp;"_"&amp;COL_SIZES[[#This Row],[column_prec]]&amp;"_"&amp;COL_SIZES[[#This Row],[col_len]]</f>
        <v>int_10_4</v>
      </c>
      <c r="B1417" s="108">
        <f>IF(COL_SIZES[[#This Row],[datatype]] = "varchar",
  MIN(
    COL_SIZES[[#This Row],[column_length]],
    IFERROR(VALUE(VLOOKUP(
      COL_SIZES[[#This Row],[table_name]]&amp;"."&amp;COL_SIZES[[#This Row],[column_name]],
      AVG_COL_SIZES[#Data],2,FALSE)),
    COL_SIZES[[#This Row],[column_length]])
  ),
  COL_SIZES[[#This Row],[column_length]])</f>
        <v>4</v>
      </c>
      <c r="C1417" s="109">
        <f>VLOOKUP(A1417,DBMS_TYPE_SIZES[],2,FALSE)</f>
        <v>9</v>
      </c>
      <c r="D1417" s="109">
        <f>VLOOKUP(A1417,DBMS_TYPE_SIZES[],3,FALSE)</f>
        <v>4</v>
      </c>
      <c r="E1417" s="110">
        <f>VLOOKUP(A1417,DBMS_TYPE_SIZES[],4,FALSE)</f>
        <v>4</v>
      </c>
      <c r="F1417" t="s">
        <v>1649</v>
      </c>
      <c r="G1417" t="s">
        <v>698</v>
      </c>
      <c r="H1417" t="s">
        <v>18</v>
      </c>
      <c r="I1417">
        <v>10</v>
      </c>
      <c r="J1417">
        <v>4</v>
      </c>
    </row>
    <row r="1418" spans="1:10">
      <c r="A1418" s="108" t="str">
        <f>COL_SIZES[[#This Row],[datatype]]&amp;"_"&amp;COL_SIZES[[#This Row],[column_prec]]&amp;"_"&amp;COL_SIZES[[#This Row],[col_len]]</f>
        <v>int_10_4</v>
      </c>
      <c r="B1418" s="108">
        <f>IF(COL_SIZES[[#This Row],[datatype]] = "varchar",
  MIN(
    COL_SIZES[[#This Row],[column_length]],
    IFERROR(VALUE(VLOOKUP(
      COL_SIZES[[#This Row],[table_name]]&amp;"."&amp;COL_SIZES[[#This Row],[column_name]],
      AVG_COL_SIZES[#Data],2,FALSE)),
    COL_SIZES[[#This Row],[column_length]])
  ),
  COL_SIZES[[#This Row],[column_length]])</f>
        <v>4</v>
      </c>
      <c r="C1418" s="109">
        <f>VLOOKUP(A1418,DBMS_TYPE_SIZES[],2,FALSE)</f>
        <v>9</v>
      </c>
      <c r="D1418" s="109">
        <f>VLOOKUP(A1418,DBMS_TYPE_SIZES[],3,FALSE)</f>
        <v>4</v>
      </c>
      <c r="E1418" s="110">
        <f>VLOOKUP(A1418,DBMS_TYPE_SIZES[],4,FALSE)</f>
        <v>4</v>
      </c>
      <c r="F1418" t="s">
        <v>1649</v>
      </c>
      <c r="G1418" t="s">
        <v>139</v>
      </c>
      <c r="H1418" t="s">
        <v>18</v>
      </c>
      <c r="I1418">
        <v>10</v>
      </c>
      <c r="J1418">
        <v>4</v>
      </c>
    </row>
    <row r="1419" spans="1:10">
      <c r="A1419" s="108" t="str">
        <f>COL_SIZES[[#This Row],[datatype]]&amp;"_"&amp;COL_SIZES[[#This Row],[column_prec]]&amp;"_"&amp;COL_SIZES[[#This Row],[col_len]]</f>
        <v>varchar_0_255</v>
      </c>
      <c r="B1419" s="108">
        <f>IF(COL_SIZES[[#This Row],[datatype]] = "varchar",
  MIN(
    COL_SIZES[[#This Row],[column_length]],
    IFERROR(VALUE(VLOOKUP(
      COL_SIZES[[#This Row],[table_name]]&amp;"."&amp;COL_SIZES[[#This Row],[column_name]],
      AVG_COL_SIZES[#Data],2,FALSE)),
    COL_SIZES[[#This Row],[column_length]])
  ),
  COL_SIZES[[#This Row],[column_length]])</f>
        <v>255</v>
      </c>
      <c r="C1419" s="109">
        <f>VLOOKUP(A1419,DBMS_TYPE_SIZES[],2,FALSE)</f>
        <v>255</v>
      </c>
      <c r="D1419" s="109">
        <f>VLOOKUP(A1419,DBMS_TYPE_SIZES[],3,FALSE)</f>
        <v>255</v>
      </c>
      <c r="E1419" s="110">
        <f>VLOOKUP(A1419,DBMS_TYPE_SIZES[],4,FALSE)</f>
        <v>256</v>
      </c>
      <c r="F1419" t="s">
        <v>1649</v>
      </c>
      <c r="G1419" t="s">
        <v>699</v>
      </c>
      <c r="H1419" t="s">
        <v>86</v>
      </c>
      <c r="I1419">
        <v>0</v>
      </c>
      <c r="J1419">
        <v>255</v>
      </c>
    </row>
    <row r="1420" spans="1:10">
      <c r="A1420" s="108" t="str">
        <f>COL_SIZES[[#This Row],[datatype]]&amp;"_"&amp;COL_SIZES[[#This Row],[column_prec]]&amp;"_"&amp;COL_SIZES[[#This Row],[col_len]]</f>
        <v>varchar_0_255</v>
      </c>
      <c r="B1420" s="108">
        <f>IF(COL_SIZES[[#This Row],[datatype]] = "varchar",
  MIN(
    COL_SIZES[[#This Row],[column_length]],
    IFERROR(VALUE(VLOOKUP(
      COL_SIZES[[#This Row],[table_name]]&amp;"."&amp;COL_SIZES[[#This Row],[column_name]],
      AVG_COL_SIZES[#Data],2,FALSE)),
    COL_SIZES[[#This Row],[column_length]])
  ),
  COL_SIZES[[#This Row],[column_length]])</f>
        <v>255</v>
      </c>
      <c r="C1420" s="109">
        <f>VLOOKUP(A1420,DBMS_TYPE_SIZES[],2,FALSE)</f>
        <v>255</v>
      </c>
      <c r="D1420" s="109">
        <f>VLOOKUP(A1420,DBMS_TYPE_SIZES[],3,FALSE)</f>
        <v>255</v>
      </c>
      <c r="E1420" s="110">
        <f>VLOOKUP(A1420,DBMS_TYPE_SIZES[],4,FALSE)</f>
        <v>256</v>
      </c>
      <c r="F1420" t="s">
        <v>1649</v>
      </c>
      <c r="G1420" t="s">
        <v>700</v>
      </c>
      <c r="H1420" t="s">
        <v>86</v>
      </c>
      <c r="I1420">
        <v>0</v>
      </c>
      <c r="J1420">
        <v>255</v>
      </c>
    </row>
    <row r="1421" spans="1:10">
      <c r="A1421" s="108" t="str">
        <f>COL_SIZES[[#This Row],[datatype]]&amp;"_"&amp;COL_SIZES[[#This Row],[column_prec]]&amp;"_"&amp;COL_SIZES[[#This Row],[col_len]]</f>
        <v>int_10_4</v>
      </c>
      <c r="B1421" s="108">
        <f>IF(COL_SIZES[[#This Row],[datatype]] = "varchar",
  MIN(
    COL_SIZES[[#This Row],[column_length]],
    IFERROR(VALUE(VLOOKUP(
      COL_SIZES[[#This Row],[table_name]]&amp;"."&amp;COL_SIZES[[#This Row],[column_name]],
      AVG_COL_SIZES[#Data],2,FALSE)),
    COL_SIZES[[#This Row],[column_length]])
  ),
  COL_SIZES[[#This Row],[column_length]])</f>
        <v>4</v>
      </c>
      <c r="C1421" s="109">
        <f>VLOOKUP(A1421,DBMS_TYPE_SIZES[],2,FALSE)</f>
        <v>9</v>
      </c>
      <c r="D1421" s="109">
        <f>VLOOKUP(A1421,DBMS_TYPE_SIZES[],3,FALSE)</f>
        <v>4</v>
      </c>
      <c r="E1421" s="110">
        <f>VLOOKUP(A1421,DBMS_TYPE_SIZES[],4,FALSE)</f>
        <v>4</v>
      </c>
      <c r="F1421" t="s">
        <v>1649</v>
      </c>
      <c r="G1421" t="s">
        <v>116</v>
      </c>
      <c r="H1421" t="s">
        <v>18</v>
      </c>
      <c r="I1421">
        <v>10</v>
      </c>
      <c r="J1421">
        <v>4</v>
      </c>
    </row>
    <row r="1422" spans="1:10">
      <c r="A1422" s="108" t="str">
        <f>COL_SIZES[[#This Row],[datatype]]&amp;"_"&amp;COL_SIZES[[#This Row],[column_prec]]&amp;"_"&amp;COL_SIZES[[#This Row],[col_len]]</f>
        <v>int_10_4</v>
      </c>
      <c r="B1422" s="108">
        <f>IF(COL_SIZES[[#This Row],[datatype]] = "varchar",
  MIN(
    COL_SIZES[[#This Row],[column_length]],
    IFERROR(VALUE(VLOOKUP(
      COL_SIZES[[#This Row],[table_name]]&amp;"."&amp;COL_SIZES[[#This Row],[column_name]],
      AVG_COL_SIZES[#Data],2,FALSE)),
    COL_SIZES[[#This Row],[column_length]])
  ),
  COL_SIZES[[#This Row],[column_length]])</f>
        <v>4</v>
      </c>
      <c r="C1422" s="109">
        <f>VLOOKUP(A1422,DBMS_TYPE_SIZES[],2,FALSE)</f>
        <v>9</v>
      </c>
      <c r="D1422" s="109">
        <f>VLOOKUP(A1422,DBMS_TYPE_SIZES[],3,FALSE)</f>
        <v>4</v>
      </c>
      <c r="E1422" s="110">
        <f>VLOOKUP(A1422,DBMS_TYPE_SIZES[],4,FALSE)</f>
        <v>4</v>
      </c>
      <c r="F1422" t="s">
        <v>1649</v>
      </c>
      <c r="G1422" t="s">
        <v>96</v>
      </c>
      <c r="H1422" t="s">
        <v>18</v>
      </c>
      <c r="I1422">
        <v>10</v>
      </c>
      <c r="J1422">
        <v>4</v>
      </c>
    </row>
    <row r="1423" spans="1:10">
      <c r="A1423" s="108" t="str">
        <f>COL_SIZES[[#This Row],[datatype]]&amp;"_"&amp;COL_SIZES[[#This Row],[column_prec]]&amp;"_"&amp;COL_SIZES[[#This Row],[col_len]]</f>
        <v>varchar_0_255</v>
      </c>
      <c r="B1423" s="108">
        <f>IF(COL_SIZES[[#This Row],[datatype]] = "varchar",
  MIN(
    COL_SIZES[[#This Row],[column_length]],
    IFERROR(VALUE(VLOOKUP(
      COL_SIZES[[#This Row],[table_name]]&amp;"."&amp;COL_SIZES[[#This Row],[column_name]],
      AVG_COL_SIZES[#Data],2,FALSE)),
    COL_SIZES[[#This Row],[column_length]])
  ),
  COL_SIZES[[#This Row],[column_length]])</f>
        <v>255</v>
      </c>
      <c r="C1423" s="109">
        <f>VLOOKUP(A1423,DBMS_TYPE_SIZES[],2,FALSE)</f>
        <v>255</v>
      </c>
      <c r="D1423" s="109">
        <f>VLOOKUP(A1423,DBMS_TYPE_SIZES[],3,FALSE)</f>
        <v>255</v>
      </c>
      <c r="E1423" s="110">
        <f>VLOOKUP(A1423,DBMS_TYPE_SIZES[],4,FALSE)</f>
        <v>256</v>
      </c>
      <c r="F1423" t="s">
        <v>1649</v>
      </c>
      <c r="G1423" t="s">
        <v>731</v>
      </c>
      <c r="H1423" t="s">
        <v>86</v>
      </c>
      <c r="I1423">
        <v>0</v>
      </c>
      <c r="J1423">
        <v>255</v>
      </c>
    </row>
    <row r="1424" spans="1:10">
      <c r="A1424" s="108" t="str">
        <f>COL_SIZES[[#This Row],[datatype]]&amp;"_"&amp;COL_SIZES[[#This Row],[column_prec]]&amp;"_"&amp;COL_SIZES[[#This Row],[col_len]]</f>
        <v>datetime_23_8</v>
      </c>
      <c r="B1424" s="108">
        <f>IF(COL_SIZES[[#This Row],[datatype]] = "varchar",
  MIN(
    COL_SIZES[[#This Row],[column_length]],
    IFERROR(VALUE(VLOOKUP(
      COL_SIZES[[#This Row],[table_name]]&amp;"."&amp;COL_SIZES[[#This Row],[column_name]],
      AVG_COL_SIZES[#Data],2,FALSE)),
    COL_SIZES[[#This Row],[column_length]])
  ),
  COL_SIZES[[#This Row],[column_length]])</f>
        <v>8</v>
      </c>
      <c r="C1424" s="109">
        <f>VLOOKUP(A1424,DBMS_TYPE_SIZES[],2,FALSE)</f>
        <v>7</v>
      </c>
      <c r="D1424" s="109">
        <f>VLOOKUP(A1424,DBMS_TYPE_SIZES[],3,FALSE)</f>
        <v>8</v>
      </c>
      <c r="E1424" s="110">
        <f>VLOOKUP(A1424,DBMS_TYPE_SIZES[],4,FALSE)</f>
        <v>8</v>
      </c>
      <c r="F1424" t="s">
        <v>1649</v>
      </c>
      <c r="G1424" t="s">
        <v>713</v>
      </c>
      <c r="H1424" t="s">
        <v>20</v>
      </c>
      <c r="I1424">
        <v>23</v>
      </c>
      <c r="J1424">
        <v>8</v>
      </c>
    </row>
    <row r="1425" spans="1:10">
      <c r="A1425" s="108" t="str">
        <f>COL_SIZES[[#This Row],[datatype]]&amp;"_"&amp;COL_SIZES[[#This Row],[column_prec]]&amp;"_"&amp;COL_SIZES[[#This Row],[col_len]]</f>
        <v>int_10_4</v>
      </c>
      <c r="B1425" s="108">
        <f>IF(COL_SIZES[[#This Row],[datatype]] = "varchar",
  MIN(
    COL_SIZES[[#This Row],[column_length]],
    IFERROR(VALUE(VLOOKUP(
      COL_SIZES[[#This Row],[table_name]]&amp;"."&amp;COL_SIZES[[#This Row],[column_name]],
      AVG_COL_SIZES[#Data],2,FALSE)),
    COL_SIZES[[#This Row],[column_length]])
  ),
  COL_SIZES[[#This Row],[column_length]])</f>
        <v>4</v>
      </c>
      <c r="C1425" s="109">
        <f>VLOOKUP(A1425,DBMS_TYPE_SIZES[],2,FALSE)</f>
        <v>9</v>
      </c>
      <c r="D1425" s="109">
        <f>VLOOKUP(A1425,DBMS_TYPE_SIZES[],3,FALSE)</f>
        <v>4</v>
      </c>
      <c r="E1425" s="110">
        <f>VLOOKUP(A1425,DBMS_TYPE_SIZES[],4,FALSE)</f>
        <v>4</v>
      </c>
      <c r="F1425" t="s">
        <v>1649</v>
      </c>
      <c r="G1425" t="s">
        <v>714</v>
      </c>
      <c r="H1425" t="s">
        <v>18</v>
      </c>
      <c r="I1425">
        <v>10</v>
      </c>
      <c r="J1425">
        <v>4</v>
      </c>
    </row>
    <row r="1426" spans="1:10">
      <c r="A1426" s="108" t="str">
        <f>COL_SIZES[[#This Row],[datatype]]&amp;"_"&amp;COL_SIZES[[#This Row],[column_prec]]&amp;"_"&amp;COL_SIZES[[#This Row],[col_len]]</f>
        <v>varchar_0_255</v>
      </c>
      <c r="B1426" s="108">
        <f>IF(COL_SIZES[[#This Row],[datatype]] = "varchar",
  MIN(
    COL_SIZES[[#This Row],[column_length]],
    IFERROR(VALUE(VLOOKUP(
      COL_SIZES[[#This Row],[table_name]]&amp;"."&amp;COL_SIZES[[#This Row],[column_name]],
      AVG_COL_SIZES[#Data],2,FALSE)),
    COL_SIZES[[#This Row],[column_length]])
  ),
  COL_SIZES[[#This Row],[column_length]])</f>
        <v>255</v>
      </c>
      <c r="C1426" s="109">
        <f>VLOOKUP(A1426,DBMS_TYPE_SIZES[],2,FALSE)</f>
        <v>255</v>
      </c>
      <c r="D1426" s="109">
        <f>VLOOKUP(A1426,DBMS_TYPE_SIZES[],3,FALSE)</f>
        <v>255</v>
      </c>
      <c r="E1426" s="110">
        <f>VLOOKUP(A1426,DBMS_TYPE_SIZES[],4,FALSE)</f>
        <v>256</v>
      </c>
      <c r="F1426" t="s">
        <v>1649</v>
      </c>
      <c r="G1426" t="s">
        <v>1653</v>
      </c>
      <c r="H1426" t="s">
        <v>86</v>
      </c>
      <c r="I1426">
        <v>0</v>
      </c>
      <c r="J1426">
        <v>255</v>
      </c>
    </row>
    <row r="1427" spans="1:10">
      <c r="A1427" s="108" t="str">
        <f>COL_SIZES[[#This Row],[datatype]]&amp;"_"&amp;COL_SIZES[[#This Row],[column_prec]]&amp;"_"&amp;COL_SIZES[[#This Row],[col_len]]</f>
        <v>tinyint_3_1</v>
      </c>
      <c r="B1427" s="108">
        <f>IF(COL_SIZES[[#This Row],[datatype]] = "varchar",
  MIN(
    COL_SIZES[[#This Row],[column_length]],
    IFERROR(VALUE(VLOOKUP(
      COL_SIZES[[#This Row],[table_name]]&amp;"."&amp;COL_SIZES[[#This Row],[column_name]],
      AVG_COL_SIZES[#Data],2,FALSE)),
    COL_SIZES[[#This Row],[column_length]])
  ),
  COL_SIZES[[#This Row],[column_length]])</f>
        <v>1</v>
      </c>
      <c r="C1427" s="109" t="e">
        <f>VLOOKUP(A1427,DBMS_TYPE_SIZES[],2,FALSE)</f>
        <v>#N/A</v>
      </c>
      <c r="D1427" s="109" t="e">
        <f>VLOOKUP(A1427,DBMS_TYPE_SIZES[],3,FALSE)</f>
        <v>#N/A</v>
      </c>
      <c r="E1427" s="110" t="e">
        <f>VLOOKUP(A1427,DBMS_TYPE_SIZES[],4,FALSE)</f>
        <v>#N/A</v>
      </c>
      <c r="F1427" t="s">
        <v>1649</v>
      </c>
      <c r="G1427" t="s">
        <v>204</v>
      </c>
      <c r="H1427" t="s">
        <v>1652</v>
      </c>
      <c r="I1427">
        <v>3</v>
      </c>
      <c r="J1427">
        <v>1</v>
      </c>
    </row>
    <row r="1428" spans="1:10">
      <c r="A1428" s="108" t="str">
        <f>COL_SIZES[[#This Row],[datatype]]&amp;"_"&amp;COL_SIZES[[#This Row],[column_prec]]&amp;"_"&amp;COL_SIZES[[#This Row],[col_len]]</f>
        <v>int_10_4</v>
      </c>
      <c r="B1428" s="108">
        <f>IF(COL_SIZES[[#This Row],[datatype]] = "varchar",
  MIN(
    COL_SIZES[[#This Row],[column_length]],
    IFERROR(VALUE(VLOOKUP(
      COL_SIZES[[#This Row],[table_name]]&amp;"."&amp;COL_SIZES[[#This Row],[column_name]],
      AVG_COL_SIZES[#Data],2,FALSE)),
    COL_SIZES[[#This Row],[column_length]])
  ),
  COL_SIZES[[#This Row],[column_length]])</f>
        <v>4</v>
      </c>
      <c r="C1428" s="109">
        <f>VLOOKUP(A1428,DBMS_TYPE_SIZES[],2,FALSE)</f>
        <v>9</v>
      </c>
      <c r="D1428" s="109">
        <f>VLOOKUP(A1428,DBMS_TYPE_SIZES[],3,FALSE)</f>
        <v>4</v>
      </c>
      <c r="E1428" s="110">
        <f>VLOOKUP(A1428,DBMS_TYPE_SIZES[],4,FALSE)</f>
        <v>4</v>
      </c>
      <c r="F1428" t="s">
        <v>1649</v>
      </c>
      <c r="G1428" t="s">
        <v>707</v>
      </c>
      <c r="H1428" t="s">
        <v>18</v>
      </c>
      <c r="I1428">
        <v>10</v>
      </c>
      <c r="J1428">
        <v>4</v>
      </c>
    </row>
    <row r="1429" spans="1:10">
      <c r="A1429" s="108" t="str">
        <f>COL_SIZES[[#This Row],[datatype]]&amp;"_"&amp;COL_SIZES[[#This Row],[column_prec]]&amp;"_"&amp;COL_SIZES[[#This Row],[col_len]]</f>
        <v>numeric_19_9</v>
      </c>
      <c r="B1429" s="108">
        <f>IF(COL_SIZES[[#This Row],[datatype]] = "varchar",
  MIN(
    COL_SIZES[[#This Row],[column_length]],
    IFERROR(VALUE(VLOOKUP(
      COL_SIZES[[#This Row],[table_name]]&amp;"."&amp;COL_SIZES[[#This Row],[column_name]],
      AVG_COL_SIZES[#Data],2,FALSE)),
    COL_SIZES[[#This Row],[column_length]])
  ),
  COL_SIZES[[#This Row],[column_length]])</f>
        <v>9</v>
      </c>
      <c r="C1429" s="109">
        <f>VLOOKUP(A1429,DBMS_TYPE_SIZES[],2,FALSE)</f>
        <v>9</v>
      </c>
      <c r="D1429" s="109">
        <f>VLOOKUP(A1429,DBMS_TYPE_SIZES[],3,FALSE)</f>
        <v>9</v>
      </c>
      <c r="E1429" s="110">
        <f>VLOOKUP(A1429,DBMS_TYPE_SIZES[],4,FALSE)</f>
        <v>9</v>
      </c>
      <c r="F1429" t="s">
        <v>1649</v>
      </c>
      <c r="G1429" t="s">
        <v>151</v>
      </c>
      <c r="H1429" t="s">
        <v>62</v>
      </c>
      <c r="I1429">
        <v>19</v>
      </c>
      <c r="J1429">
        <v>9</v>
      </c>
    </row>
    <row r="1430" spans="1:10">
      <c r="A1430" s="108" t="str">
        <f>COL_SIZES[[#This Row],[datatype]]&amp;"_"&amp;COL_SIZES[[#This Row],[column_prec]]&amp;"_"&amp;COL_SIZES[[#This Row],[col_len]]</f>
        <v>varchar_0_255</v>
      </c>
      <c r="B1430" s="108">
        <f>IF(COL_SIZES[[#This Row],[datatype]] = "varchar",
  MIN(
    COL_SIZES[[#This Row],[column_length]],
    IFERROR(VALUE(VLOOKUP(
      COL_SIZES[[#This Row],[table_name]]&amp;"."&amp;COL_SIZES[[#This Row],[column_name]],
      AVG_COL_SIZES[#Data],2,FALSE)),
    COL_SIZES[[#This Row],[column_length]])
  ),
  COL_SIZES[[#This Row],[column_length]])</f>
        <v>255</v>
      </c>
      <c r="C1430" s="109">
        <f>VLOOKUP(A1430,DBMS_TYPE_SIZES[],2,FALSE)</f>
        <v>255</v>
      </c>
      <c r="D1430" s="109">
        <f>VLOOKUP(A1430,DBMS_TYPE_SIZES[],3,FALSE)</f>
        <v>255</v>
      </c>
      <c r="E1430" s="110">
        <f>VLOOKUP(A1430,DBMS_TYPE_SIZES[],4,FALSE)</f>
        <v>256</v>
      </c>
      <c r="F1430" t="s">
        <v>1649</v>
      </c>
      <c r="G1430" t="s">
        <v>733</v>
      </c>
      <c r="H1430" t="s">
        <v>86</v>
      </c>
      <c r="I1430">
        <v>0</v>
      </c>
      <c r="J1430">
        <v>255</v>
      </c>
    </row>
    <row r="1431" spans="1:10">
      <c r="A1431" s="108" t="str">
        <f>COL_SIZES[[#This Row],[datatype]]&amp;"_"&amp;COL_SIZES[[#This Row],[column_prec]]&amp;"_"&amp;COL_SIZES[[#This Row],[col_len]]</f>
        <v>numeric_19_9</v>
      </c>
      <c r="B1431" s="108">
        <f>IF(COL_SIZES[[#This Row],[datatype]] = "varchar",
  MIN(
    COL_SIZES[[#This Row],[column_length]],
    IFERROR(VALUE(VLOOKUP(
      COL_SIZES[[#This Row],[table_name]]&amp;"."&amp;COL_SIZES[[#This Row],[column_name]],
      AVG_COL_SIZES[#Data],2,FALSE)),
    COL_SIZES[[#This Row],[column_length]])
  ),
  COL_SIZES[[#This Row],[column_length]])</f>
        <v>9</v>
      </c>
      <c r="C1431" s="109">
        <f>VLOOKUP(A1431,DBMS_TYPE_SIZES[],2,FALSE)</f>
        <v>9</v>
      </c>
      <c r="D1431" s="109">
        <f>VLOOKUP(A1431,DBMS_TYPE_SIZES[],3,FALSE)</f>
        <v>9</v>
      </c>
      <c r="E1431" s="110">
        <f>VLOOKUP(A1431,DBMS_TYPE_SIZES[],4,FALSE)</f>
        <v>9</v>
      </c>
      <c r="F1431" t="s">
        <v>179</v>
      </c>
      <c r="G1431" t="s">
        <v>143</v>
      </c>
      <c r="H1431" t="s">
        <v>62</v>
      </c>
      <c r="I1431">
        <v>19</v>
      </c>
      <c r="J1431">
        <v>9</v>
      </c>
    </row>
    <row r="1432" spans="1:10">
      <c r="A1432" s="108" t="str">
        <f>COL_SIZES[[#This Row],[datatype]]&amp;"_"&amp;COL_SIZES[[#This Row],[column_prec]]&amp;"_"&amp;COL_SIZES[[#This Row],[col_len]]</f>
        <v>datetime_23_8</v>
      </c>
      <c r="B1432" s="108">
        <f>IF(COL_SIZES[[#This Row],[datatype]] = "varchar",
  MIN(
    COL_SIZES[[#This Row],[column_length]],
    IFERROR(VALUE(VLOOKUP(
      COL_SIZES[[#This Row],[table_name]]&amp;"."&amp;COL_SIZES[[#This Row],[column_name]],
      AVG_COL_SIZES[#Data],2,FALSE)),
    COL_SIZES[[#This Row],[column_length]])
  ),
  COL_SIZES[[#This Row],[column_length]])</f>
        <v>8</v>
      </c>
      <c r="C1432" s="109">
        <f>VLOOKUP(A1432,DBMS_TYPE_SIZES[],2,FALSE)</f>
        <v>7</v>
      </c>
      <c r="D1432" s="109">
        <f>VLOOKUP(A1432,DBMS_TYPE_SIZES[],3,FALSE)</f>
        <v>8</v>
      </c>
      <c r="E1432" s="110">
        <f>VLOOKUP(A1432,DBMS_TYPE_SIZES[],4,FALSE)</f>
        <v>8</v>
      </c>
      <c r="F1432" t="s">
        <v>179</v>
      </c>
      <c r="G1432" t="s">
        <v>575</v>
      </c>
      <c r="H1432" t="s">
        <v>20</v>
      </c>
      <c r="I1432">
        <v>23</v>
      </c>
      <c r="J1432">
        <v>8</v>
      </c>
    </row>
    <row r="1433" spans="1:10">
      <c r="A1433" s="108" t="str">
        <f>COL_SIZES[[#This Row],[datatype]]&amp;"_"&amp;COL_SIZES[[#This Row],[column_prec]]&amp;"_"&amp;COL_SIZES[[#This Row],[col_len]]</f>
        <v>int_10_4</v>
      </c>
      <c r="B1433" s="108">
        <f>IF(COL_SIZES[[#This Row],[datatype]] = "varchar",
  MIN(
    COL_SIZES[[#This Row],[column_length]],
    IFERROR(VALUE(VLOOKUP(
      COL_SIZES[[#This Row],[table_name]]&amp;"."&amp;COL_SIZES[[#This Row],[column_name]],
      AVG_COL_SIZES[#Data],2,FALSE)),
    COL_SIZES[[#This Row],[column_length]])
  ),
  COL_SIZES[[#This Row],[column_length]])</f>
        <v>4</v>
      </c>
      <c r="C1433" s="109">
        <f>VLOOKUP(A1433,DBMS_TYPE_SIZES[],2,FALSE)</f>
        <v>9</v>
      </c>
      <c r="D1433" s="109">
        <f>VLOOKUP(A1433,DBMS_TYPE_SIZES[],3,FALSE)</f>
        <v>4</v>
      </c>
      <c r="E1433" s="110">
        <f>VLOOKUP(A1433,DBMS_TYPE_SIZES[],4,FALSE)</f>
        <v>4</v>
      </c>
      <c r="F1433" t="s">
        <v>179</v>
      </c>
      <c r="G1433" t="s">
        <v>141</v>
      </c>
      <c r="H1433" t="s">
        <v>18</v>
      </c>
      <c r="I1433">
        <v>10</v>
      </c>
      <c r="J1433">
        <v>4</v>
      </c>
    </row>
    <row r="1434" spans="1:10">
      <c r="A1434" s="108" t="str">
        <f>COL_SIZES[[#This Row],[datatype]]&amp;"_"&amp;COL_SIZES[[#This Row],[column_prec]]&amp;"_"&amp;COL_SIZES[[#This Row],[col_len]]</f>
        <v>int_10_4</v>
      </c>
      <c r="B1434" s="108">
        <f>IF(COL_SIZES[[#This Row],[datatype]] = "varchar",
  MIN(
    COL_SIZES[[#This Row],[column_length]],
    IFERROR(VALUE(VLOOKUP(
      COL_SIZES[[#This Row],[table_name]]&amp;"."&amp;COL_SIZES[[#This Row],[column_name]],
      AVG_COL_SIZES[#Data],2,FALSE)),
    COL_SIZES[[#This Row],[column_length]])
  ),
  COL_SIZES[[#This Row],[column_length]])</f>
        <v>4</v>
      </c>
      <c r="C1434" s="109">
        <f>VLOOKUP(A1434,DBMS_TYPE_SIZES[],2,FALSE)</f>
        <v>9</v>
      </c>
      <c r="D1434" s="109">
        <f>VLOOKUP(A1434,DBMS_TYPE_SIZES[],3,FALSE)</f>
        <v>4</v>
      </c>
      <c r="E1434" s="110">
        <f>VLOOKUP(A1434,DBMS_TYPE_SIZES[],4,FALSE)</f>
        <v>4</v>
      </c>
      <c r="F1434" t="s">
        <v>179</v>
      </c>
      <c r="G1434" t="s">
        <v>83</v>
      </c>
      <c r="H1434" t="s">
        <v>18</v>
      </c>
      <c r="I1434">
        <v>10</v>
      </c>
      <c r="J1434">
        <v>4</v>
      </c>
    </row>
    <row r="1435" spans="1:10">
      <c r="A1435" s="108" t="str">
        <f>COL_SIZES[[#This Row],[datatype]]&amp;"_"&amp;COL_SIZES[[#This Row],[column_prec]]&amp;"_"&amp;COL_SIZES[[#This Row],[col_len]]</f>
        <v>datetime_23_8</v>
      </c>
      <c r="B1435" s="108">
        <f>IF(COL_SIZES[[#This Row],[datatype]] = "varchar",
  MIN(
    COL_SIZES[[#This Row],[column_length]],
    IFERROR(VALUE(VLOOKUP(
      COL_SIZES[[#This Row],[table_name]]&amp;"."&amp;COL_SIZES[[#This Row],[column_name]],
      AVG_COL_SIZES[#Data],2,FALSE)),
    COL_SIZES[[#This Row],[column_length]])
  ),
  COL_SIZES[[#This Row],[column_length]])</f>
        <v>8</v>
      </c>
      <c r="C1435" s="109">
        <f>VLOOKUP(A1435,DBMS_TYPE_SIZES[],2,FALSE)</f>
        <v>7</v>
      </c>
      <c r="D1435" s="109">
        <f>VLOOKUP(A1435,DBMS_TYPE_SIZES[],3,FALSE)</f>
        <v>8</v>
      </c>
      <c r="E1435" s="110">
        <f>VLOOKUP(A1435,DBMS_TYPE_SIZES[],4,FALSE)</f>
        <v>8</v>
      </c>
      <c r="F1435" t="s">
        <v>179</v>
      </c>
      <c r="G1435" t="s">
        <v>811</v>
      </c>
      <c r="H1435" t="s">
        <v>20</v>
      </c>
      <c r="I1435">
        <v>23</v>
      </c>
      <c r="J1435">
        <v>8</v>
      </c>
    </row>
    <row r="1436" spans="1:10">
      <c r="A1436" s="108" t="str">
        <f>COL_SIZES[[#This Row],[datatype]]&amp;"_"&amp;COL_SIZES[[#This Row],[column_prec]]&amp;"_"&amp;COL_SIZES[[#This Row],[col_len]]</f>
        <v>int_10_4</v>
      </c>
      <c r="B1436" s="108">
        <f>IF(COL_SIZES[[#This Row],[datatype]] = "varchar",
  MIN(
    COL_SIZES[[#This Row],[column_length]],
    IFERROR(VALUE(VLOOKUP(
      COL_SIZES[[#This Row],[table_name]]&amp;"."&amp;COL_SIZES[[#This Row],[column_name]],
      AVG_COL_SIZES[#Data],2,FALSE)),
    COL_SIZES[[#This Row],[column_length]])
  ),
  COL_SIZES[[#This Row],[column_length]])</f>
        <v>4</v>
      </c>
      <c r="C1436" s="109">
        <f>VLOOKUP(A1436,DBMS_TYPE_SIZES[],2,FALSE)</f>
        <v>9</v>
      </c>
      <c r="D1436" s="109">
        <f>VLOOKUP(A1436,DBMS_TYPE_SIZES[],3,FALSE)</f>
        <v>4</v>
      </c>
      <c r="E1436" s="110">
        <f>VLOOKUP(A1436,DBMS_TYPE_SIZES[],4,FALSE)</f>
        <v>4</v>
      </c>
      <c r="F1436" t="s">
        <v>179</v>
      </c>
      <c r="G1436" t="s">
        <v>211</v>
      </c>
      <c r="H1436" t="s">
        <v>18</v>
      </c>
      <c r="I1436">
        <v>10</v>
      </c>
      <c r="J1436">
        <v>4</v>
      </c>
    </row>
    <row r="1437" spans="1:10">
      <c r="A1437" s="108" t="str">
        <f>COL_SIZES[[#This Row],[datatype]]&amp;"_"&amp;COL_SIZES[[#This Row],[column_prec]]&amp;"_"&amp;COL_SIZES[[#This Row],[col_len]]</f>
        <v>int_10_4</v>
      </c>
      <c r="B1437" s="108">
        <f>IF(COL_SIZES[[#This Row],[datatype]] = "varchar",
  MIN(
    COL_SIZES[[#This Row],[column_length]],
    IFERROR(VALUE(VLOOKUP(
      COL_SIZES[[#This Row],[table_name]]&amp;"."&amp;COL_SIZES[[#This Row],[column_name]],
      AVG_COL_SIZES[#Data],2,FALSE)),
    COL_SIZES[[#This Row],[column_length]])
  ),
  COL_SIZES[[#This Row],[column_length]])</f>
        <v>4</v>
      </c>
      <c r="C1437" s="109">
        <f>VLOOKUP(A1437,DBMS_TYPE_SIZES[],2,FALSE)</f>
        <v>9</v>
      </c>
      <c r="D1437" s="109">
        <f>VLOOKUP(A1437,DBMS_TYPE_SIZES[],3,FALSE)</f>
        <v>4</v>
      </c>
      <c r="E1437" s="110">
        <f>VLOOKUP(A1437,DBMS_TYPE_SIZES[],4,FALSE)</f>
        <v>4</v>
      </c>
      <c r="F1437" t="s">
        <v>179</v>
      </c>
      <c r="G1437" t="s">
        <v>812</v>
      </c>
      <c r="H1437" t="s">
        <v>18</v>
      </c>
      <c r="I1437">
        <v>10</v>
      </c>
      <c r="J1437">
        <v>4</v>
      </c>
    </row>
    <row r="1438" spans="1:10">
      <c r="A1438" s="108" t="str">
        <f>COL_SIZES[[#This Row],[datatype]]&amp;"_"&amp;COL_SIZES[[#This Row],[column_prec]]&amp;"_"&amp;COL_SIZES[[#This Row],[col_len]]</f>
        <v>int_10_4</v>
      </c>
      <c r="B1438" s="108">
        <f>IF(COL_SIZES[[#This Row],[datatype]] = "varchar",
  MIN(
    COL_SIZES[[#This Row],[column_length]],
    IFERROR(VALUE(VLOOKUP(
      COL_SIZES[[#This Row],[table_name]]&amp;"."&amp;COL_SIZES[[#This Row],[column_name]],
      AVG_COL_SIZES[#Data],2,FALSE)),
    COL_SIZES[[#This Row],[column_length]])
  ),
  COL_SIZES[[#This Row],[column_length]])</f>
        <v>4</v>
      </c>
      <c r="C1438" s="109">
        <f>VLOOKUP(A1438,DBMS_TYPE_SIZES[],2,FALSE)</f>
        <v>9</v>
      </c>
      <c r="D1438" s="109">
        <f>VLOOKUP(A1438,DBMS_TYPE_SIZES[],3,FALSE)</f>
        <v>4</v>
      </c>
      <c r="E1438" s="110">
        <f>VLOOKUP(A1438,DBMS_TYPE_SIZES[],4,FALSE)</f>
        <v>4</v>
      </c>
      <c r="F1438" t="s">
        <v>179</v>
      </c>
      <c r="G1438" t="s">
        <v>697</v>
      </c>
      <c r="H1438" t="s">
        <v>18</v>
      </c>
      <c r="I1438">
        <v>10</v>
      </c>
      <c r="J1438">
        <v>4</v>
      </c>
    </row>
    <row r="1439" spans="1:10">
      <c r="A1439" s="108" t="str">
        <f>COL_SIZES[[#This Row],[datatype]]&amp;"_"&amp;COL_SIZES[[#This Row],[column_prec]]&amp;"_"&amp;COL_SIZES[[#This Row],[col_len]]</f>
        <v>int_10_4</v>
      </c>
      <c r="B1439" s="108">
        <f>IF(COL_SIZES[[#This Row],[datatype]] = "varchar",
  MIN(
    COL_SIZES[[#This Row],[column_length]],
    IFERROR(VALUE(VLOOKUP(
      COL_SIZES[[#This Row],[table_name]]&amp;"."&amp;COL_SIZES[[#This Row],[column_name]],
      AVG_COL_SIZES[#Data],2,FALSE)),
    COL_SIZES[[#This Row],[column_length]])
  ),
  COL_SIZES[[#This Row],[column_length]])</f>
        <v>4</v>
      </c>
      <c r="C1439" s="109">
        <f>VLOOKUP(A1439,DBMS_TYPE_SIZES[],2,FALSE)</f>
        <v>9</v>
      </c>
      <c r="D1439" s="109">
        <f>VLOOKUP(A1439,DBMS_TYPE_SIZES[],3,FALSE)</f>
        <v>4</v>
      </c>
      <c r="E1439" s="110">
        <f>VLOOKUP(A1439,DBMS_TYPE_SIZES[],4,FALSE)</f>
        <v>4</v>
      </c>
      <c r="F1439" t="s">
        <v>179</v>
      </c>
      <c r="G1439" t="s">
        <v>698</v>
      </c>
      <c r="H1439" t="s">
        <v>18</v>
      </c>
      <c r="I1439">
        <v>10</v>
      </c>
      <c r="J1439">
        <v>4</v>
      </c>
    </row>
    <row r="1440" spans="1:10">
      <c r="A1440" s="108" t="str">
        <f>COL_SIZES[[#This Row],[datatype]]&amp;"_"&amp;COL_SIZES[[#This Row],[column_prec]]&amp;"_"&amp;COL_SIZES[[#This Row],[col_len]]</f>
        <v>int_10_4</v>
      </c>
      <c r="B1440" s="108">
        <f>IF(COL_SIZES[[#This Row],[datatype]] = "varchar",
  MIN(
    COL_SIZES[[#This Row],[column_length]],
    IFERROR(VALUE(VLOOKUP(
      COL_SIZES[[#This Row],[table_name]]&amp;"."&amp;COL_SIZES[[#This Row],[column_name]],
      AVG_COL_SIZES[#Data],2,FALSE)),
    COL_SIZES[[#This Row],[column_length]])
  ),
  COL_SIZES[[#This Row],[column_length]])</f>
        <v>4</v>
      </c>
      <c r="C1440" s="109">
        <f>VLOOKUP(A1440,DBMS_TYPE_SIZES[],2,FALSE)</f>
        <v>9</v>
      </c>
      <c r="D1440" s="109">
        <f>VLOOKUP(A1440,DBMS_TYPE_SIZES[],3,FALSE)</f>
        <v>4</v>
      </c>
      <c r="E1440" s="110">
        <f>VLOOKUP(A1440,DBMS_TYPE_SIZES[],4,FALSE)</f>
        <v>4</v>
      </c>
      <c r="F1440" t="s">
        <v>179</v>
      </c>
      <c r="G1440" t="s">
        <v>139</v>
      </c>
      <c r="H1440" t="s">
        <v>18</v>
      </c>
      <c r="I1440">
        <v>10</v>
      </c>
      <c r="J1440">
        <v>4</v>
      </c>
    </row>
    <row r="1441" spans="1:10">
      <c r="A1441" s="108" t="str">
        <f>COL_SIZES[[#This Row],[datatype]]&amp;"_"&amp;COL_SIZES[[#This Row],[column_prec]]&amp;"_"&amp;COL_SIZES[[#This Row],[col_len]]</f>
        <v>varchar_0_255</v>
      </c>
      <c r="B1441" s="108">
        <f>IF(COL_SIZES[[#This Row],[datatype]] = "varchar",
  MIN(
    COL_SIZES[[#This Row],[column_length]],
    IFERROR(VALUE(VLOOKUP(
      COL_SIZES[[#This Row],[table_name]]&amp;"."&amp;COL_SIZES[[#This Row],[column_name]],
      AVG_COL_SIZES[#Data],2,FALSE)),
    COL_SIZES[[#This Row],[column_length]])
  ),
  COL_SIZES[[#This Row],[column_length]])</f>
        <v>255</v>
      </c>
      <c r="C1441" s="109">
        <f>VLOOKUP(A1441,DBMS_TYPE_SIZES[],2,FALSE)</f>
        <v>255</v>
      </c>
      <c r="D1441" s="109">
        <f>VLOOKUP(A1441,DBMS_TYPE_SIZES[],3,FALSE)</f>
        <v>255</v>
      </c>
      <c r="E1441" s="110">
        <f>VLOOKUP(A1441,DBMS_TYPE_SIZES[],4,FALSE)</f>
        <v>256</v>
      </c>
      <c r="F1441" t="s">
        <v>179</v>
      </c>
      <c r="G1441" t="s">
        <v>699</v>
      </c>
      <c r="H1441" t="s">
        <v>86</v>
      </c>
      <c r="I1441">
        <v>0</v>
      </c>
      <c r="J1441">
        <v>255</v>
      </c>
    </row>
    <row r="1442" spans="1:10">
      <c r="A1442" s="108" t="str">
        <f>COL_SIZES[[#This Row],[datatype]]&amp;"_"&amp;COL_SIZES[[#This Row],[column_prec]]&amp;"_"&amp;COL_SIZES[[#This Row],[col_len]]</f>
        <v>varchar_0_255</v>
      </c>
      <c r="B1442" s="108">
        <f>IF(COL_SIZES[[#This Row],[datatype]] = "varchar",
  MIN(
    COL_SIZES[[#This Row],[column_length]],
    IFERROR(VALUE(VLOOKUP(
      COL_SIZES[[#This Row],[table_name]]&amp;"."&amp;COL_SIZES[[#This Row],[column_name]],
      AVG_COL_SIZES[#Data],2,FALSE)),
    COL_SIZES[[#This Row],[column_length]])
  ),
  COL_SIZES[[#This Row],[column_length]])</f>
        <v>255</v>
      </c>
      <c r="C1442" s="109">
        <f>VLOOKUP(A1442,DBMS_TYPE_SIZES[],2,FALSE)</f>
        <v>255</v>
      </c>
      <c r="D1442" s="109">
        <f>VLOOKUP(A1442,DBMS_TYPE_SIZES[],3,FALSE)</f>
        <v>255</v>
      </c>
      <c r="E1442" s="110">
        <f>VLOOKUP(A1442,DBMS_TYPE_SIZES[],4,FALSE)</f>
        <v>256</v>
      </c>
      <c r="F1442" t="s">
        <v>179</v>
      </c>
      <c r="G1442" t="s">
        <v>700</v>
      </c>
      <c r="H1442" t="s">
        <v>86</v>
      </c>
      <c r="I1442">
        <v>0</v>
      </c>
      <c r="J1442">
        <v>255</v>
      </c>
    </row>
    <row r="1443" spans="1:10">
      <c r="A1443" s="108" t="str">
        <f>COL_SIZES[[#This Row],[datatype]]&amp;"_"&amp;COL_SIZES[[#This Row],[column_prec]]&amp;"_"&amp;COL_SIZES[[#This Row],[col_len]]</f>
        <v>int_10_4</v>
      </c>
      <c r="B1443" s="108">
        <f>IF(COL_SIZES[[#This Row],[datatype]] = "varchar",
  MIN(
    COL_SIZES[[#This Row],[column_length]],
    IFERROR(VALUE(VLOOKUP(
      COL_SIZES[[#This Row],[table_name]]&amp;"."&amp;COL_SIZES[[#This Row],[column_name]],
      AVG_COL_SIZES[#Data],2,FALSE)),
    COL_SIZES[[#This Row],[column_length]])
  ),
  COL_SIZES[[#This Row],[column_length]])</f>
        <v>4</v>
      </c>
      <c r="C1443" s="109">
        <f>VLOOKUP(A1443,DBMS_TYPE_SIZES[],2,FALSE)</f>
        <v>9</v>
      </c>
      <c r="D1443" s="109">
        <f>VLOOKUP(A1443,DBMS_TYPE_SIZES[],3,FALSE)</f>
        <v>4</v>
      </c>
      <c r="E1443" s="110">
        <f>VLOOKUP(A1443,DBMS_TYPE_SIZES[],4,FALSE)</f>
        <v>4</v>
      </c>
      <c r="F1443" t="s">
        <v>179</v>
      </c>
      <c r="G1443" t="s">
        <v>116</v>
      </c>
      <c r="H1443" t="s">
        <v>18</v>
      </c>
      <c r="I1443">
        <v>10</v>
      </c>
      <c r="J1443">
        <v>4</v>
      </c>
    </row>
    <row r="1444" spans="1:10">
      <c r="A1444" s="108" t="str">
        <f>COL_SIZES[[#This Row],[datatype]]&amp;"_"&amp;COL_SIZES[[#This Row],[column_prec]]&amp;"_"&amp;COL_SIZES[[#This Row],[col_len]]</f>
        <v>int_10_4</v>
      </c>
      <c r="B1444" s="108">
        <f>IF(COL_SIZES[[#This Row],[datatype]] = "varchar",
  MIN(
    COL_SIZES[[#This Row],[column_length]],
    IFERROR(VALUE(VLOOKUP(
      COL_SIZES[[#This Row],[table_name]]&amp;"."&amp;COL_SIZES[[#This Row],[column_name]],
      AVG_COL_SIZES[#Data],2,FALSE)),
    COL_SIZES[[#This Row],[column_length]])
  ),
  COL_SIZES[[#This Row],[column_length]])</f>
        <v>4</v>
      </c>
      <c r="C1444" s="109">
        <f>VLOOKUP(A1444,DBMS_TYPE_SIZES[],2,FALSE)</f>
        <v>9</v>
      </c>
      <c r="D1444" s="109">
        <f>VLOOKUP(A1444,DBMS_TYPE_SIZES[],3,FALSE)</f>
        <v>4</v>
      </c>
      <c r="E1444" s="110">
        <f>VLOOKUP(A1444,DBMS_TYPE_SIZES[],4,FALSE)</f>
        <v>4</v>
      </c>
      <c r="F1444" t="s">
        <v>179</v>
      </c>
      <c r="G1444" t="s">
        <v>96</v>
      </c>
      <c r="H1444" t="s">
        <v>18</v>
      </c>
      <c r="I1444">
        <v>10</v>
      </c>
      <c r="J1444">
        <v>4</v>
      </c>
    </row>
    <row r="1445" spans="1:10">
      <c r="A1445" s="108" t="str">
        <f>COL_SIZES[[#This Row],[datatype]]&amp;"_"&amp;COL_SIZES[[#This Row],[column_prec]]&amp;"_"&amp;COL_SIZES[[#This Row],[col_len]]</f>
        <v>datetime_23_8</v>
      </c>
      <c r="B1445" s="108">
        <f>IF(COL_SIZES[[#This Row],[datatype]] = "varchar",
  MIN(
    COL_SIZES[[#This Row],[column_length]],
    IFERROR(VALUE(VLOOKUP(
      COL_SIZES[[#This Row],[table_name]]&amp;"."&amp;COL_SIZES[[#This Row],[column_name]],
      AVG_COL_SIZES[#Data],2,FALSE)),
    COL_SIZES[[#This Row],[column_length]])
  ),
  COL_SIZES[[#This Row],[column_length]])</f>
        <v>8</v>
      </c>
      <c r="C1445" s="109">
        <f>VLOOKUP(A1445,DBMS_TYPE_SIZES[],2,FALSE)</f>
        <v>7</v>
      </c>
      <c r="D1445" s="109">
        <f>VLOOKUP(A1445,DBMS_TYPE_SIZES[],3,FALSE)</f>
        <v>8</v>
      </c>
      <c r="E1445" s="110">
        <f>VLOOKUP(A1445,DBMS_TYPE_SIZES[],4,FALSE)</f>
        <v>8</v>
      </c>
      <c r="F1445" t="s">
        <v>179</v>
      </c>
      <c r="G1445" t="s">
        <v>713</v>
      </c>
      <c r="H1445" t="s">
        <v>20</v>
      </c>
      <c r="I1445">
        <v>23</v>
      </c>
      <c r="J1445">
        <v>8</v>
      </c>
    </row>
    <row r="1446" spans="1:10">
      <c r="A1446" s="108" t="str">
        <f>COL_SIZES[[#This Row],[datatype]]&amp;"_"&amp;COL_SIZES[[#This Row],[column_prec]]&amp;"_"&amp;COL_SIZES[[#This Row],[col_len]]</f>
        <v>int_10_4</v>
      </c>
      <c r="B1446" s="108">
        <f>IF(COL_SIZES[[#This Row],[datatype]] = "varchar",
  MIN(
    COL_SIZES[[#This Row],[column_length]],
    IFERROR(VALUE(VLOOKUP(
      COL_SIZES[[#This Row],[table_name]]&amp;"."&amp;COL_SIZES[[#This Row],[column_name]],
      AVG_COL_SIZES[#Data],2,FALSE)),
    COL_SIZES[[#This Row],[column_length]])
  ),
  COL_SIZES[[#This Row],[column_length]])</f>
        <v>4</v>
      </c>
      <c r="C1446" s="109">
        <f>VLOOKUP(A1446,DBMS_TYPE_SIZES[],2,FALSE)</f>
        <v>9</v>
      </c>
      <c r="D1446" s="109">
        <f>VLOOKUP(A1446,DBMS_TYPE_SIZES[],3,FALSE)</f>
        <v>4</v>
      </c>
      <c r="E1446" s="110">
        <f>VLOOKUP(A1446,DBMS_TYPE_SIZES[],4,FALSE)</f>
        <v>4</v>
      </c>
      <c r="F1446" t="s">
        <v>179</v>
      </c>
      <c r="G1446" t="s">
        <v>714</v>
      </c>
      <c r="H1446" t="s">
        <v>18</v>
      </c>
      <c r="I1446">
        <v>10</v>
      </c>
      <c r="J1446">
        <v>4</v>
      </c>
    </row>
    <row r="1447" spans="1:10">
      <c r="A1447" s="108" t="str">
        <f>COL_SIZES[[#This Row],[datatype]]&amp;"_"&amp;COL_SIZES[[#This Row],[column_prec]]&amp;"_"&amp;COL_SIZES[[#This Row],[col_len]]</f>
        <v>varchar_0_255</v>
      </c>
      <c r="B1447" s="108">
        <f>IF(COL_SIZES[[#This Row],[datatype]] = "varchar",
  MIN(
    COL_SIZES[[#This Row],[column_length]],
    IFERROR(VALUE(VLOOKUP(
      COL_SIZES[[#This Row],[table_name]]&amp;"."&amp;COL_SIZES[[#This Row],[column_name]],
      AVG_COL_SIZES[#Data],2,FALSE)),
    COL_SIZES[[#This Row],[column_length]])
  ),
  COL_SIZES[[#This Row],[column_length]])</f>
        <v>255</v>
      </c>
      <c r="C1447" s="109">
        <f>VLOOKUP(A1447,DBMS_TYPE_SIZES[],2,FALSE)</f>
        <v>255</v>
      </c>
      <c r="D1447" s="109">
        <f>VLOOKUP(A1447,DBMS_TYPE_SIZES[],3,FALSE)</f>
        <v>255</v>
      </c>
      <c r="E1447" s="110">
        <f>VLOOKUP(A1447,DBMS_TYPE_SIZES[],4,FALSE)</f>
        <v>256</v>
      </c>
      <c r="F1447" t="s">
        <v>179</v>
      </c>
      <c r="G1447" t="s">
        <v>813</v>
      </c>
      <c r="H1447" t="s">
        <v>86</v>
      </c>
      <c r="I1447">
        <v>0</v>
      </c>
      <c r="J1447">
        <v>255</v>
      </c>
    </row>
    <row r="1448" spans="1:10">
      <c r="A1448" s="108" t="str">
        <f>COL_SIZES[[#This Row],[datatype]]&amp;"_"&amp;COL_SIZES[[#This Row],[column_prec]]&amp;"_"&amp;COL_SIZES[[#This Row],[col_len]]</f>
        <v>int_10_4</v>
      </c>
      <c r="B1448" s="108">
        <f>IF(COL_SIZES[[#This Row],[datatype]] = "varchar",
  MIN(
    COL_SIZES[[#This Row],[column_length]],
    IFERROR(VALUE(VLOOKUP(
      COL_SIZES[[#This Row],[table_name]]&amp;"."&amp;COL_SIZES[[#This Row],[column_name]],
      AVG_COL_SIZES[#Data],2,FALSE)),
    COL_SIZES[[#This Row],[column_length]])
  ),
  COL_SIZES[[#This Row],[column_length]])</f>
        <v>4</v>
      </c>
      <c r="C1448" s="109">
        <f>VLOOKUP(A1448,DBMS_TYPE_SIZES[],2,FALSE)</f>
        <v>9</v>
      </c>
      <c r="D1448" s="109">
        <f>VLOOKUP(A1448,DBMS_TYPE_SIZES[],3,FALSE)</f>
        <v>4</v>
      </c>
      <c r="E1448" s="110">
        <f>VLOOKUP(A1448,DBMS_TYPE_SIZES[],4,FALSE)</f>
        <v>4</v>
      </c>
      <c r="F1448" t="s">
        <v>179</v>
      </c>
      <c r="G1448" t="s">
        <v>704</v>
      </c>
      <c r="H1448" t="s">
        <v>18</v>
      </c>
      <c r="I1448">
        <v>10</v>
      </c>
      <c r="J1448">
        <v>4</v>
      </c>
    </row>
    <row r="1449" spans="1:10">
      <c r="A1449" s="108" t="str">
        <f>COL_SIZES[[#This Row],[datatype]]&amp;"_"&amp;COL_SIZES[[#This Row],[column_prec]]&amp;"_"&amp;COL_SIZES[[#This Row],[col_len]]</f>
        <v>int_10_4</v>
      </c>
      <c r="B1449" s="108">
        <f>IF(COL_SIZES[[#This Row],[datatype]] = "varchar",
  MIN(
    COL_SIZES[[#This Row],[column_length]],
    IFERROR(VALUE(VLOOKUP(
      COL_SIZES[[#This Row],[table_name]]&amp;"."&amp;COL_SIZES[[#This Row],[column_name]],
      AVG_COL_SIZES[#Data],2,FALSE)),
    COL_SIZES[[#This Row],[column_length]])
  ),
  COL_SIZES[[#This Row],[column_length]])</f>
        <v>4</v>
      </c>
      <c r="C1449" s="109">
        <f>VLOOKUP(A1449,DBMS_TYPE_SIZES[],2,FALSE)</f>
        <v>9</v>
      </c>
      <c r="D1449" s="109">
        <f>VLOOKUP(A1449,DBMS_TYPE_SIZES[],3,FALSE)</f>
        <v>4</v>
      </c>
      <c r="E1449" s="110">
        <f>VLOOKUP(A1449,DBMS_TYPE_SIZES[],4,FALSE)</f>
        <v>4</v>
      </c>
      <c r="F1449" t="s">
        <v>179</v>
      </c>
      <c r="G1449" t="s">
        <v>204</v>
      </c>
      <c r="H1449" t="s">
        <v>18</v>
      </c>
      <c r="I1449">
        <v>10</v>
      </c>
      <c r="J1449">
        <v>4</v>
      </c>
    </row>
    <row r="1450" spans="1:10">
      <c r="A1450" s="108" t="str">
        <f>COL_SIZES[[#This Row],[datatype]]&amp;"_"&amp;COL_SIZES[[#This Row],[column_prec]]&amp;"_"&amp;COL_SIZES[[#This Row],[col_len]]</f>
        <v>int_10_4</v>
      </c>
      <c r="B1450" s="108">
        <f>IF(COL_SIZES[[#This Row],[datatype]] = "varchar",
  MIN(
    COL_SIZES[[#This Row],[column_length]],
    IFERROR(VALUE(VLOOKUP(
      COL_SIZES[[#This Row],[table_name]]&amp;"."&amp;COL_SIZES[[#This Row],[column_name]],
      AVG_COL_SIZES[#Data],2,FALSE)),
    COL_SIZES[[#This Row],[column_length]])
  ),
  COL_SIZES[[#This Row],[column_length]])</f>
        <v>4</v>
      </c>
      <c r="C1450" s="109">
        <f>VLOOKUP(A1450,DBMS_TYPE_SIZES[],2,FALSE)</f>
        <v>9</v>
      </c>
      <c r="D1450" s="109">
        <f>VLOOKUP(A1450,DBMS_TYPE_SIZES[],3,FALSE)</f>
        <v>4</v>
      </c>
      <c r="E1450" s="110">
        <f>VLOOKUP(A1450,DBMS_TYPE_SIZES[],4,FALSE)</f>
        <v>4</v>
      </c>
      <c r="F1450" t="s">
        <v>179</v>
      </c>
      <c r="G1450" t="s">
        <v>238</v>
      </c>
      <c r="H1450" t="s">
        <v>18</v>
      </c>
      <c r="I1450">
        <v>10</v>
      </c>
      <c r="J1450">
        <v>4</v>
      </c>
    </row>
    <row r="1451" spans="1:10">
      <c r="A1451" s="108" t="str">
        <f>COL_SIZES[[#This Row],[datatype]]&amp;"_"&amp;COL_SIZES[[#This Row],[column_prec]]&amp;"_"&amp;COL_SIZES[[#This Row],[col_len]]</f>
        <v>numeric_19_9</v>
      </c>
      <c r="B1451" s="108">
        <f>IF(COL_SIZES[[#This Row],[datatype]] = "varchar",
  MIN(
    COL_SIZES[[#This Row],[column_length]],
    IFERROR(VALUE(VLOOKUP(
      COL_SIZES[[#This Row],[table_name]]&amp;"."&amp;COL_SIZES[[#This Row],[column_name]],
      AVG_COL_SIZES[#Data],2,FALSE)),
    COL_SIZES[[#This Row],[column_length]])
  ),
  COL_SIZES[[#This Row],[column_length]])</f>
        <v>9</v>
      </c>
      <c r="C1451" s="109">
        <f>VLOOKUP(A1451,DBMS_TYPE_SIZES[],2,FALSE)</f>
        <v>9</v>
      </c>
      <c r="D1451" s="109">
        <f>VLOOKUP(A1451,DBMS_TYPE_SIZES[],3,FALSE)</f>
        <v>9</v>
      </c>
      <c r="E1451" s="110">
        <f>VLOOKUP(A1451,DBMS_TYPE_SIZES[],4,FALSE)</f>
        <v>9</v>
      </c>
      <c r="F1451" t="s">
        <v>179</v>
      </c>
      <c r="G1451" t="s">
        <v>151</v>
      </c>
      <c r="H1451" t="s">
        <v>62</v>
      </c>
      <c r="I1451">
        <v>19</v>
      </c>
      <c r="J1451">
        <v>9</v>
      </c>
    </row>
    <row r="1452" spans="1:10">
      <c r="A1452" s="108" t="str">
        <f>COL_SIZES[[#This Row],[datatype]]&amp;"_"&amp;COL_SIZES[[#This Row],[column_prec]]&amp;"_"&amp;COL_SIZES[[#This Row],[col_len]]</f>
        <v>varchar_0_255</v>
      </c>
      <c r="B1452" s="108">
        <f>IF(COL_SIZES[[#This Row],[datatype]] = "varchar",
  MIN(
    COL_SIZES[[#This Row],[column_length]],
    IFERROR(VALUE(VLOOKUP(
      COL_SIZES[[#This Row],[table_name]]&amp;"."&amp;COL_SIZES[[#This Row],[column_name]],
      AVG_COL_SIZES[#Data],2,FALSE)),
    COL_SIZES[[#This Row],[column_length]])
  ),
  COL_SIZES[[#This Row],[column_length]])</f>
        <v>255</v>
      </c>
      <c r="C1452" s="109">
        <f>VLOOKUP(A1452,DBMS_TYPE_SIZES[],2,FALSE)</f>
        <v>255</v>
      </c>
      <c r="D1452" s="109">
        <f>VLOOKUP(A1452,DBMS_TYPE_SIZES[],3,FALSE)</f>
        <v>255</v>
      </c>
      <c r="E1452" s="110">
        <f>VLOOKUP(A1452,DBMS_TYPE_SIZES[],4,FALSE)</f>
        <v>256</v>
      </c>
      <c r="F1452" t="s">
        <v>179</v>
      </c>
      <c r="G1452" t="s">
        <v>819</v>
      </c>
      <c r="H1452" t="s">
        <v>86</v>
      </c>
      <c r="I1452">
        <v>0</v>
      </c>
      <c r="J1452">
        <v>255</v>
      </c>
    </row>
    <row r="1453" spans="1:10">
      <c r="A1453" s="108" t="str">
        <f>COL_SIZES[[#This Row],[datatype]]&amp;"_"&amp;COL_SIZES[[#This Row],[column_prec]]&amp;"_"&amp;COL_SIZES[[#This Row],[col_len]]</f>
        <v>int_10_4</v>
      </c>
      <c r="B1453" s="108">
        <f>IF(COL_SIZES[[#This Row],[datatype]] = "varchar",
  MIN(
    COL_SIZES[[#This Row],[column_length]],
    IFERROR(VALUE(VLOOKUP(
      COL_SIZES[[#This Row],[table_name]]&amp;"."&amp;COL_SIZES[[#This Row],[column_name]],
      AVG_COL_SIZES[#Data],2,FALSE)),
    COL_SIZES[[#This Row],[column_length]])
  ),
  COL_SIZES[[#This Row],[column_length]])</f>
        <v>4</v>
      </c>
      <c r="C1453" s="109">
        <f>VLOOKUP(A1453,DBMS_TYPE_SIZES[],2,FALSE)</f>
        <v>9</v>
      </c>
      <c r="D1453" s="109">
        <f>VLOOKUP(A1453,DBMS_TYPE_SIZES[],3,FALSE)</f>
        <v>4</v>
      </c>
      <c r="E1453" s="110">
        <f>VLOOKUP(A1453,DBMS_TYPE_SIZES[],4,FALSE)</f>
        <v>4</v>
      </c>
      <c r="F1453" t="s">
        <v>180</v>
      </c>
      <c r="G1453" t="s">
        <v>820</v>
      </c>
      <c r="H1453" t="s">
        <v>18</v>
      </c>
      <c r="I1453">
        <v>10</v>
      </c>
      <c r="J1453">
        <v>4</v>
      </c>
    </row>
    <row r="1454" spans="1:10">
      <c r="A1454" s="108" t="str">
        <f>COL_SIZES[[#This Row],[datatype]]&amp;"_"&amp;COL_SIZES[[#This Row],[column_prec]]&amp;"_"&amp;COL_SIZES[[#This Row],[col_len]]</f>
        <v>numeric_19_9</v>
      </c>
      <c r="B1454" s="108">
        <f>IF(COL_SIZES[[#This Row],[datatype]] = "varchar",
  MIN(
    COL_SIZES[[#This Row],[column_length]],
    IFERROR(VALUE(VLOOKUP(
      COL_SIZES[[#This Row],[table_name]]&amp;"."&amp;COL_SIZES[[#This Row],[column_name]],
      AVG_COL_SIZES[#Data],2,FALSE)),
    COL_SIZES[[#This Row],[column_length]])
  ),
  COL_SIZES[[#This Row],[column_length]])</f>
        <v>9</v>
      </c>
      <c r="C1454" s="109">
        <f>VLOOKUP(A1454,DBMS_TYPE_SIZES[],2,FALSE)</f>
        <v>9</v>
      </c>
      <c r="D1454" s="109">
        <f>VLOOKUP(A1454,DBMS_TYPE_SIZES[],3,FALSE)</f>
        <v>9</v>
      </c>
      <c r="E1454" s="110">
        <f>VLOOKUP(A1454,DBMS_TYPE_SIZES[],4,FALSE)</f>
        <v>9</v>
      </c>
      <c r="F1454" t="s">
        <v>180</v>
      </c>
      <c r="G1454" t="s">
        <v>143</v>
      </c>
      <c r="H1454" t="s">
        <v>62</v>
      </c>
      <c r="I1454">
        <v>19</v>
      </c>
      <c r="J1454">
        <v>9</v>
      </c>
    </row>
    <row r="1455" spans="1:10">
      <c r="A1455" s="108" t="str">
        <f>COL_SIZES[[#This Row],[datatype]]&amp;"_"&amp;COL_SIZES[[#This Row],[column_prec]]&amp;"_"&amp;COL_SIZES[[#This Row],[col_len]]</f>
        <v>datetime_23_8</v>
      </c>
      <c r="B1455" s="108">
        <f>IF(COL_SIZES[[#This Row],[datatype]] = "varchar",
  MIN(
    COL_SIZES[[#This Row],[column_length]],
    IFERROR(VALUE(VLOOKUP(
      COL_SIZES[[#This Row],[table_name]]&amp;"."&amp;COL_SIZES[[#This Row],[column_name]],
      AVG_COL_SIZES[#Data],2,FALSE)),
    COL_SIZES[[#This Row],[column_length]])
  ),
  COL_SIZES[[#This Row],[column_length]])</f>
        <v>8</v>
      </c>
      <c r="C1455" s="109">
        <f>VLOOKUP(A1455,DBMS_TYPE_SIZES[],2,FALSE)</f>
        <v>7</v>
      </c>
      <c r="D1455" s="109">
        <f>VLOOKUP(A1455,DBMS_TYPE_SIZES[],3,FALSE)</f>
        <v>8</v>
      </c>
      <c r="E1455" s="110">
        <f>VLOOKUP(A1455,DBMS_TYPE_SIZES[],4,FALSE)</f>
        <v>8</v>
      </c>
      <c r="F1455" t="s">
        <v>180</v>
      </c>
      <c r="G1455" t="s">
        <v>575</v>
      </c>
      <c r="H1455" t="s">
        <v>20</v>
      </c>
      <c r="I1455">
        <v>23</v>
      </c>
      <c r="J1455">
        <v>8</v>
      </c>
    </row>
    <row r="1456" spans="1:10">
      <c r="A1456" s="108" t="str">
        <f>COL_SIZES[[#This Row],[datatype]]&amp;"_"&amp;COL_SIZES[[#This Row],[column_prec]]&amp;"_"&amp;COL_SIZES[[#This Row],[col_len]]</f>
        <v>int_10_4</v>
      </c>
      <c r="B1456" s="108">
        <f>IF(COL_SIZES[[#This Row],[datatype]] = "varchar",
  MIN(
    COL_SIZES[[#This Row],[column_length]],
    IFERROR(VALUE(VLOOKUP(
      COL_SIZES[[#This Row],[table_name]]&amp;"."&amp;COL_SIZES[[#This Row],[column_name]],
      AVG_COL_SIZES[#Data],2,FALSE)),
    COL_SIZES[[#This Row],[column_length]])
  ),
  COL_SIZES[[#This Row],[column_length]])</f>
        <v>4</v>
      </c>
      <c r="C1456" s="109">
        <f>VLOOKUP(A1456,DBMS_TYPE_SIZES[],2,FALSE)</f>
        <v>9</v>
      </c>
      <c r="D1456" s="109">
        <f>VLOOKUP(A1456,DBMS_TYPE_SIZES[],3,FALSE)</f>
        <v>4</v>
      </c>
      <c r="E1456" s="110">
        <f>VLOOKUP(A1456,DBMS_TYPE_SIZES[],4,FALSE)</f>
        <v>4</v>
      </c>
      <c r="F1456" t="s">
        <v>180</v>
      </c>
      <c r="G1456" t="s">
        <v>141</v>
      </c>
      <c r="H1456" t="s">
        <v>18</v>
      </c>
      <c r="I1456">
        <v>10</v>
      </c>
      <c r="J1456">
        <v>4</v>
      </c>
    </row>
    <row r="1457" spans="1:10">
      <c r="A1457" s="108" t="str">
        <f>COL_SIZES[[#This Row],[datatype]]&amp;"_"&amp;COL_SIZES[[#This Row],[column_prec]]&amp;"_"&amp;COL_SIZES[[#This Row],[col_len]]</f>
        <v>int_10_4</v>
      </c>
      <c r="B1457" s="108">
        <f>IF(COL_SIZES[[#This Row],[datatype]] = "varchar",
  MIN(
    COL_SIZES[[#This Row],[column_length]],
    IFERROR(VALUE(VLOOKUP(
      COL_SIZES[[#This Row],[table_name]]&amp;"."&amp;COL_SIZES[[#This Row],[column_name]],
      AVG_COL_SIZES[#Data],2,FALSE)),
    COL_SIZES[[#This Row],[column_length]])
  ),
  COL_SIZES[[#This Row],[column_length]])</f>
        <v>4</v>
      </c>
      <c r="C1457" s="109">
        <f>VLOOKUP(A1457,DBMS_TYPE_SIZES[],2,FALSE)</f>
        <v>9</v>
      </c>
      <c r="D1457" s="109">
        <f>VLOOKUP(A1457,DBMS_TYPE_SIZES[],3,FALSE)</f>
        <v>4</v>
      </c>
      <c r="E1457" s="110">
        <f>VLOOKUP(A1457,DBMS_TYPE_SIZES[],4,FALSE)</f>
        <v>4</v>
      </c>
      <c r="F1457" t="s">
        <v>180</v>
      </c>
      <c r="G1457" t="s">
        <v>83</v>
      </c>
      <c r="H1457" t="s">
        <v>18</v>
      </c>
      <c r="I1457">
        <v>10</v>
      </c>
      <c r="J1457">
        <v>4</v>
      </c>
    </row>
    <row r="1458" spans="1:10">
      <c r="A1458" s="108" t="str">
        <f>COL_SIZES[[#This Row],[datatype]]&amp;"_"&amp;COL_SIZES[[#This Row],[column_prec]]&amp;"_"&amp;COL_SIZES[[#This Row],[col_len]]</f>
        <v>datetime_23_8</v>
      </c>
      <c r="B1458" s="108">
        <f>IF(COL_SIZES[[#This Row],[datatype]] = "varchar",
  MIN(
    COL_SIZES[[#This Row],[column_length]],
    IFERROR(VALUE(VLOOKUP(
      COL_SIZES[[#This Row],[table_name]]&amp;"."&amp;COL_SIZES[[#This Row],[column_name]],
      AVG_COL_SIZES[#Data],2,FALSE)),
    COL_SIZES[[#This Row],[column_length]])
  ),
  COL_SIZES[[#This Row],[column_length]])</f>
        <v>8</v>
      </c>
      <c r="C1458" s="109">
        <f>VLOOKUP(A1458,DBMS_TYPE_SIZES[],2,FALSE)</f>
        <v>7</v>
      </c>
      <c r="D1458" s="109">
        <f>VLOOKUP(A1458,DBMS_TYPE_SIZES[],3,FALSE)</f>
        <v>8</v>
      </c>
      <c r="E1458" s="110">
        <f>VLOOKUP(A1458,DBMS_TYPE_SIZES[],4,FALSE)</f>
        <v>8</v>
      </c>
      <c r="F1458" t="s">
        <v>180</v>
      </c>
      <c r="G1458" t="s">
        <v>811</v>
      </c>
      <c r="H1458" t="s">
        <v>20</v>
      </c>
      <c r="I1458">
        <v>23</v>
      </c>
      <c r="J1458">
        <v>8</v>
      </c>
    </row>
    <row r="1459" spans="1:10">
      <c r="A1459" s="108" t="str">
        <f>COL_SIZES[[#This Row],[datatype]]&amp;"_"&amp;COL_SIZES[[#This Row],[column_prec]]&amp;"_"&amp;COL_SIZES[[#This Row],[col_len]]</f>
        <v>int_10_4</v>
      </c>
      <c r="B1459" s="108">
        <f>IF(COL_SIZES[[#This Row],[datatype]] = "varchar",
  MIN(
    COL_SIZES[[#This Row],[column_length]],
    IFERROR(VALUE(VLOOKUP(
      COL_SIZES[[#This Row],[table_name]]&amp;"."&amp;COL_SIZES[[#This Row],[column_name]],
      AVG_COL_SIZES[#Data],2,FALSE)),
    COL_SIZES[[#This Row],[column_length]])
  ),
  COL_SIZES[[#This Row],[column_length]])</f>
        <v>4</v>
      </c>
      <c r="C1459" s="109">
        <f>VLOOKUP(A1459,DBMS_TYPE_SIZES[],2,FALSE)</f>
        <v>9</v>
      </c>
      <c r="D1459" s="109">
        <f>VLOOKUP(A1459,DBMS_TYPE_SIZES[],3,FALSE)</f>
        <v>4</v>
      </c>
      <c r="E1459" s="110">
        <f>VLOOKUP(A1459,DBMS_TYPE_SIZES[],4,FALSE)</f>
        <v>4</v>
      </c>
      <c r="F1459" t="s">
        <v>180</v>
      </c>
      <c r="G1459" t="s">
        <v>211</v>
      </c>
      <c r="H1459" t="s">
        <v>18</v>
      </c>
      <c r="I1459">
        <v>10</v>
      </c>
      <c r="J1459">
        <v>4</v>
      </c>
    </row>
    <row r="1460" spans="1:10">
      <c r="A1460" s="108" t="str">
        <f>COL_SIZES[[#This Row],[datatype]]&amp;"_"&amp;COL_SIZES[[#This Row],[column_prec]]&amp;"_"&amp;COL_SIZES[[#This Row],[col_len]]</f>
        <v>varchar_0_255</v>
      </c>
      <c r="B1460" s="108">
        <f>IF(COL_SIZES[[#This Row],[datatype]] = "varchar",
  MIN(
    COL_SIZES[[#This Row],[column_length]],
    IFERROR(VALUE(VLOOKUP(
      COL_SIZES[[#This Row],[table_name]]&amp;"."&amp;COL_SIZES[[#This Row],[column_name]],
      AVG_COL_SIZES[#Data],2,FALSE)),
    COL_SIZES[[#This Row],[column_length]])
  ),
  COL_SIZES[[#This Row],[column_length]])</f>
        <v>255</v>
      </c>
      <c r="C1460" s="109">
        <f>VLOOKUP(A1460,DBMS_TYPE_SIZES[],2,FALSE)</f>
        <v>255</v>
      </c>
      <c r="D1460" s="109">
        <f>VLOOKUP(A1460,DBMS_TYPE_SIZES[],3,FALSE)</f>
        <v>255</v>
      </c>
      <c r="E1460" s="110">
        <f>VLOOKUP(A1460,DBMS_TYPE_SIZES[],4,FALSE)</f>
        <v>256</v>
      </c>
      <c r="F1460" t="s">
        <v>180</v>
      </c>
      <c r="G1460" t="s">
        <v>505</v>
      </c>
      <c r="H1460" t="s">
        <v>86</v>
      </c>
      <c r="I1460">
        <v>0</v>
      </c>
      <c r="J1460">
        <v>255</v>
      </c>
    </row>
    <row r="1461" spans="1:10">
      <c r="A1461" s="108" t="str">
        <f>COL_SIZES[[#This Row],[datatype]]&amp;"_"&amp;COL_SIZES[[#This Row],[column_prec]]&amp;"_"&amp;COL_SIZES[[#This Row],[col_len]]</f>
        <v>varchar_0_255</v>
      </c>
      <c r="B1461" s="108">
        <f>IF(COL_SIZES[[#This Row],[datatype]] = "varchar",
  MIN(
    COL_SIZES[[#This Row],[column_length]],
    IFERROR(VALUE(VLOOKUP(
      COL_SIZES[[#This Row],[table_name]]&amp;"."&amp;COL_SIZES[[#This Row],[column_name]],
      AVG_COL_SIZES[#Data],2,FALSE)),
    COL_SIZES[[#This Row],[column_length]])
  ),
  COL_SIZES[[#This Row],[column_length]])</f>
        <v>255</v>
      </c>
      <c r="C1461" s="109">
        <f>VLOOKUP(A1461,DBMS_TYPE_SIZES[],2,FALSE)</f>
        <v>255</v>
      </c>
      <c r="D1461" s="109">
        <f>VLOOKUP(A1461,DBMS_TYPE_SIZES[],3,FALSE)</f>
        <v>255</v>
      </c>
      <c r="E1461" s="110">
        <f>VLOOKUP(A1461,DBMS_TYPE_SIZES[],4,FALSE)</f>
        <v>256</v>
      </c>
      <c r="F1461" t="s">
        <v>180</v>
      </c>
      <c r="G1461" t="s">
        <v>821</v>
      </c>
      <c r="H1461" t="s">
        <v>86</v>
      </c>
      <c r="I1461">
        <v>0</v>
      </c>
      <c r="J1461">
        <v>255</v>
      </c>
    </row>
    <row r="1462" spans="1:10">
      <c r="A1462" s="108" t="str">
        <f>COL_SIZES[[#This Row],[datatype]]&amp;"_"&amp;COL_SIZES[[#This Row],[column_prec]]&amp;"_"&amp;COL_SIZES[[#This Row],[col_len]]</f>
        <v>int_10_4</v>
      </c>
      <c r="B1462" s="108">
        <f>IF(COL_SIZES[[#This Row],[datatype]] = "varchar",
  MIN(
    COL_SIZES[[#This Row],[column_length]],
    IFERROR(VALUE(VLOOKUP(
      COL_SIZES[[#This Row],[table_name]]&amp;"."&amp;COL_SIZES[[#This Row],[column_name]],
      AVG_COL_SIZES[#Data],2,FALSE)),
    COL_SIZES[[#This Row],[column_length]])
  ),
  COL_SIZES[[#This Row],[column_length]])</f>
        <v>4</v>
      </c>
      <c r="C1462" s="109">
        <f>VLOOKUP(A1462,DBMS_TYPE_SIZES[],2,FALSE)</f>
        <v>9</v>
      </c>
      <c r="D1462" s="109">
        <f>VLOOKUP(A1462,DBMS_TYPE_SIZES[],3,FALSE)</f>
        <v>4</v>
      </c>
      <c r="E1462" s="110">
        <f>VLOOKUP(A1462,DBMS_TYPE_SIZES[],4,FALSE)</f>
        <v>4</v>
      </c>
      <c r="F1462" t="s">
        <v>180</v>
      </c>
      <c r="G1462" t="s">
        <v>812</v>
      </c>
      <c r="H1462" t="s">
        <v>18</v>
      </c>
      <c r="I1462">
        <v>10</v>
      </c>
      <c r="J1462">
        <v>4</v>
      </c>
    </row>
    <row r="1463" spans="1:10">
      <c r="A1463" s="108" t="str">
        <f>COL_SIZES[[#This Row],[datatype]]&amp;"_"&amp;COL_SIZES[[#This Row],[column_prec]]&amp;"_"&amp;COL_SIZES[[#This Row],[col_len]]</f>
        <v>int_10_4</v>
      </c>
      <c r="B1463" s="108">
        <f>IF(COL_SIZES[[#This Row],[datatype]] = "varchar",
  MIN(
    COL_SIZES[[#This Row],[column_length]],
    IFERROR(VALUE(VLOOKUP(
      COL_SIZES[[#This Row],[table_name]]&amp;"."&amp;COL_SIZES[[#This Row],[column_name]],
      AVG_COL_SIZES[#Data],2,FALSE)),
    COL_SIZES[[#This Row],[column_length]])
  ),
  COL_SIZES[[#This Row],[column_length]])</f>
        <v>4</v>
      </c>
      <c r="C1463" s="109">
        <f>VLOOKUP(A1463,DBMS_TYPE_SIZES[],2,FALSE)</f>
        <v>9</v>
      </c>
      <c r="D1463" s="109">
        <f>VLOOKUP(A1463,DBMS_TYPE_SIZES[],3,FALSE)</f>
        <v>4</v>
      </c>
      <c r="E1463" s="110">
        <f>VLOOKUP(A1463,DBMS_TYPE_SIZES[],4,FALSE)</f>
        <v>4</v>
      </c>
      <c r="F1463" t="s">
        <v>180</v>
      </c>
      <c r="G1463" t="s">
        <v>697</v>
      </c>
      <c r="H1463" t="s">
        <v>18</v>
      </c>
      <c r="I1463">
        <v>10</v>
      </c>
      <c r="J1463">
        <v>4</v>
      </c>
    </row>
    <row r="1464" spans="1:10">
      <c r="A1464" s="108" t="str">
        <f>COL_SIZES[[#This Row],[datatype]]&amp;"_"&amp;COL_SIZES[[#This Row],[column_prec]]&amp;"_"&amp;COL_SIZES[[#This Row],[col_len]]</f>
        <v>int_10_4</v>
      </c>
      <c r="B1464" s="108">
        <f>IF(COL_SIZES[[#This Row],[datatype]] = "varchar",
  MIN(
    COL_SIZES[[#This Row],[column_length]],
    IFERROR(VALUE(VLOOKUP(
      COL_SIZES[[#This Row],[table_name]]&amp;"."&amp;COL_SIZES[[#This Row],[column_name]],
      AVG_COL_SIZES[#Data],2,FALSE)),
    COL_SIZES[[#This Row],[column_length]])
  ),
  COL_SIZES[[#This Row],[column_length]])</f>
        <v>4</v>
      </c>
      <c r="C1464" s="109">
        <f>VLOOKUP(A1464,DBMS_TYPE_SIZES[],2,FALSE)</f>
        <v>9</v>
      </c>
      <c r="D1464" s="109">
        <f>VLOOKUP(A1464,DBMS_TYPE_SIZES[],3,FALSE)</f>
        <v>4</v>
      </c>
      <c r="E1464" s="110">
        <f>VLOOKUP(A1464,DBMS_TYPE_SIZES[],4,FALSE)</f>
        <v>4</v>
      </c>
      <c r="F1464" t="s">
        <v>180</v>
      </c>
      <c r="G1464" t="s">
        <v>698</v>
      </c>
      <c r="H1464" t="s">
        <v>18</v>
      </c>
      <c r="I1464">
        <v>10</v>
      </c>
      <c r="J1464">
        <v>4</v>
      </c>
    </row>
    <row r="1465" spans="1:10">
      <c r="A1465" s="108" t="str">
        <f>COL_SIZES[[#This Row],[datatype]]&amp;"_"&amp;COL_SIZES[[#This Row],[column_prec]]&amp;"_"&amp;COL_SIZES[[#This Row],[col_len]]</f>
        <v>int_10_4</v>
      </c>
      <c r="B1465" s="108">
        <f>IF(COL_SIZES[[#This Row],[datatype]] = "varchar",
  MIN(
    COL_SIZES[[#This Row],[column_length]],
    IFERROR(VALUE(VLOOKUP(
      COL_SIZES[[#This Row],[table_name]]&amp;"."&amp;COL_SIZES[[#This Row],[column_name]],
      AVG_COL_SIZES[#Data],2,FALSE)),
    COL_SIZES[[#This Row],[column_length]])
  ),
  COL_SIZES[[#This Row],[column_length]])</f>
        <v>4</v>
      </c>
      <c r="C1465" s="109">
        <f>VLOOKUP(A1465,DBMS_TYPE_SIZES[],2,FALSE)</f>
        <v>9</v>
      </c>
      <c r="D1465" s="109">
        <f>VLOOKUP(A1465,DBMS_TYPE_SIZES[],3,FALSE)</f>
        <v>4</v>
      </c>
      <c r="E1465" s="110">
        <f>VLOOKUP(A1465,DBMS_TYPE_SIZES[],4,FALSE)</f>
        <v>4</v>
      </c>
      <c r="F1465" t="s">
        <v>180</v>
      </c>
      <c r="G1465" t="s">
        <v>139</v>
      </c>
      <c r="H1465" t="s">
        <v>18</v>
      </c>
      <c r="I1465">
        <v>10</v>
      </c>
      <c r="J1465">
        <v>4</v>
      </c>
    </row>
    <row r="1466" spans="1:10">
      <c r="A1466" s="108" t="str">
        <f>COL_SIZES[[#This Row],[datatype]]&amp;"_"&amp;COL_SIZES[[#This Row],[column_prec]]&amp;"_"&amp;COL_SIZES[[#This Row],[col_len]]</f>
        <v>varchar_0_255</v>
      </c>
      <c r="B1466" s="108">
        <f>IF(COL_SIZES[[#This Row],[datatype]] = "varchar",
  MIN(
    COL_SIZES[[#This Row],[column_length]],
    IFERROR(VALUE(VLOOKUP(
      COL_SIZES[[#This Row],[table_name]]&amp;"."&amp;COL_SIZES[[#This Row],[column_name]],
      AVG_COL_SIZES[#Data],2,FALSE)),
    COL_SIZES[[#This Row],[column_length]])
  ),
  COL_SIZES[[#This Row],[column_length]])</f>
        <v>255</v>
      </c>
      <c r="C1466" s="109">
        <f>VLOOKUP(A1466,DBMS_TYPE_SIZES[],2,FALSE)</f>
        <v>255</v>
      </c>
      <c r="D1466" s="109">
        <f>VLOOKUP(A1466,DBMS_TYPE_SIZES[],3,FALSE)</f>
        <v>255</v>
      </c>
      <c r="E1466" s="110">
        <f>VLOOKUP(A1466,DBMS_TYPE_SIZES[],4,FALSE)</f>
        <v>256</v>
      </c>
      <c r="F1466" t="s">
        <v>180</v>
      </c>
      <c r="G1466" t="s">
        <v>699</v>
      </c>
      <c r="H1466" t="s">
        <v>86</v>
      </c>
      <c r="I1466">
        <v>0</v>
      </c>
      <c r="J1466">
        <v>255</v>
      </c>
    </row>
    <row r="1467" spans="1:10">
      <c r="A1467" s="108" t="str">
        <f>COL_SIZES[[#This Row],[datatype]]&amp;"_"&amp;COL_SIZES[[#This Row],[column_prec]]&amp;"_"&amp;COL_SIZES[[#This Row],[col_len]]</f>
        <v>varchar_0_255</v>
      </c>
      <c r="B1467" s="108">
        <f>IF(COL_SIZES[[#This Row],[datatype]] = "varchar",
  MIN(
    COL_SIZES[[#This Row],[column_length]],
    IFERROR(VALUE(VLOOKUP(
      COL_SIZES[[#This Row],[table_name]]&amp;"."&amp;COL_SIZES[[#This Row],[column_name]],
      AVG_COL_SIZES[#Data],2,FALSE)),
    COL_SIZES[[#This Row],[column_length]])
  ),
  COL_SIZES[[#This Row],[column_length]])</f>
        <v>255</v>
      </c>
      <c r="C1467" s="109">
        <f>VLOOKUP(A1467,DBMS_TYPE_SIZES[],2,FALSE)</f>
        <v>255</v>
      </c>
      <c r="D1467" s="109">
        <f>VLOOKUP(A1467,DBMS_TYPE_SIZES[],3,FALSE)</f>
        <v>255</v>
      </c>
      <c r="E1467" s="110">
        <f>VLOOKUP(A1467,DBMS_TYPE_SIZES[],4,FALSE)</f>
        <v>256</v>
      </c>
      <c r="F1467" t="s">
        <v>180</v>
      </c>
      <c r="G1467" t="s">
        <v>700</v>
      </c>
      <c r="H1467" t="s">
        <v>86</v>
      </c>
      <c r="I1467">
        <v>0</v>
      </c>
      <c r="J1467">
        <v>255</v>
      </c>
    </row>
    <row r="1468" spans="1:10">
      <c r="A1468" s="108" t="str">
        <f>COL_SIZES[[#This Row],[datatype]]&amp;"_"&amp;COL_SIZES[[#This Row],[column_prec]]&amp;"_"&amp;COL_SIZES[[#This Row],[col_len]]</f>
        <v>int_10_4</v>
      </c>
      <c r="B1468" s="108">
        <f>IF(COL_SIZES[[#This Row],[datatype]] = "varchar",
  MIN(
    COL_SIZES[[#This Row],[column_length]],
    IFERROR(VALUE(VLOOKUP(
      COL_SIZES[[#This Row],[table_name]]&amp;"."&amp;COL_SIZES[[#This Row],[column_name]],
      AVG_COL_SIZES[#Data],2,FALSE)),
    COL_SIZES[[#This Row],[column_length]])
  ),
  COL_SIZES[[#This Row],[column_length]])</f>
        <v>4</v>
      </c>
      <c r="C1468" s="109">
        <f>VLOOKUP(A1468,DBMS_TYPE_SIZES[],2,FALSE)</f>
        <v>9</v>
      </c>
      <c r="D1468" s="109">
        <f>VLOOKUP(A1468,DBMS_TYPE_SIZES[],3,FALSE)</f>
        <v>4</v>
      </c>
      <c r="E1468" s="110">
        <f>VLOOKUP(A1468,DBMS_TYPE_SIZES[],4,FALSE)</f>
        <v>4</v>
      </c>
      <c r="F1468" t="s">
        <v>180</v>
      </c>
      <c r="G1468" t="s">
        <v>116</v>
      </c>
      <c r="H1468" t="s">
        <v>18</v>
      </c>
      <c r="I1468">
        <v>10</v>
      </c>
      <c r="J1468">
        <v>4</v>
      </c>
    </row>
    <row r="1469" spans="1:10">
      <c r="A1469" s="108" t="str">
        <f>COL_SIZES[[#This Row],[datatype]]&amp;"_"&amp;COL_SIZES[[#This Row],[column_prec]]&amp;"_"&amp;COL_SIZES[[#This Row],[col_len]]</f>
        <v>int_10_4</v>
      </c>
      <c r="B1469" s="108">
        <f>IF(COL_SIZES[[#This Row],[datatype]] = "varchar",
  MIN(
    COL_SIZES[[#This Row],[column_length]],
    IFERROR(VALUE(VLOOKUP(
      COL_SIZES[[#This Row],[table_name]]&amp;"."&amp;COL_SIZES[[#This Row],[column_name]],
      AVG_COL_SIZES[#Data],2,FALSE)),
    COL_SIZES[[#This Row],[column_length]])
  ),
  COL_SIZES[[#This Row],[column_length]])</f>
        <v>4</v>
      </c>
      <c r="C1469" s="109">
        <f>VLOOKUP(A1469,DBMS_TYPE_SIZES[],2,FALSE)</f>
        <v>9</v>
      </c>
      <c r="D1469" s="109">
        <f>VLOOKUP(A1469,DBMS_TYPE_SIZES[],3,FALSE)</f>
        <v>4</v>
      </c>
      <c r="E1469" s="110">
        <f>VLOOKUP(A1469,DBMS_TYPE_SIZES[],4,FALSE)</f>
        <v>4</v>
      </c>
      <c r="F1469" t="s">
        <v>180</v>
      </c>
      <c r="G1469" t="s">
        <v>96</v>
      </c>
      <c r="H1469" t="s">
        <v>18</v>
      </c>
      <c r="I1469">
        <v>10</v>
      </c>
      <c r="J1469">
        <v>4</v>
      </c>
    </row>
    <row r="1470" spans="1:10">
      <c r="A1470" s="108" t="str">
        <f>COL_SIZES[[#This Row],[datatype]]&amp;"_"&amp;COL_SIZES[[#This Row],[column_prec]]&amp;"_"&amp;COL_SIZES[[#This Row],[col_len]]</f>
        <v>datetime_23_8</v>
      </c>
      <c r="B1470" s="108">
        <f>IF(COL_SIZES[[#This Row],[datatype]] = "varchar",
  MIN(
    COL_SIZES[[#This Row],[column_length]],
    IFERROR(VALUE(VLOOKUP(
      COL_SIZES[[#This Row],[table_name]]&amp;"."&amp;COL_SIZES[[#This Row],[column_name]],
      AVG_COL_SIZES[#Data],2,FALSE)),
    COL_SIZES[[#This Row],[column_length]])
  ),
  COL_SIZES[[#This Row],[column_length]])</f>
        <v>8</v>
      </c>
      <c r="C1470" s="109">
        <f>VLOOKUP(A1470,DBMS_TYPE_SIZES[],2,FALSE)</f>
        <v>7</v>
      </c>
      <c r="D1470" s="109">
        <f>VLOOKUP(A1470,DBMS_TYPE_SIZES[],3,FALSE)</f>
        <v>8</v>
      </c>
      <c r="E1470" s="110">
        <f>VLOOKUP(A1470,DBMS_TYPE_SIZES[],4,FALSE)</f>
        <v>8</v>
      </c>
      <c r="F1470" t="s">
        <v>180</v>
      </c>
      <c r="G1470" t="s">
        <v>713</v>
      </c>
      <c r="H1470" t="s">
        <v>20</v>
      </c>
      <c r="I1470">
        <v>23</v>
      </c>
      <c r="J1470">
        <v>8</v>
      </c>
    </row>
    <row r="1471" spans="1:10">
      <c r="A1471" s="108" t="str">
        <f>COL_SIZES[[#This Row],[datatype]]&amp;"_"&amp;COL_SIZES[[#This Row],[column_prec]]&amp;"_"&amp;COL_SIZES[[#This Row],[col_len]]</f>
        <v>int_10_4</v>
      </c>
      <c r="B1471" s="108">
        <f>IF(COL_SIZES[[#This Row],[datatype]] = "varchar",
  MIN(
    COL_SIZES[[#This Row],[column_length]],
    IFERROR(VALUE(VLOOKUP(
      COL_SIZES[[#This Row],[table_name]]&amp;"."&amp;COL_SIZES[[#This Row],[column_name]],
      AVG_COL_SIZES[#Data],2,FALSE)),
    COL_SIZES[[#This Row],[column_length]])
  ),
  COL_SIZES[[#This Row],[column_length]])</f>
        <v>4</v>
      </c>
      <c r="C1471" s="109">
        <f>VLOOKUP(A1471,DBMS_TYPE_SIZES[],2,FALSE)</f>
        <v>9</v>
      </c>
      <c r="D1471" s="109">
        <f>VLOOKUP(A1471,DBMS_TYPE_SIZES[],3,FALSE)</f>
        <v>4</v>
      </c>
      <c r="E1471" s="110">
        <f>VLOOKUP(A1471,DBMS_TYPE_SIZES[],4,FALSE)</f>
        <v>4</v>
      </c>
      <c r="F1471" t="s">
        <v>180</v>
      </c>
      <c r="G1471" t="s">
        <v>714</v>
      </c>
      <c r="H1471" t="s">
        <v>18</v>
      </c>
      <c r="I1471">
        <v>10</v>
      </c>
      <c r="J1471">
        <v>4</v>
      </c>
    </row>
    <row r="1472" spans="1:10">
      <c r="A1472" s="108" t="str">
        <f>COL_SIZES[[#This Row],[datatype]]&amp;"_"&amp;COL_SIZES[[#This Row],[column_prec]]&amp;"_"&amp;COL_SIZES[[#This Row],[col_len]]</f>
        <v>varchar_0_255</v>
      </c>
      <c r="B1472" s="108">
        <f>IF(COL_SIZES[[#This Row],[datatype]] = "varchar",
  MIN(
    COL_SIZES[[#This Row],[column_length]],
    IFERROR(VALUE(VLOOKUP(
      COL_SIZES[[#This Row],[table_name]]&amp;"."&amp;COL_SIZES[[#This Row],[column_name]],
      AVG_COL_SIZES[#Data],2,FALSE)),
    COL_SIZES[[#This Row],[column_length]])
  ),
  COL_SIZES[[#This Row],[column_length]])</f>
        <v>255</v>
      </c>
      <c r="C1472" s="109">
        <f>VLOOKUP(A1472,DBMS_TYPE_SIZES[],2,FALSE)</f>
        <v>255</v>
      </c>
      <c r="D1472" s="109">
        <f>VLOOKUP(A1472,DBMS_TYPE_SIZES[],3,FALSE)</f>
        <v>255</v>
      </c>
      <c r="E1472" s="110">
        <f>VLOOKUP(A1472,DBMS_TYPE_SIZES[],4,FALSE)</f>
        <v>256</v>
      </c>
      <c r="F1472" t="s">
        <v>180</v>
      </c>
      <c r="G1472" t="s">
        <v>813</v>
      </c>
      <c r="H1472" t="s">
        <v>86</v>
      </c>
      <c r="I1472">
        <v>0</v>
      </c>
      <c r="J1472">
        <v>255</v>
      </c>
    </row>
    <row r="1473" spans="1:10">
      <c r="A1473" s="108" t="str">
        <f>COL_SIZES[[#This Row],[datatype]]&amp;"_"&amp;COL_SIZES[[#This Row],[column_prec]]&amp;"_"&amp;COL_SIZES[[#This Row],[col_len]]</f>
        <v>int_10_4</v>
      </c>
      <c r="B1473" s="108">
        <f>IF(COL_SIZES[[#This Row],[datatype]] = "varchar",
  MIN(
    COL_SIZES[[#This Row],[column_length]],
    IFERROR(VALUE(VLOOKUP(
      COL_SIZES[[#This Row],[table_name]]&amp;"."&amp;COL_SIZES[[#This Row],[column_name]],
      AVG_COL_SIZES[#Data],2,FALSE)),
    COL_SIZES[[#This Row],[column_length]])
  ),
  COL_SIZES[[#This Row],[column_length]])</f>
        <v>4</v>
      </c>
      <c r="C1473" s="109">
        <f>VLOOKUP(A1473,DBMS_TYPE_SIZES[],2,FALSE)</f>
        <v>9</v>
      </c>
      <c r="D1473" s="109">
        <f>VLOOKUP(A1473,DBMS_TYPE_SIZES[],3,FALSE)</f>
        <v>4</v>
      </c>
      <c r="E1473" s="110">
        <f>VLOOKUP(A1473,DBMS_TYPE_SIZES[],4,FALSE)</f>
        <v>4</v>
      </c>
      <c r="F1473" t="s">
        <v>180</v>
      </c>
      <c r="G1473" t="s">
        <v>704</v>
      </c>
      <c r="H1473" t="s">
        <v>18</v>
      </c>
      <c r="I1473">
        <v>10</v>
      </c>
      <c r="J1473">
        <v>4</v>
      </c>
    </row>
    <row r="1474" spans="1:10">
      <c r="A1474" s="108" t="str">
        <f>COL_SIZES[[#This Row],[datatype]]&amp;"_"&amp;COL_SIZES[[#This Row],[column_prec]]&amp;"_"&amp;COL_SIZES[[#This Row],[col_len]]</f>
        <v>int_10_4</v>
      </c>
      <c r="B1474" s="108">
        <f>IF(COL_SIZES[[#This Row],[datatype]] = "varchar",
  MIN(
    COL_SIZES[[#This Row],[column_length]],
    IFERROR(VALUE(VLOOKUP(
      COL_SIZES[[#This Row],[table_name]]&amp;"."&amp;COL_SIZES[[#This Row],[column_name]],
      AVG_COL_SIZES[#Data],2,FALSE)),
    COL_SIZES[[#This Row],[column_length]])
  ),
  COL_SIZES[[#This Row],[column_length]])</f>
        <v>4</v>
      </c>
      <c r="C1474" s="109">
        <f>VLOOKUP(A1474,DBMS_TYPE_SIZES[],2,FALSE)</f>
        <v>9</v>
      </c>
      <c r="D1474" s="109">
        <f>VLOOKUP(A1474,DBMS_TYPE_SIZES[],3,FALSE)</f>
        <v>4</v>
      </c>
      <c r="E1474" s="110">
        <f>VLOOKUP(A1474,DBMS_TYPE_SIZES[],4,FALSE)</f>
        <v>4</v>
      </c>
      <c r="F1474" t="s">
        <v>180</v>
      </c>
      <c r="G1474" t="s">
        <v>204</v>
      </c>
      <c r="H1474" t="s">
        <v>18</v>
      </c>
      <c r="I1474">
        <v>10</v>
      </c>
      <c r="J1474">
        <v>4</v>
      </c>
    </row>
    <row r="1475" spans="1:10">
      <c r="A1475" s="108" t="str">
        <f>COL_SIZES[[#This Row],[datatype]]&amp;"_"&amp;COL_SIZES[[#This Row],[column_prec]]&amp;"_"&amp;COL_SIZES[[#This Row],[col_len]]</f>
        <v>int_10_4</v>
      </c>
      <c r="B1475" s="108">
        <f>IF(COL_SIZES[[#This Row],[datatype]] = "varchar",
  MIN(
    COL_SIZES[[#This Row],[column_length]],
    IFERROR(VALUE(VLOOKUP(
      COL_SIZES[[#This Row],[table_name]]&amp;"."&amp;COL_SIZES[[#This Row],[column_name]],
      AVG_COL_SIZES[#Data],2,FALSE)),
    COL_SIZES[[#This Row],[column_length]])
  ),
  COL_SIZES[[#This Row],[column_length]])</f>
        <v>4</v>
      </c>
      <c r="C1475" s="109">
        <f>VLOOKUP(A1475,DBMS_TYPE_SIZES[],2,FALSE)</f>
        <v>9</v>
      </c>
      <c r="D1475" s="109">
        <f>VLOOKUP(A1475,DBMS_TYPE_SIZES[],3,FALSE)</f>
        <v>4</v>
      </c>
      <c r="E1475" s="110">
        <f>VLOOKUP(A1475,DBMS_TYPE_SIZES[],4,FALSE)</f>
        <v>4</v>
      </c>
      <c r="F1475" t="s">
        <v>180</v>
      </c>
      <c r="G1475" t="s">
        <v>707</v>
      </c>
      <c r="H1475" t="s">
        <v>18</v>
      </c>
      <c r="I1475">
        <v>10</v>
      </c>
      <c r="J1475">
        <v>4</v>
      </c>
    </row>
    <row r="1476" spans="1:10">
      <c r="A1476" s="108" t="str">
        <f>COL_SIZES[[#This Row],[datatype]]&amp;"_"&amp;COL_SIZES[[#This Row],[column_prec]]&amp;"_"&amp;COL_SIZES[[#This Row],[col_len]]</f>
        <v>numeric_19_9</v>
      </c>
      <c r="B1476" s="108">
        <f>IF(COL_SIZES[[#This Row],[datatype]] = "varchar",
  MIN(
    COL_SIZES[[#This Row],[column_length]],
    IFERROR(VALUE(VLOOKUP(
      COL_SIZES[[#This Row],[table_name]]&amp;"."&amp;COL_SIZES[[#This Row],[column_name]],
      AVG_COL_SIZES[#Data],2,FALSE)),
    COL_SIZES[[#This Row],[column_length]])
  ),
  COL_SIZES[[#This Row],[column_length]])</f>
        <v>9</v>
      </c>
      <c r="C1476" s="109">
        <f>VLOOKUP(A1476,DBMS_TYPE_SIZES[],2,FALSE)</f>
        <v>9</v>
      </c>
      <c r="D1476" s="109">
        <f>VLOOKUP(A1476,DBMS_TYPE_SIZES[],3,FALSE)</f>
        <v>9</v>
      </c>
      <c r="E1476" s="110">
        <f>VLOOKUP(A1476,DBMS_TYPE_SIZES[],4,FALSE)</f>
        <v>9</v>
      </c>
      <c r="F1476" t="s">
        <v>180</v>
      </c>
      <c r="G1476" t="s">
        <v>151</v>
      </c>
      <c r="H1476" t="s">
        <v>62</v>
      </c>
      <c r="I1476">
        <v>19</v>
      </c>
      <c r="J1476">
        <v>9</v>
      </c>
    </row>
    <row r="1477" spans="1:10">
      <c r="A1477" s="108" t="str">
        <f>COL_SIZES[[#This Row],[datatype]]&amp;"_"&amp;COL_SIZES[[#This Row],[column_prec]]&amp;"_"&amp;COL_SIZES[[#This Row],[col_len]]</f>
        <v>numeric_19_9</v>
      </c>
      <c r="B1477" s="108">
        <f>IF(COL_SIZES[[#This Row],[datatype]] = "varchar",
  MIN(
    COL_SIZES[[#This Row],[column_length]],
    IFERROR(VALUE(VLOOKUP(
      COL_SIZES[[#This Row],[table_name]]&amp;"."&amp;COL_SIZES[[#This Row],[column_name]],
      AVG_COL_SIZES[#Data],2,FALSE)),
    COL_SIZES[[#This Row],[column_length]])
  ),
  COL_SIZES[[#This Row],[column_length]])</f>
        <v>9</v>
      </c>
      <c r="C1477" s="109">
        <f>VLOOKUP(A1477,DBMS_TYPE_SIZES[],2,FALSE)</f>
        <v>9</v>
      </c>
      <c r="D1477" s="109">
        <f>VLOOKUP(A1477,DBMS_TYPE_SIZES[],3,FALSE)</f>
        <v>9</v>
      </c>
      <c r="E1477" s="110">
        <f>VLOOKUP(A1477,DBMS_TYPE_SIZES[],4,FALSE)</f>
        <v>9</v>
      </c>
      <c r="F1477" t="s">
        <v>181</v>
      </c>
      <c r="G1477" t="s">
        <v>143</v>
      </c>
      <c r="H1477" t="s">
        <v>62</v>
      </c>
      <c r="I1477">
        <v>19</v>
      </c>
      <c r="J1477">
        <v>9</v>
      </c>
    </row>
    <row r="1478" spans="1:10">
      <c r="A1478" s="108" t="str">
        <f>COL_SIZES[[#This Row],[datatype]]&amp;"_"&amp;COL_SIZES[[#This Row],[column_prec]]&amp;"_"&amp;COL_SIZES[[#This Row],[col_len]]</f>
        <v>datetime_23_8</v>
      </c>
      <c r="B1478" s="108">
        <f>IF(COL_SIZES[[#This Row],[datatype]] = "varchar",
  MIN(
    COL_SIZES[[#This Row],[column_length]],
    IFERROR(VALUE(VLOOKUP(
      COL_SIZES[[#This Row],[table_name]]&amp;"."&amp;COL_SIZES[[#This Row],[column_name]],
      AVG_COL_SIZES[#Data],2,FALSE)),
    COL_SIZES[[#This Row],[column_length]])
  ),
  COL_SIZES[[#This Row],[column_length]])</f>
        <v>8</v>
      </c>
      <c r="C1478" s="109">
        <f>VLOOKUP(A1478,DBMS_TYPE_SIZES[],2,FALSE)</f>
        <v>7</v>
      </c>
      <c r="D1478" s="109">
        <f>VLOOKUP(A1478,DBMS_TYPE_SIZES[],3,FALSE)</f>
        <v>8</v>
      </c>
      <c r="E1478" s="110">
        <f>VLOOKUP(A1478,DBMS_TYPE_SIZES[],4,FALSE)</f>
        <v>8</v>
      </c>
      <c r="F1478" t="s">
        <v>181</v>
      </c>
      <c r="G1478" t="s">
        <v>575</v>
      </c>
      <c r="H1478" t="s">
        <v>20</v>
      </c>
      <c r="I1478">
        <v>23</v>
      </c>
      <c r="J1478">
        <v>8</v>
      </c>
    </row>
    <row r="1479" spans="1:10">
      <c r="A1479" s="108" t="str">
        <f>COL_SIZES[[#This Row],[datatype]]&amp;"_"&amp;COL_SIZES[[#This Row],[column_prec]]&amp;"_"&amp;COL_SIZES[[#This Row],[col_len]]</f>
        <v>int_10_4</v>
      </c>
      <c r="B1479" s="108">
        <f>IF(COL_SIZES[[#This Row],[datatype]] = "varchar",
  MIN(
    COL_SIZES[[#This Row],[column_length]],
    IFERROR(VALUE(VLOOKUP(
      COL_SIZES[[#This Row],[table_name]]&amp;"."&amp;COL_SIZES[[#This Row],[column_name]],
      AVG_COL_SIZES[#Data],2,FALSE)),
    COL_SIZES[[#This Row],[column_length]])
  ),
  COL_SIZES[[#This Row],[column_length]])</f>
        <v>4</v>
      </c>
      <c r="C1479" s="109">
        <f>VLOOKUP(A1479,DBMS_TYPE_SIZES[],2,FALSE)</f>
        <v>9</v>
      </c>
      <c r="D1479" s="109">
        <f>VLOOKUP(A1479,DBMS_TYPE_SIZES[],3,FALSE)</f>
        <v>4</v>
      </c>
      <c r="E1479" s="110">
        <f>VLOOKUP(A1479,DBMS_TYPE_SIZES[],4,FALSE)</f>
        <v>4</v>
      </c>
      <c r="F1479" t="s">
        <v>181</v>
      </c>
      <c r="G1479" t="s">
        <v>141</v>
      </c>
      <c r="H1479" t="s">
        <v>18</v>
      </c>
      <c r="I1479">
        <v>10</v>
      </c>
      <c r="J1479">
        <v>4</v>
      </c>
    </row>
    <row r="1480" spans="1:10">
      <c r="A1480" s="108" t="str">
        <f>COL_SIZES[[#This Row],[datatype]]&amp;"_"&amp;COL_SIZES[[#This Row],[column_prec]]&amp;"_"&amp;COL_SIZES[[#This Row],[col_len]]</f>
        <v>int_10_4</v>
      </c>
      <c r="B1480" s="108">
        <f>IF(COL_SIZES[[#This Row],[datatype]] = "varchar",
  MIN(
    COL_SIZES[[#This Row],[column_length]],
    IFERROR(VALUE(VLOOKUP(
      COL_SIZES[[#This Row],[table_name]]&amp;"."&amp;COL_SIZES[[#This Row],[column_name]],
      AVG_COL_SIZES[#Data],2,FALSE)),
    COL_SIZES[[#This Row],[column_length]])
  ),
  COL_SIZES[[#This Row],[column_length]])</f>
        <v>4</v>
      </c>
      <c r="C1480" s="109">
        <f>VLOOKUP(A1480,DBMS_TYPE_SIZES[],2,FALSE)</f>
        <v>9</v>
      </c>
      <c r="D1480" s="109">
        <f>VLOOKUP(A1480,DBMS_TYPE_SIZES[],3,FALSE)</f>
        <v>4</v>
      </c>
      <c r="E1480" s="110">
        <f>VLOOKUP(A1480,DBMS_TYPE_SIZES[],4,FALSE)</f>
        <v>4</v>
      </c>
      <c r="F1480" t="s">
        <v>181</v>
      </c>
      <c r="G1480" t="s">
        <v>83</v>
      </c>
      <c r="H1480" t="s">
        <v>18</v>
      </c>
      <c r="I1480">
        <v>10</v>
      </c>
      <c r="J1480">
        <v>4</v>
      </c>
    </row>
    <row r="1481" spans="1:10">
      <c r="A1481" s="108" t="str">
        <f>COL_SIZES[[#This Row],[datatype]]&amp;"_"&amp;COL_SIZES[[#This Row],[column_prec]]&amp;"_"&amp;COL_SIZES[[#This Row],[col_len]]</f>
        <v>datetime_23_8</v>
      </c>
      <c r="B1481" s="108">
        <f>IF(COL_SIZES[[#This Row],[datatype]] = "varchar",
  MIN(
    COL_SIZES[[#This Row],[column_length]],
    IFERROR(VALUE(VLOOKUP(
      COL_SIZES[[#This Row],[table_name]]&amp;"."&amp;COL_SIZES[[#This Row],[column_name]],
      AVG_COL_SIZES[#Data],2,FALSE)),
    COL_SIZES[[#This Row],[column_length]])
  ),
  COL_SIZES[[#This Row],[column_length]])</f>
        <v>8</v>
      </c>
      <c r="C1481" s="109">
        <f>VLOOKUP(A1481,DBMS_TYPE_SIZES[],2,FALSE)</f>
        <v>7</v>
      </c>
      <c r="D1481" s="109">
        <f>VLOOKUP(A1481,DBMS_TYPE_SIZES[],3,FALSE)</f>
        <v>8</v>
      </c>
      <c r="E1481" s="110">
        <f>VLOOKUP(A1481,DBMS_TYPE_SIZES[],4,FALSE)</f>
        <v>8</v>
      </c>
      <c r="F1481" t="s">
        <v>181</v>
      </c>
      <c r="G1481" t="s">
        <v>811</v>
      </c>
      <c r="H1481" t="s">
        <v>20</v>
      </c>
      <c r="I1481">
        <v>23</v>
      </c>
      <c r="J1481">
        <v>8</v>
      </c>
    </row>
    <row r="1482" spans="1:10">
      <c r="A1482" s="108" t="str">
        <f>COL_SIZES[[#This Row],[datatype]]&amp;"_"&amp;COL_SIZES[[#This Row],[column_prec]]&amp;"_"&amp;COL_SIZES[[#This Row],[col_len]]</f>
        <v>int_10_4</v>
      </c>
      <c r="B1482" s="108">
        <f>IF(COL_SIZES[[#This Row],[datatype]] = "varchar",
  MIN(
    COL_SIZES[[#This Row],[column_length]],
    IFERROR(VALUE(VLOOKUP(
      COL_SIZES[[#This Row],[table_name]]&amp;"."&amp;COL_SIZES[[#This Row],[column_name]],
      AVG_COL_SIZES[#Data],2,FALSE)),
    COL_SIZES[[#This Row],[column_length]])
  ),
  COL_SIZES[[#This Row],[column_length]])</f>
        <v>4</v>
      </c>
      <c r="C1482" s="109">
        <f>VLOOKUP(A1482,DBMS_TYPE_SIZES[],2,FALSE)</f>
        <v>9</v>
      </c>
      <c r="D1482" s="109">
        <f>VLOOKUP(A1482,DBMS_TYPE_SIZES[],3,FALSE)</f>
        <v>4</v>
      </c>
      <c r="E1482" s="110">
        <f>VLOOKUP(A1482,DBMS_TYPE_SIZES[],4,FALSE)</f>
        <v>4</v>
      </c>
      <c r="F1482" t="s">
        <v>181</v>
      </c>
      <c r="G1482" t="s">
        <v>211</v>
      </c>
      <c r="H1482" t="s">
        <v>18</v>
      </c>
      <c r="I1482">
        <v>10</v>
      </c>
      <c r="J1482">
        <v>4</v>
      </c>
    </row>
    <row r="1483" spans="1:10">
      <c r="A1483" s="108" t="str">
        <f>COL_SIZES[[#This Row],[datatype]]&amp;"_"&amp;COL_SIZES[[#This Row],[column_prec]]&amp;"_"&amp;COL_SIZES[[#This Row],[col_len]]</f>
        <v>varchar_0_255</v>
      </c>
      <c r="B1483" s="108">
        <f>IF(COL_SIZES[[#This Row],[datatype]] = "varchar",
  MIN(
    COL_SIZES[[#This Row],[column_length]],
    IFERROR(VALUE(VLOOKUP(
      COL_SIZES[[#This Row],[table_name]]&amp;"."&amp;COL_SIZES[[#This Row],[column_name]],
      AVG_COL_SIZES[#Data],2,FALSE)),
    COL_SIZES[[#This Row],[column_length]])
  ),
  COL_SIZES[[#This Row],[column_length]])</f>
        <v>255</v>
      </c>
      <c r="C1483" s="109">
        <f>VLOOKUP(A1483,DBMS_TYPE_SIZES[],2,FALSE)</f>
        <v>255</v>
      </c>
      <c r="D1483" s="109">
        <f>VLOOKUP(A1483,DBMS_TYPE_SIZES[],3,FALSE)</f>
        <v>255</v>
      </c>
      <c r="E1483" s="110">
        <f>VLOOKUP(A1483,DBMS_TYPE_SIZES[],4,FALSE)</f>
        <v>256</v>
      </c>
      <c r="F1483" t="s">
        <v>181</v>
      </c>
      <c r="G1483" t="s">
        <v>505</v>
      </c>
      <c r="H1483" t="s">
        <v>86</v>
      </c>
      <c r="I1483">
        <v>0</v>
      </c>
      <c r="J1483">
        <v>255</v>
      </c>
    </row>
    <row r="1484" spans="1:10">
      <c r="A1484" s="108" t="str">
        <f>COL_SIZES[[#This Row],[datatype]]&amp;"_"&amp;COL_SIZES[[#This Row],[column_prec]]&amp;"_"&amp;COL_SIZES[[#This Row],[col_len]]</f>
        <v>varchar_0_255</v>
      </c>
      <c r="B1484" s="108">
        <f>IF(COL_SIZES[[#This Row],[datatype]] = "varchar",
  MIN(
    COL_SIZES[[#This Row],[column_length]],
    IFERROR(VALUE(VLOOKUP(
      COL_SIZES[[#This Row],[table_name]]&amp;"."&amp;COL_SIZES[[#This Row],[column_name]],
      AVG_COL_SIZES[#Data],2,FALSE)),
    COL_SIZES[[#This Row],[column_length]])
  ),
  COL_SIZES[[#This Row],[column_length]])</f>
        <v>255</v>
      </c>
      <c r="C1484" s="109">
        <f>VLOOKUP(A1484,DBMS_TYPE_SIZES[],2,FALSE)</f>
        <v>255</v>
      </c>
      <c r="D1484" s="109">
        <f>VLOOKUP(A1484,DBMS_TYPE_SIZES[],3,FALSE)</f>
        <v>255</v>
      </c>
      <c r="E1484" s="110">
        <f>VLOOKUP(A1484,DBMS_TYPE_SIZES[],4,FALSE)</f>
        <v>256</v>
      </c>
      <c r="F1484" t="s">
        <v>181</v>
      </c>
      <c r="G1484" t="s">
        <v>821</v>
      </c>
      <c r="H1484" t="s">
        <v>86</v>
      </c>
      <c r="I1484">
        <v>0</v>
      </c>
      <c r="J1484">
        <v>255</v>
      </c>
    </row>
    <row r="1485" spans="1:10">
      <c r="A1485" s="108" t="str">
        <f>COL_SIZES[[#This Row],[datatype]]&amp;"_"&amp;COL_SIZES[[#This Row],[column_prec]]&amp;"_"&amp;COL_SIZES[[#This Row],[col_len]]</f>
        <v>int_10_4</v>
      </c>
      <c r="B1485" s="108">
        <f>IF(COL_SIZES[[#This Row],[datatype]] = "varchar",
  MIN(
    COL_SIZES[[#This Row],[column_length]],
    IFERROR(VALUE(VLOOKUP(
      COL_SIZES[[#This Row],[table_name]]&amp;"."&amp;COL_SIZES[[#This Row],[column_name]],
      AVG_COL_SIZES[#Data],2,FALSE)),
    COL_SIZES[[#This Row],[column_length]])
  ),
  COL_SIZES[[#This Row],[column_length]])</f>
        <v>4</v>
      </c>
      <c r="C1485" s="109">
        <f>VLOOKUP(A1485,DBMS_TYPE_SIZES[],2,FALSE)</f>
        <v>9</v>
      </c>
      <c r="D1485" s="109">
        <f>VLOOKUP(A1485,DBMS_TYPE_SIZES[],3,FALSE)</f>
        <v>4</v>
      </c>
      <c r="E1485" s="110">
        <f>VLOOKUP(A1485,DBMS_TYPE_SIZES[],4,FALSE)</f>
        <v>4</v>
      </c>
      <c r="F1485" t="s">
        <v>181</v>
      </c>
      <c r="G1485" t="s">
        <v>812</v>
      </c>
      <c r="H1485" t="s">
        <v>18</v>
      </c>
      <c r="I1485">
        <v>10</v>
      </c>
      <c r="J1485">
        <v>4</v>
      </c>
    </row>
    <row r="1486" spans="1:10">
      <c r="A1486" s="108" t="str">
        <f>COL_SIZES[[#This Row],[datatype]]&amp;"_"&amp;COL_SIZES[[#This Row],[column_prec]]&amp;"_"&amp;COL_SIZES[[#This Row],[col_len]]</f>
        <v>int_10_4</v>
      </c>
      <c r="B1486" s="108">
        <f>IF(COL_SIZES[[#This Row],[datatype]] = "varchar",
  MIN(
    COL_SIZES[[#This Row],[column_length]],
    IFERROR(VALUE(VLOOKUP(
      COL_SIZES[[#This Row],[table_name]]&amp;"."&amp;COL_SIZES[[#This Row],[column_name]],
      AVG_COL_SIZES[#Data],2,FALSE)),
    COL_SIZES[[#This Row],[column_length]])
  ),
  COL_SIZES[[#This Row],[column_length]])</f>
        <v>4</v>
      </c>
      <c r="C1486" s="109">
        <f>VLOOKUP(A1486,DBMS_TYPE_SIZES[],2,FALSE)</f>
        <v>9</v>
      </c>
      <c r="D1486" s="109">
        <f>VLOOKUP(A1486,DBMS_TYPE_SIZES[],3,FALSE)</f>
        <v>4</v>
      </c>
      <c r="E1486" s="110">
        <f>VLOOKUP(A1486,DBMS_TYPE_SIZES[],4,FALSE)</f>
        <v>4</v>
      </c>
      <c r="F1486" t="s">
        <v>181</v>
      </c>
      <c r="G1486" t="s">
        <v>697</v>
      </c>
      <c r="H1486" t="s">
        <v>18</v>
      </c>
      <c r="I1486">
        <v>10</v>
      </c>
      <c r="J1486">
        <v>4</v>
      </c>
    </row>
    <row r="1487" spans="1:10">
      <c r="A1487" s="108" t="str">
        <f>COL_SIZES[[#This Row],[datatype]]&amp;"_"&amp;COL_SIZES[[#This Row],[column_prec]]&amp;"_"&amp;COL_SIZES[[#This Row],[col_len]]</f>
        <v>int_10_4</v>
      </c>
      <c r="B1487" s="108">
        <f>IF(COL_SIZES[[#This Row],[datatype]] = "varchar",
  MIN(
    COL_SIZES[[#This Row],[column_length]],
    IFERROR(VALUE(VLOOKUP(
      COL_SIZES[[#This Row],[table_name]]&amp;"."&amp;COL_SIZES[[#This Row],[column_name]],
      AVG_COL_SIZES[#Data],2,FALSE)),
    COL_SIZES[[#This Row],[column_length]])
  ),
  COL_SIZES[[#This Row],[column_length]])</f>
        <v>4</v>
      </c>
      <c r="C1487" s="109">
        <f>VLOOKUP(A1487,DBMS_TYPE_SIZES[],2,FALSE)</f>
        <v>9</v>
      </c>
      <c r="D1487" s="109">
        <f>VLOOKUP(A1487,DBMS_TYPE_SIZES[],3,FALSE)</f>
        <v>4</v>
      </c>
      <c r="E1487" s="110">
        <f>VLOOKUP(A1487,DBMS_TYPE_SIZES[],4,FALSE)</f>
        <v>4</v>
      </c>
      <c r="F1487" t="s">
        <v>181</v>
      </c>
      <c r="G1487" t="s">
        <v>698</v>
      </c>
      <c r="H1487" t="s">
        <v>18</v>
      </c>
      <c r="I1487">
        <v>10</v>
      </c>
      <c r="J1487">
        <v>4</v>
      </c>
    </row>
    <row r="1488" spans="1:10">
      <c r="A1488" s="108" t="str">
        <f>COL_SIZES[[#This Row],[datatype]]&amp;"_"&amp;COL_SIZES[[#This Row],[column_prec]]&amp;"_"&amp;COL_SIZES[[#This Row],[col_len]]</f>
        <v>int_10_4</v>
      </c>
      <c r="B1488" s="108">
        <f>IF(COL_SIZES[[#This Row],[datatype]] = "varchar",
  MIN(
    COL_SIZES[[#This Row],[column_length]],
    IFERROR(VALUE(VLOOKUP(
      COL_SIZES[[#This Row],[table_name]]&amp;"."&amp;COL_SIZES[[#This Row],[column_name]],
      AVG_COL_SIZES[#Data],2,FALSE)),
    COL_SIZES[[#This Row],[column_length]])
  ),
  COL_SIZES[[#This Row],[column_length]])</f>
        <v>4</v>
      </c>
      <c r="C1488" s="109">
        <f>VLOOKUP(A1488,DBMS_TYPE_SIZES[],2,FALSE)</f>
        <v>9</v>
      </c>
      <c r="D1488" s="109">
        <f>VLOOKUP(A1488,DBMS_TYPE_SIZES[],3,FALSE)</f>
        <v>4</v>
      </c>
      <c r="E1488" s="110">
        <f>VLOOKUP(A1488,DBMS_TYPE_SIZES[],4,FALSE)</f>
        <v>4</v>
      </c>
      <c r="F1488" t="s">
        <v>181</v>
      </c>
      <c r="G1488" t="s">
        <v>139</v>
      </c>
      <c r="H1488" t="s">
        <v>18</v>
      </c>
      <c r="I1488">
        <v>10</v>
      </c>
      <c r="J1488">
        <v>4</v>
      </c>
    </row>
    <row r="1489" spans="1:10">
      <c r="A1489" s="108" t="str">
        <f>COL_SIZES[[#This Row],[datatype]]&amp;"_"&amp;COL_SIZES[[#This Row],[column_prec]]&amp;"_"&amp;COL_SIZES[[#This Row],[col_len]]</f>
        <v>varchar_0_255</v>
      </c>
      <c r="B1489" s="108">
        <f>IF(COL_SIZES[[#This Row],[datatype]] = "varchar",
  MIN(
    COL_SIZES[[#This Row],[column_length]],
    IFERROR(VALUE(VLOOKUP(
      COL_SIZES[[#This Row],[table_name]]&amp;"."&amp;COL_SIZES[[#This Row],[column_name]],
      AVG_COL_SIZES[#Data],2,FALSE)),
    COL_SIZES[[#This Row],[column_length]])
  ),
  COL_SIZES[[#This Row],[column_length]])</f>
        <v>255</v>
      </c>
      <c r="C1489" s="109">
        <f>VLOOKUP(A1489,DBMS_TYPE_SIZES[],2,FALSE)</f>
        <v>255</v>
      </c>
      <c r="D1489" s="109">
        <f>VLOOKUP(A1489,DBMS_TYPE_SIZES[],3,FALSE)</f>
        <v>255</v>
      </c>
      <c r="E1489" s="110">
        <f>VLOOKUP(A1489,DBMS_TYPE_SIZES[],4,FALSE)</f>
        <v>256</v>
      </c>
      <c r="F1489" t="s">
        <v>181</v>
      </c>
      <c r="G1489" t="s">
        <v>699</v>
      </c>
      <c r="H1489" t="s">
        <v>86</v>
      </c>
      <c r="I1489">
        <v>0</v>
      </c>
      <c r="J1489">
        <v>255</v>
      </c>
    </row>
    <row r="1490" spans="1:10">
      <c r="A1490" s="108" t="str">
        <f>COL_SIZES[[#This Row],[datatype]]&amp;"_"&amp;COL_SIZES[[#This Row],[column_prec]]&amp;"_"&amp;COL_SIZES[[#This Row],[col_len]]</f>
        <v>varchar_0_255</v>
      </c>
      <c r="B1490" s="108">
        <f>IF(COL_SIZES[[#This Row],[datatype]] = "varchar",
  MIN(
    COL_SIZES[[#This Row],[column_length]],
    IFERROR(VALUE(VLOOKUP(
      COL_SIZES[[#This Row],[table_name]]&amp;"."&amp;COL_SIZES[[#This Row],[column_name]],
      AVG_COL_SIZES[#Data],2,FALSE)),
    COL_SIZES[[#This Row],[column_length]])
  ),
  COL_SIZES[[#This Row],[column_length]])</f>
        <v>255</v>
      </c>
      <c r="C1490" s="109">
        <f>VLOOKUP(A1490,DBMS_TYPE_SIZES[],2,FALSE)</f>
        <v>255</v>
      </c>
      <c r="D1490" s="109">
        <f>VLOOKUP(A1490,DBMS_TYPE_SIZES[],3,FALSE)</f>
        <v>255</v>
      </c>
      <c r="E1490" s="110">
        <f>VLOOKUP(A1490,DBMS_TYPE_SIZES[],4,FALSE)</f>
        <v>256</v>
      </c>
      <c r="F1490" t="s">
        <v>181</v>
      </c>
      <c r="G1490" t="s">
        <v>700</v>
      </c>
      <c r="H1490" t="s">
        <v>86</v>
      </c>
      <c r="I1490">
        <v>0</v>
      </c>
      <c r="J1490">
        <v>255</v>
      </c>
    </row>
    <row r="1491" spans="1:10">
      <c r="A1491" s="108" t="str">
        <f>COL_SIZES[[#This Row],[datatype]]&amp;"_"&amp;COL_SIZES[[#This Row],[column_prec]]&amp;"_"&amp;COL_SIZES[[#This Row],[col_len]]</f>
        <v>int_10_4</v>
      </c>
      <c r="B1491" s="108">
        <f>IF(COL_SIZES[[#This Row],[datatype]] = "varchar",
  MIN(
    COL_SIZES[[#This Row],[column_length]],
    IFERROR(VALUE(VLOOKUP(
      COL_SIZES[[#This Row],[table_name]]&amp;"."&amp;COL_SIZES[[#This Row],[column_name]],
      AVG_COL_SIZES[#Data],2,FALSE)),
    COL_SIZES[[#This Row],[column_length]])
  ),
  COL_SIZES[[#This Row],[column_length]])</f>
        <v>4</v>
      </c>
      <c r="C1491" s="109">
        <f>VLOOKUP(A1491,DBMS_TYPE_SIZES[],2,FALSE)</f>
        <v>9</v>
      </c>
      <c r="D1491" s="109">
        <f>VLOOKUP(A1491,DBMS_TYPE_SIZES[],3,FALSE)</f>
        <v>4</v>
      </c>
      <c r="E1491" s="110">
        <f>VLOOKUP(A1491,DBMS_TYPE_SIZES[],4,FALSE)</f>
        <v>4</v>
      </c>
      <c r="F1491" t="s">
        <v>181</v>
      </c>
      <c r="G1491" t="s">
        <v>116</v>
      </c>
      <c r="H1491" t="s">
        <v>18</v>
      </c>
      <c r="I1491">
        <v>10</v>
      </c>
      <c r="J1491">
        <v>4</v>
      </c>
    </row>
    <row r="1492" spans="1:10">
      <c r="A1492" s="108" t="str">
        <f>COL_SIZES[[#This Row],[datatype]]&amp;"_"&amp;COL_SIZES[[#This Row],[column_prec]]&amp;"_"&amp;COL_SIZES[[#This Row],[col_len]]</f>
        <v>int_10_4</v>
      </c>
      <c r="B1492" s="108">
        <f>IF(COL_SIZES[[#This Row],[datatype]] = "varchar",
  MIN(
    COL_SIZES[[#This Row],[column_length]],
    IFERROR(VALUE(VLOOKUP(
      COL_SIZES[[#This Row],[table_name]]&amp;"."&amp;COL_SIZES[[#This Row],[column_name]],
      AVG_COL_SIZES[#Data],2,FALSE)),
    COL_SIZES[[#This Row],[column_length]])
  ),
  COL_SIZES[[#This Row],[column_length]])</f>
        <v>4</v>
      </c>
      <c r="C1492" s="109">
        <f>VLOOKUP(A1492,DBMS_TYPE_SIZES[],2,FALSE)</f>
        <v>9</v>
      </c>
      <c r="D1492" s="109">
        <f>VLOOKUP(A1492,DBMS_TYPE_SIZES[],3,FALSE)</f>
        <v>4</v>
      </c>
      <c r="E1492" s="110">
        <f>VLOOKUP(A1492,DBMS_TYPE_SIZES[],4,FALSE)</f>
        <v>4</v>
      </c>
      <c r="F1492" t="s">
        <v>181</v>
      </c>
      <c r="G1492" t="s">
        <v>96</v>
      </c>
      <c r="H1492" t="s">
        <v>18</v>
      </c>
      <c r="I1492">
        <v>10</v>
      </c>
      <c r="J1492">
        <v>4</v>
      </c>
    </row>
    <row r="1493" spans="1:10">
      <c r="A1493" s="108" t="str">
        <f>COL_SIZES[[#This Row],[datatype]]&amp;"_"&amp;COL_SIZES[[#This Row],[column_prec]]&amp;"_"&amp;COL_SIZES[[#This Row],[col_len]]</f>
        <v>datetime_23_8</v>
      </c>
      <c r="B1493" s="108">
        <f>IF(COL_SIZES[[#This Row],[datatype]] = "varchar",
  MIN(
    COL_SIZES[[#This Row],[column_length]],
    IFERROR(VALUE(VLOOKUP(
      COL_SIZES[[#This Row],[table_name]]&amp;"."&amp;COL_SIZES[[#This Row],[column_name]],
      AVG_COL_SIZES[#Data],2,FALSE)),
    COL_SIZES[[#This Row],[column_length]])
  ),
  COL_SIZES[[#This Row],[column_length]])</f>
        <v>8</v>
      </c>
      <c r="C1493" s="109">
        <f>VLOOKUP(A1493,DBMS_TYPE_SIZES[],2,FALSE)</f>
        <v>7</v>
      </c>
      <c r="D1493" s="109">
        <f>VLOOKUP(A1493,DBMS_TYPE_SIZES[],3,FALSE)</f>
        <v>8</v>
      </c>
      <c r="E1493" s="110">
        <f>VLOOKUP(A1493,DBMS_TYPE_SIZES[],4,FALSE)</f>
        <v>8</v>
      </c>
      <c r="F1493" t="s">
        <v>181</v>
      </c>
      <c r="G1493" t="s">
        <v>713</v>
      </c>
      <c r="H1493" t="s">
        <v>20</v>
      </c>
      <c r="I1493">
        <v>23</v>
      </c>
      <c r="J1493">
        <v>8</v>
      </c>
    </row>
    <row r="1494" spans="1:10">
      <c r="A1494" s="108" t="str">
        <f>COL_SIZES[[#This Row],[datatype]]&amp;"_"&amp;COL_SIZES[[#This Row],[column_prec]]&amp;"_"&amp;COL_SIZES[[#This Row],[col_len]]</f>
        <v>int_10_4</v>
      </c>
      <c r="B1494" s="108">
        <f>IF(COL_SIZES[[#This Row],[datatype]] = "varchar",
  MIN(
    COL_SIZES[[#This Row],[column_length]],
    IFERROR(VALUE(VLOOKUP(
      COL_SIZES[[#This Row],[table_name]]&amp;"."&amp;COL_SIZES[[#This Row],[column_name]],
      AVG_COL_SIZES[#Data],2,FALSE)),
    COL_SIZES[[#This Row],[column_length]])
  ),
  COL_SIZES[[#This Row],[column_length]])</f>
        <v>4</v>
      </c>
      <c r="C1494" s="109">
        <f>VLOOKUP(A1494,DBMS_TYPE_SIZES[],2,FALSE)</f>
        <v>9</v>
      </c>
      <c r="D1494" s="109">
        <f>VLOOKUP(A1494,DBMS_TYPE_SIZES[],3,FALSE)</f>
        <v>4</v>
      </c>
      <c r="E1494" s="110">
        <f>VLOOKUP(A1494,DBMS_TYPE_SIZES[],4,FALSE)</f>
        <v>4</v>
      </c>
      <c r="F1494" t="s">
        <v>181</v>
      </c>
      <c r="G1494" t="s">
        <v>714</v>
      </c>
      <c r="H1494" t="s">
        <v>18</v>
      </c>
      <c r="I1494">
        <v>10</v>
      </c>
      <c r="J1494">
        <v>4</v>
      </c>
    </row>
    <row r="1495" spans="1:10">
      <c r="A1495" s="108" t="str">
        <f>COL_SIZES[[#This Row],[datatype]]&amp;"_"&amp;COL_SIZES[[#This Row],[column_prec]]&amp;"_"&amp;COL_SIZES[[#This Row],[col_len]]</f>
        <v>varchar_0_255</v>
      </c>
      <c r="B1495" s="108">
        <f>IF(COL_SIZES[[#This Row],[datatype]] = "varchar",
  MIN(
    COL_SIZES[[#This Row],[column_length]],
    IFERROR(VALUE(VLOOKUP(
      COL_SIZES[[#This Row],[table_name]]&amp;"."&amp;COL_SIZES[[#This Row],[column_name]],
      AVG_COL_SIZES[#Data],2,FALSE)),
    COL_SIZES[[#This Row],[column_length]])
  ),
  COL_SIZES[[#This Row],[column_length]])</f>
        <v>255</v>
      </c>
      <c r="C1495" s="109">
        <f>VLOOKUP(A1495,DBMS_TYPE_SIZES[],2,FALSE)</f>
        <v>255</v>
      </c>
      <c r="D1495" s="109">
        <f>VLOOKUP(A1495,DBMS_TYPE_SIZES[],3,FALSE)</f>
        <v>255</v>
      </c>
      <c r="E1495" s="110">
        <f>VLOOKUP(A1495,DBMS_TYPE_SIZES[],4,FALSE)</f>
        <v>256</v>
      </c>
      <c r="F1495" t="s">
        <v>181</v>
      </c>
      <c r="G1495" t="s">
        <v>813</v>
      </c>
      <c r="H1495" t="s">
        <v>86</v>
      </c>
      <c r="I1495">
        <v>0</v>
      </c>
      <c r="J1495">
        <v>255</v>
      </c>
    </row>
    <row r="1496" spans="1:10">
      <c r="A1496" s="108" t="str">
        <f>COL_SIZES[[#This Row],[datatype]]&amp;"_"&amp;COL_SIZES[[#This Row],[column_prec]]&amp;"_"&amp;COL_SIZES[[#This Row],[col_len]]</f>
        <v>int_10_4</v>
      </c>
      <c r="B1496" s="108">
        <f>IF(COL_SIZES[[#This Row],[datatype]] = "varchar",
  MIN(
    COL_SIZES[[#This Row],[column_length]],
    IFERROR(VALUE(VLOOKUP(
      COL_SIZES[[#This Row],[table_name]]&amp;"."&amp;COL_SIZES[[#This Row],[column_name]],
      AVG_COL_SIZES[#Data],2,FALSE)),
    COL_SIZES[[#This Row],[column_length]])
  ),
  COL_SIZES[[#This Row],[column_length]])</f>
        <v>4</v>
      </c>
      <c r="C1496" s="109">
        <f>VLOOKUP(A1496,DBMS_TYPE_SIZES[],2,FALSE)</f>
        <v>9</v>
      </c>
      <c r="D1496" s="109">
        <f>VLOOKUP(A1496,DBMS_TYPE_SIZES[],3,FALSE)</f>
        <v>4</v>
      </c>
      <c r="E1496" s="110">
        <f>VLOOKUP(A1496,DBMS_TYPE_SIZES[],4,FALSE)</f>
        <v>4</v>
      </c>
      <c r="F1496" t="s">
        <v>181</v>
      </c>
      <c r="G1496" t="s">
        <v>704</v>
      </c>
      <c r="H1496" t="s">
        <v>18</v>
      </c>
      <c r="I1496">
        <v>10</v>
      </c>
      <c r="J1496">
        <v>4</v>
      </c>
    </row>
    <row r="1497" spans="1:10">
      <c r="A1497" s="108" t="str">
        <f>COL_SIZES[[#This Row],[datatype]]&amp;"_"&amp;COL_SIZES[[#This Row],[column_prec]]&amp;"_"&amp;COL_SIZES[[#This Row],[col_len]]</f>
        <v>int_10_4</v>
      </c>
      <c r="B1497" s="108">
        <f>IF(COL_SIZES[[#This Row],[datatype]] = "varchar",
  MIN(
    COL_SIZES[[#This Row],[column_length]],
    IFERROR(VALUE(VLOOKUP(
      COL_SIZES[[#This Row],[table_name]]&amp;"."&amp;COL_SIZES[[#This Row],[column_name]],
      AVG_COL_SIZES[#Data],2,FALSE)),
    COL_SIZES[[#This Row],[column_length]])
  ),
  COL_SIZES[[#This Row],[column_length]])</f>
        <v>4</v>
      </c>
      <c r="C1497" s="109">
        <f>VLOOKUP(A1497,DBMS_TYPE_SIZES[],2,FALSE)</f>
        <v>9</v>
      </c>
      <c r="D1497" s="109">
        <f>VLOOKUP(A1497,DBMS_TYPE_SIZES[],3,FALSE)</f>
        <v>4</v>
      </c>
      <c r="E1497" s="110">
        <f>VLOOKUP(A1497,DBMS_TYPE_SIZES[],4,FALSE)</f>
        <v>4</v>
      </c>
      <c r="F1497" t="s">
        <v>181</v>
      </c>
      <c r="G1497" t="s">
        <v>204</v>
      </c>
      <c r="H1497" t="s">
        <v>18</v>
      </c>
      <c r="I1497">
        <v>10</v>
      </c>
      <c r="J1497">
        <v>4</v>
      </c>
    </row>
    <row r="1498" spans="1:10">
      <c r="A1498" s="108" t="str">
        <f>COL_SIZES[[#This Row],[datatype]]&amp;"_"&amp;COL_SIZES[[#This Row],[column_prec]]&amp;"_"&amp;COL_SIZES[[#This Row],[col_len]]</f>
        <v>int_10_4</v>
      </c>
      <c r="B1498" s="108">
        <f>IF(COL_SIZES[[#This Row],[datatype]] = "varchar",
  MIN(
    COL_SIZES[[#This Row],[column_length]],
    IFERROR(VALUE(VLOOKUP(
      COL_SIZES[[#This Row],[table_name]]&amp;"."&amp;COL_SIZES[[#This Row],[column_name]],
      AVG_COL_SIZES[#Data],2,FALSE)),
    COL_SIZES[[#This Row],[column_length]])
  ),
  COL_SIZES[[#This Row],[column_length]])</f>
        <v>4</v>
      </c>
      <c r="C1498" s="109">
        <f>VLOOKUP(A1498,DBMS_TYPE_SIZES[],2,FALSE)</f>
        <v>9</v>
      </c>
      <c r="D1498" s="109">
        <f>VLOOKUP(A1498,DBMS_TYPE_SIZES[],3,FALSE)</f>
        <v>4</v>
      </c>
      <c r="E1498" s="110">
        <f>VLOOKUP(A1498,DBMS_TYPE_SIZES[],4,FALSE)</f>
        <v>4</v>
      </c>
      <c r="F1498" t="s">
        <v>181</v>
      </c>
      <c r="G1498" t="s">
        <v>707</v>
      </c>
      <c r="H1498" t="s">
        <v>18</v>
      </c>
      <c r="I1498">
        <v>10</v>
      </c>
      <c r="J1498">
        <v>4</v>
      </c>
    </row>
    <row r="1499" spans="1:10">
      <c r="A1499" s="108" t="str">
        <f>COL_SIZES[[#This Row],[datatype]]&amp;"_"&amp;COL_SIZES[[#This Row],[column_prec]]&amp;"_"&amp;COL_SIZES[[#This Row],[col_len]]</f>
        <v>int_10_4</v>
      </c>
      <c r="B1499" s="108">
        <f>IF(COL_SIZES[[#This Row],[datatype]] = "varchar",
  MIN(
    COL_SIZES[[#This Row],[column_length]],
    IFERROR(VALUE(VLOOKUP(
      COL_SIZES[[#This Row],[table_name]]&amp;"."&amp;COL_SIZES[[#This Row],[column_name]],
      AVG_COL_SIZES[#Data],2,FALSE)),
    COL_SIZES[[#This Row],[column_length]])
  ),
  COL_SIZES[[#This Row],[column_length]])</f>
        <v>4</v>
      </c>
      <c r="C1499" s="109">
        <f>VLOOKUP(A1499,DBMS_TYPE_SIZES[],2,FALSE)</f>
        <v>9</v>
      </c>
      <c r="D1499" s="109">
        <f>VLOOKUP(A1499,DBMS_TYPE_SIZES[],3,FALSE)</f>
        <v>4</v>
      </c>
      <c r="E1499" s="110">
        <f>VLOOKUP(A1499,DBMS_TYPE_SIZES[],4,FALSE)</f>
        <v>4</v>
      </c>
      <c r="F1499" t="s">
        <v>181</v>
      </c>
      <c r="G1499" t="s">
        <v>238</v>
      </c>
      <c r="H1499" t="s">
        <v>18</v>
      </c>
      <c r="I1499">
        <v>10</v>
      </c>
      <c r="J1499">
        <v>4</v>
      </c>
    </row>
    <row r="1500" spans="1:10">
      <c r="A1500" s="108" t="str">
        <f>COL_SIZES[[#This Row],[datatype]]&amp;"_"&amp;COL_SIZES[[#This Row],[column_prec]]&amp;"_"&amp;COL_SIZES[[#This Row],[col_len]]</f>
        <v>numeric_19_9</v>
      </c>
      <c r="B1500" s="108">
        <f>IF(COL_SIZES[[#This Row],[datatype]] = "varchar",
  MIN(
    COL_SIZES[[#This Row],[column_length]],
    IFERROR(VALUE(VLOOKUP(
      COL_SIZES[[#This Row],[table_name]]&amp;"."&amp;COL_SIZES[[#This Row],[column_name]],
      AVG_COL_SIZES[#Data],2,FALSE)),
    COL_SIZES[[#This Row],[column_length]])
  ),
  COL_SIZES[[#This Row],[column_length]])</f>
        <v>9</v>
      </c>
      <c r="C1500" s="109">
        <f>VLOOKUP(A1500,DBMS_TYPE_SIZES[],2,FALSE)</f>
        <v>9</v>
      </c>
      <c r="D1500" s="109">
        <f>VLOOKUP(A1500,DBMS_TYPE_SIZES[],3,FALSE)</f>
        <v>9</v>
      </c>
      <c r="E1500" s="110">
        <f>VLOOKUP(A1500,DBMS_TYPE_SIZES[],4,FALSE)</f>
        <v>9</v>
      </c>
      <c r="F1500" t="s">
        <v>181</v>
      </c>
      <c r="G1500" t="s">
        <v>151</v>
      </c>
      <c r="H1500" t="s">
        <v>62</v>
      </c>
      <c r="I1500">
        <v>19</v>
      </c>
      <c r="J1500">
        <v>9</v>
      </c>
    </row>
    <row r="1501" spans="1:10">
      <c r="A1501" s="108" t="str">
        <f>COL_SIZES[[#This Row],[datatype]]&amp;"_"&amp;COL_SIZES[[#This Row],[column_prec]]&amp;"_"&amp;COL_SIZES[[#This Row],[col_len]]</f>
        <v>numeric_19_9</v>
      </c>
      <c r="B1501" s="108">
        <f>IF(COL_SIZES[[#This Row],[datatype]] = "varchar",
  MIN(
    COL_SIZES[[#This Row],[column_length]],
    IFERROR(VALUE(VLOOKUP(
      COL_SIZES[[#This Row],[table_name]]&amp;"."&amp;COL_SIZES[[#This Row],[column_name]],
      AVG_COL_SIZES[#Data],2,FALSE)),
    COL_SIZES[[#This Row],[column_length]])
  ),
  COL_SIZES[[#This Row],[column_length]])</f>
        <v>9</v>
      </c>
      <c r="C1501" s="109">
        <f>VLOOKUP(A1501,DBMS_TYPE_SIZES[],2,FALSE)</f>
        <v>9</v>
      </c>
      <c r="D1501" s="109">
        <f>VLOOKUP(A1501,DBMS_TYPE_SIZES[],3,FALSE)</f>
        <v>9</v>
      </c>
      <c r="E1501" s="110">
        <f>VLOOKUP(A1501,DBMS_TYPE_SIZES[],4,FALSE)</f>
        <v>9</v>
      </c>
      <c r="F1501" t="s">
        <v>182</v>
      </c>
      <c r="G1501" t="s">
        <v>143</v>
      </c>
      <c r="H1501" t="s">
        <v>62</v>
      </c>
      <c r="I1501">
        <v>19</v>
      </c>
      <c r="J1501">
        <v>9</v>
      </c>
    </row>
    <row r="1502" spans="1:10">
      <c r="A1502" s="108" t="str">
        <f>COL_SIZES[[#This Row],[datatype]]&amp;"_"&amp;COL_SIZES[[#This Row],[column_prec]]&amp;"_"&amp;COL_SIZES[[#This Row],[col_len]]</f>
        <v>datetime_23_8</v>
      </c>
      <c r="B1502" s="108">
        <f>IF(COL_SIZES[[#This Row],[datatype]] = "varchar",
  MIN(
    COL_SIZES[[#This Row],[column_length]],
    IFERROR(VALUE(VLOOKUP(
      COL_SIZES[[#This Row],[table_name]]&amp;"."&amp;COL_SIZES[[#This Row],[column_name]],
      AVG_COL_SIZES[#Data],2,FALSE)),
    COL_SIZES[[#This Row],[column_length]])
  ),
  COL_SIZES[[#This Row],[column_length]])</f>
        <v>8</v>
      </c>
      <c r="C1502" s="109">
        <f>VLOOKUP(A1502,DBMS_TYPE_SIZES[],2,FALSE)</f>
        <v>7</v>
      </c>
      <c r="D1502" s="109">
        <f>VLOOKUP(A1502,DBMS_TYPE_SIZES[],3,FALSE)</f>
        <v>8</v>
      </c>
      <c r="E1502" s="110">
        <f>VLOOKUP(A1502,DBMS_TYPE_SIZES[],4,FALSE)</f>
        <v>8</v>
      </c>
      <c r="F1502" t="s">
        <v>182</v>
      </c>
      <c r="G1502" t="s">
        <v>575</v>
      </c>
      <c r="H1502" t="s">
        <v>20</v>
      </c>
      <c r="I1502">
        <v>23</v>
      </c>
      <c r="J1502">
        <v>8</v>
      </c>
    </row>
    <row r="1503" spans="1:10">
      <c r="A1503" s="108" t="str">
        <f>COL_SIZES[[#This Row],[datatype]]&amp;"_"&amp;COL_SIZES[[#This Row],[column_prec]]&amp;"_"&amp;COL_SIZES[[#This Row],[col_len]]</f>
        <v>int_10_4</v>
      </c>
      <c r="B1503" s="108">
        <f>IF(COL_SIZES[[#This Row],[datatype]] = "varchar",
  MIN(
    COL_SIZES[[#This Row],[column_length]],
    IFERROR(VALUE(VLOOKUP(
      COL_SIZES[[#This Row],[table_name]]&amp;"."&amp;COL_SIZES[[#This Row],[column_name]],
      AVG_COL_SIZES[#Data],2,FALSE)),
    COL_SIZES[[#This Row],[column_length]])
  ),
  COL_SIZES[[#This Row],[column_length]])</f>
        <v>4</v>
      </c>
      <c r="C1503" s="109">
        <f>VLOOKUP(A1503,DBMS_TYPE_SIZES[],2,FALSE)</f>
        <v>9</v>
      </c>
      <c r="D1503" s="109">
        <f>VLOOKUP(A1503,DBMS_TYPE_SIZES[],3,FALSE)</f>
        <v>4</v>
      </c>
      <c r="E1503" s="110">
        <f>VLOOKUP(A1503,DBMS_TYPE_SIZES[],4,FALSE)</f>
        <v>4</v>
      </c>
      <c r="F1503" t="s">
        <v>182</v>
      </c>
      <c r="G1503" t="s">
        <v>141</v>
      </c>
      <c r="H1503" t="s">
        <v>18</v>
      </c>
      <c r="I1503">
        <v>10</v>
      </c>
      <c r="J1503">
        <v>4</v>
      </c>
    </row>
    <row r="1504" spans="1:10">
      <c r="A1504" s="108" t="str">
        <f>COL_SIZES[[#This Row],[datatype]]&amp;"_"&amp;COL_SIZES[[#This Row],[column_prec]]&amp;"_"&amp;COL_SIZES[[#This Row],[col_len]]</f>
        <v>int_10_4</v>
      </c>
      <c r="B1504" s="108">
        <f>IF(COL_SIZES[[#This Row],[datatype]] = "varchar",
  MIN(
    COL_SIZES[[#This Row],[column_length]],
    IFERROR(VALUE(VLOOKUP(
      COL_SIZES[[#This Row],[table_name]]&amp;"."&amp;COL_SIZES[[#This Row],[column_name]],
      AVG_COL_SIZES[#Data],2,FALSE)),
    COL_SIZES[[#This Row],[column_length]])
  ),
  COL_SIZES[[#This Row],[column_length]])</f>
        <v>4</v>
      </c>
      <c r="C1504" s="109">
        <f>VLOOKUP(A1504,DBMS_TYPE_SIZES[],2,FALSE)</f>
        <v>9</v>
      </c>
      <c r="D1504" s="109">
        <f>VLOOKUP(A1504,DBMS_TYPE_SIZES[],3,FALSE)</f>
        <v>4</v>
      </c>
      <c r="E1504" s="110">
        <f>VLOOKUP(A1504,DBMS_TYPE_SIZES[],4,FALSE)</f>
        <v>4</v>
      </c>
      <c r="F1504" t="s">
        <v>182</v>
      </c>
      <c r="G1504" t="s">
        <v>83</v>
      </c>
      <c r="H1504" t="s">
        <v>18</v>
      </c>
      <c r="I1504">
        <v>10</v>
      </c>
      <c r="J1504">
        <v>4</v>
      </c>
    </row>
    <row r="1505" spans="1:10">
      <c r="A1505" s="108" t="str">
        <f>COL_SIZES[[#This Row],[datatype]]&amp;"_"&amp;COL_SIZES[[#This Row],[column_prec]]&amp;"_"&amp;COL_SIZES[[#This Row],[col_len]]</f>
        <v>datetime_23_8</v>
      </c>
      <c r="B1505" s="108">
        <f>IF(COL_SIZES[[#This Row],[datatype]] = "varchar",
  MIN(
    COL_SIZES[[#This Row],[column_length]],
    IFERROR(VALUE(VLOOKUP(
      COL_SIZES[[#This Row],[table_name]]&amp;"."&amp;COL_SIZES[[#This Row],[column_name]],
      AVG_COL_SIZES[#Data],2,FALSE)),
    COL_SIZES[[#This Row],[column_length]])
  ),
  COL_SIZES[[#This Row],[column_length]])</f>
        <v>8</v>
      </c>
      <c r="C1505" s="109">
        <f>VLOOKUP(A1505,DBMS_TYPE_SIZES[],2,FALSE)</f>
        <v>7</v>
      </c>
      <c r="D1505" s="109">
        <f>VLOOKUP(A1505,DBMS_TYPE_SIZES[],3,FALSE)</f>
        <v>8</v>
      </c>
      <c r="E1505" s="110">
        <f>VLOOKUP(A1505,DBMS_TYPE_SIZES[],4,FALSE)</f>
        <v>8</v>
      </c>
      <c r="F1505" t="s">
        <v>182</v>
      </c>
      <c r="G1505" t="s">
        <v>811</v>
      </c>
      <c r="H1505" t="s">
        <v>20</v>
      </c>
      <c r="I1505">
        <v>23</v>
      </c>
      <c r="J1505">
        <v>8</v>
      </c>
    </row>
    <row r="1506" spans="1:10">
      <c r="A1506" s="108" t="str">
        <f>COL_SIZES[[#This Row],[datatype]]&amp;"_"&amp;COL_SIZES[[#This Row],[column_prec]]&amp;"_"&amp;COL_SIZES[[#This Row],[col_len]]</f>
        <v>int_10_4</v>
      </c>
      <c r="B1506" s="108">
        <f>IF(COL_SIZES[[#This Row],[datatype]] = "varchar",
  MIN(
    COL_SIZES[[#This Row],[column_length]],
    IFERROR(VALUE(VLOOKUP(
      COL_SIZES[[#This Row],[table_name]]&amp;"."&amp;COL_SIZES[[#This Row],[column_name]],
      AVG_COL_SIZES[#Data],2,FALSE)),
    COL_SIZES[[#This Row],[column_length]])
  ),
  COL_SIZES[[#This Row],[column_length]])</f>
        <v>4</v>
      </c>
      <c r="C1506" s="109">
        <f>VLOOKUP(A1506,DBMS_TYPE_SIZES[],2,FALSE)</f>
        <v>9</v>
      </c>
      <c r="D1506" s="109">
        <f>VLOOKUP(A1506,DBMS_TYPE_SIZES[],3,FALSE)</f>
        <v>4</v>
      </c>
      <c r="E1506" s="110">
        <f>VLOOKUP(A1506,DBMS_TYPE_SIZES[],4,FALSE)</f>
        <v>4</v>
      </c>
      <c r="F1506" t="s">
        <v>182</v>
      </c>
      <c r="G1506" t="s">
        <v>211</v>
      </c>
      <c r="H1506" t="s">
        <v>18</v>
      </c>
      <c r="I1506">
        <v>10</v>
      </c>
      <c r="J1506">
        <v>4</v>
      </c>
    </row>
    <row r="1507" spans="1:10">
      <c r="A1507" s="108" t="str">
        <f>COL_SIZES[[#This Row],[datatype]]&amp;"_"&amp;COL_SIZES[[#This Row],[column_prec]]&amp;"_"&amp;COL_SIZES[[#This Row],[col_len]]</f>
        <v>varchar_0_255</v>
      </c>
      <c r="B1507" s="108">
        <f>IF(COL_SIZES[[#This Row],[datatype]] = "varchar",
  MIN(
    COL_SIZES[[#This Row],[column_length]],
    IFERROR(VALUE(VLOOKUP(
      COL_SIZES[[#This Row],[table_name]]&amp;"."&amp;COL_SIZES[[#This Row],[column_name]],
      AVG_COL_SIZES[#Data],2,FALSE)),
    COL_SIZES[[#This Row],[column_length]])
  ),
  COL_SIZES[[#This Row],[column_length]])</f>
        <v>255</v>
      </c>
      <c r="C1507" s="109">
        <f>VLOOKUP(A1507,DBMS_TYPE_SIZES[],2,FALSE)</f>
        <v>255</v>
      </c>
      <c r="D1507" s="109">
        <f>VLOOKUP(A1507,DBMS_TYPE_SIZES[],3,FALSE)</f>
        <v>255</v>
      </c>
      <c r="E1507" s="110">
        <f>VLOOKUP(A1507,DBMS_TYPE_SIZES[],4,FALSE)</f>
        <v>256</v>
      </c>
      <c r="F1507" t="s">
        <v>182</v>
      </c>
      <c r="G1507" t="s">
        <v>505</v>
      </c>
      <c r="H1507" t="s">
        <v>86</v>
      </c>
      <c r="I1507">
        <v>0</v>
      </c>
      <c r="J1507">
        <v>255</v>
      </c>
    </row>
    <row r="1508" spans="1:10">
      <c r="A1508" s="108" t="str">
        <f>COL_SIZES[[#This Row],[datatype]]&amp;"_"&amp;COL_SIZES[[#This Row],[column_prec]]&amp;"_"&amp;COL_SIZES[[#This Row],[col_len]]</f>
        <v>int_10_4</v>
      </c>
      <c r="B1508" s="108">
        <f>IF(COL_SIZES[[#This Row],[datatype]] = "varchar",
  MIN(
    COL_SIZES[[#This Row],[column_length]],
    IFERROR(VALUE(VLOOKUP(
      COL_SIZES[[#This Row],[table_name]]&amp;"."&amp;COL_SIZES[[#This Row],[column_name]],
      AVG_COL_SIZES[#Data],2,FALSE)),
    COL_SIZES[[#This Row],[column_length]])
  ),
  COL_SIZES[[#This Row],[column_length]])</f>
        <v>4</v>
      </c>
      <c r="C1508" s="109">
        <f>VLOOKUP(A1508,DBMS_TYPE_SIZES[],2,FALSE)</f>
        <v>9</v>
      </c>
      <c r="D1508" s="109">
        <f>VLOOKUP(A1508,DBMS_TYPE_SIZES[],3,FALSE)</f>
        <v>4</v>
      </c>
      <c r="E1508" s="110">
        <f>VLOOKUP(A1508,DBMS_TYPE_SIZES[],4,FALSE)</f>
        <v>4</v>
      </c>
      <c r="F1508" t="s">
        <v>182</v>
      </c>
      <c r="G1508" t="s">
        <v>822</v>
      </c>
      <c r="H1508" t="s">
        <v>18</v>
      </c>
      <c r="I1508">
        <v>10</v>
      </c>
      <c r="J1508">
        <v>4</v>
      </c>
    </row>
    <row r="1509" spans="1:10">
      <c r="A1509" s="108" t="str">
        <f>COL_SIZES[[#This Row],[datatype]]&amp;"_"&amp;COL_SIZES[[#This Row],[column_prec]]&amp;"_"&amp;COL_SIZES[[#This Row],[col_len]]</f>
        <v>int_10_4</v>
      </c>
      <c r="B1509" s="108">
        <f>IF(COL_SIZES[[#This Row],[datatype]] = "varchar",
  MIN(
    COL_SIZES[[#This Row],[column_length]],
    IFERROR(VALUE(VLOOKUP(
      COL_SIZES[[#This Row],[table_name]]&amp;"."&amp;COL_SIZES[[#This Row],[column_name]],
      AVG_COL_SIZES[#Data],2,FALSE)),
    COL_SIZES[[#This Row],[column_length]])
  ),
  COL_SIZES[[#This Row],[column_length]])</f>
        <v>4</v>
      </c>
      <c r="C1509" s="109">
        <f>VLOOKUP(A1509,DBMS_TYPE_SIZES[],2,FALSE)</f>
        <v>9</v>
      </c>
      <c r="D1509" s="109">
        <f>VLOOKUP(A1509,DBMS_TYPE_SIZES[],3,FALSE)</f>
        <v>4</v>
      </c>
      <c r="E1509" s="110">
        <f>VLOOKUP(A1509,DBMS_TYPE_SIZES[],4,FALSE)</f>
        <v>4</v>
      </c>
      <c r="F1509" t="s">
        <v>182</v>
      </c>
      <c r="G1509" t="s">
        <v>812</v>
      </c>
      <c r="H1509" t="s">
        <v>18</v>
      </c>
      <c r="I1509">
        <v>10</v>
      </c>
      <c r="J1509">
        <v>4</v>
      </c>
    </row>
    <row r="1510" spans="1:10">
      <c r="A1510" s="108" t="str">
        <f>COL_SIZES[[#This Row],[datatype]]&amp;"_"&amp;COL_SIZES[[#This Row],[column_prec]]&amp;"_"&amp;COL_SIZES[[#This Row],[col_len]]</f>
        <v>int_10_4</v>
      </c>
      <c r="B1510" s="108">
        <f>IF(COL_SIZES[[#This Row],[datatype]] = "varchar",
  MIN(
    COL_SIZES[[#This Row],[column_length]],
    IFERROR(VALUE(VLOOKUP(
      COL_SIZES[[#This Row],[table_name]]&amp;"."&amp;COL_SIZES[[#This Row],[column_name]],
      AVG_COL_SIZES[#Data],2,FALSE)),
    COL_SIZES[[#This Row],[column_length]])
  ),
  COL_SIZES[[#This Row],[column_length]])</f>
        <v>4</v>
      </c>
      <c r="C1510" s="109">
        <f>VLOOKUP(A1510,DBMS_TYPE_SIZES[],2,FALSE)</f>
        <v>9</v>
      </c>
      <c r="D1510" s="109">
        <f>VLOOKUP(A1510,DBMS_TYPE_SIZES[],3,FALSE)</f>
        <v>4</v>
      </c>
      <c r="E1510" s="110">
        <f>VLOOKUP(A1510,DBMS_TYPE_SIZES[],4,FALSE)</f>
        <v>4</v>
      </c>
      <c r="F1510" t="s">
        <v>182</v>
      </c>
      <c r="G1510" t="s">
        <v>697</v>
      </c>
      <c r="H1510" t="s">
        <v>18</v>
      </c>
      <c r="I1510">
        <v>10</v>
      </c>
      <c r="J1510">
        <v>4</v>
      </c>
    </row>
    <row r="1511" spans="1:10">
      <c r="A1511" s="108" t="str">
        <f>COL_SIZES[[#This Row],[datatype]]&amp;"_"&amp;COL_SIZES[[#This Row],[column_prec]]&amp;"_"&amp;COL_SIZES[[#This Row],[col_len]]</f>
        <v>int_10_4</v>
      </c>
      <c r="B1511" s="108">
        <f>IF(COL_SIZES[[#This Row],[datatype]] = "varchar",
  MIN(
    COL_SIZES[[#This Row],[column_length]],
    IFERROR(VALUE(VLOOKUP(
      COL_SIZES[[#This Row],[table_name]]&amp;"."&amp;COL_SIZES[[#This Row],[column_name]],
      AVG_COL_SIZES[#Data],2,FALSE)),
    COL_SIZES[[#This Row],[column_length]])
  ),
  COL_SIZES[[#This Row],[column_length]])</f>
        <v>4</v>
      </c>
      <c r="C1511" s="109">
        <f>VLOOKUP(A1511,DBMS_TYPE_SIZES[],2,FALSE)</f>
        <v>9</v>
      </c>
      <c r="D1511" s="109">
        <f>VLOOKUP(A1511,DBMS_TYPE_SIZES[],3,FALSE)</f>
        <v>4</v>
      </c>
      <c r="E1511" s="110">
        <f>VLOOKUP(A1511,DBMS_TYPE_SIZES[],4,FALSE)</f>
        <v>4</v>
      </c>
      <c r="F1511" t="s">
        <v>182</v>
      </c>
      <c r="G1511" t="s">
        <v>698</v>
      </c>
      <c r="H1511" t="s">
        <v>18</v>
      </c>
      <c r="I1511">
        <v>10</v>
      </c>
      <c r="J1511">
        <v>4</v>
      </c>
    </row>
    <row r="1512" spans="1:10">
      <c r="A1512" s="108" t="str">
        <f>COL_SIZES[[#This Row],[datatype]]&amp;"_"&amp;COL_SIZES[[#This Row],[column_prec]]&amp;"_"&amp;COL_SIZES[[#This Row],[col_len]]</f>
        <v>int_10_4</v>
      </c>
      <c r="B1512" s="108">
        <f>IF(COL_SIZES[[#This Row],[datatype]] = "varchar",
  MIN(
    COL_SIZES[[#This Row],[column_length]],
    IFERROR(VALUE(VLOOKUP(
      COL_SIZES[[#This Row],[table_name]]&amp;"."&amp;COL_SIZES[[#This Row],[column_name]],
      AVG_COL_SIZES[#Data],2,FALSE)),
    COL_SIZES[[#This Row],[column_length]])
  ),
  COL_SIZES[[#This Row],[column_length]])</f>
        <v>4</v>
      </c>
      <c r="C1512" s="109">
        <f>VLOOKUP(A1512,DBMS_TYPE_SIZES[],2,FALSE)</f>
        <v>9</v>
      </c>
      <c r="D1512" s="109">
        <f>VLOOKUP(A1512,DBMS_TYPE_SIZES[],3,FALSE)</f>
        <v>4</v>
      </c>
      <c r="E1512" s="110">
        <f>VLOOKUP(A1512,DBMS_TYPE_SIZES[],4,FALSE)</f>
        <v>4</v>
      </c>
      <c r="F1512" t="s">
        <v>182</v>
      </c>
      <c r="G1512" t="s">
        <v>139</v>
      </c>
      <c r="H1512" t="s">
        <v>18</v>
      </c>
      <c r="I1512">
        <v>10</v>
      </c>
      <c r="J1512">
        <v>4</v>
      </c>
    </row>
    <row r="1513" spans="1:10">
      <c r="A1513" s="108" t="str">
        <f>COL_SIZES[[#This Row],[datatype]]&amp;"_"&amp;COL_SIZES[[#This Row],[column_prec]]&amp;"_"&amp;COL_SIZES[[#This Row],[col_len]]</f>
        <v>varchar_0_255</v>
      </c>
      <c r="B1513" s="108">
        <f>IF(COL_SIZES[[#This Row],[datatype]] = "varchar",
  MIN(
    COL_SIZES[[#This Row],[column_length]],
    IFERROR(VALUE(VLOOKUP(
      COL_SIZES[[#This Row],[table_name]]&amp;"."&amp;COL_SIZES[[#This Row],[column_name]],
      AVG_COL_SIZES[#Data],2,FALSE)),
    COL_SIZES[[#This Row],[column_length]])
  ),
  COL_SIZES[[#This Row],[column_length]])</f>
        <v>255</v>
      </c>
      <c r="C1513" s="109">
        <f>VLOOKUP(A1513,DBMS_TYPE_SIZES[],2,FALSE)</f>
        <v>255</v>
      </c>
      <c r="D1513" s="109">
        <f>VLOOKUP(A1513,DBMS_TYPE_SIZES[],3,FALSE)</f>
        <v>255</v>
      </c>
      <c r="E1513" s="110">
        <f>VLOOKUP(A1513,DBMS_TYPE_SIZES[],4,FALSE)</f>
        <v>256</v>
      </c>
      <c r="F1513" t="s">
        <v>182</v>
      </c>
      <c r="G1513" t="s">
        <v>699</v>
      </c>
      <c r="H1513" t="s">
        <v>86</v>
      </c>
      <c r="I1513">
        <v>0</v>
      </c>
      <c r="J1513">
        <v>255</v>
      </c>
    </row>
    <row r="1514" spans="1:10">
      <c r="A1514" s="108" t="str">
        <f>COL_SIZES[[#This Row],[datatype]]&amp;"_"&amp;COL_SIZES[[#This Row],[column_prec]]&amp;"_"&amp;COL_SIZES[[#This Row],[col_len]]</f>
        <v>varchar_0_255</v>
      </c>
      <c r="B1514" s="108">
        <f>IF(COL_SIZES[[#This Row],[datatype]] = "varchar",
  MIN(
    COL_SIZES[[#This Row],[column_length]],
    IFERROR(VALUE(VLOOKUP(
      COL_SIZES[[#This Row],[table_name]]&amp;"."&amp;COL_SIZES[[#This Row],[column_name]],
      AVG_COL_SIZES[#Data],2,FALSE)),
    COL_SIZES[[#This Row],[column_length]])
  ),
  COL_SIZES[[#This Row],[column_length]])</f>
        <v>255</v>
      </c>
      <c r="C1514" s="109">
        <f>VLOOKUP(A1514,DBMS_TYPE_SIZES[],2,FALSE)</f>
        <v>255</v>
      </c>
      <c r="D1514" s="109">
        <f>VLOOKUP(A1514,DBMS_TYPE_SIZES[],3,FALSE)</f>
        <v>255</v>
      </c>
      <c r="E1514" s="110">
        <f>VLOOKUP(A1514,DBMS_TYPE_SIZES[],4,FALSE)</f>
        <v>256</v>
      </c>
      <c r="F1514" t="s">
        <v>182</v>
      </c>
      <c r="G1514" t="s">
        <v>700</v>
      </c>
      <c r="H1514" t="s">
        <v>86</v>
      </c>
      <c r="I1514">
        <v>0</v>
      </c>
      <c r="J1514">
        <v>255</v>
      </c>
    </row>
    <row r="1515" spans="1:10">
      <c r="A1515" s="108" t="str">
        <f>COL_SIZES[[#This Row],[datatype]]&amp;"_"&amp;COL_SIZES[[#This Row],[column_prec]]&amp;"_"&amp;COL_SIZES[[#This Row],[col_len]]</f>
        <v>int_10_4</v>
      </c>
      <c r="B1515" s="108">
        <f>IF(COL_SIZES[[#This Row],[datatype]] = "varchar",
  MIN(
    COL_SIZES[[#This Row],[column_length]],
    IFERROR(VALUE(VLOOKUP(
      COL_SIZES[[#This Row],[table_name]]&amp;"."&amp;COL_SIZES[[#This Row],[column_name]],
      AVG_COL_SIZES[#Data],2,FALSE)),
    COL_SIZES[[#This Row],[column_length]])
  ),
  COL_SIZES[[#This Row],[column_length]])</f>
        <v>4</v>
      </c>
      <c r="C1515" s="109">
        <f>VLOOKUP(A1515,DBMS_TYPE_SIZES[],2,FALSE)</f>
        <v>9</v>
      </c>
      <c r="D1515" s="109">
        <f>VLOOKUP(A1515,DBMS_TYPE_SIZES[],3,FALSE)</f>
        <v>4</v>
      </c>
      <c r="E1515" s="110">
        <f>VLOOKUP(A1515,DBMS_TYPE_SIZES[],4,FALSE)</f>
        <v>4</v>
      </c>
      <c r="F1515" t="s">
        <v>182</v>
      </c>
      <c r="G1515" t="s">
        <v>116</v>
      </c>
      <c r="H1515" t="s">
        <v>18</v>
      </c>
      <c r="I1515">
        <v>10</v>
      </c>
      <c r="J1515">
        <v>4</v>
      </c>
    </row>
    <row r="1516" spans="1:10">
      <c r="A1516" s="108" t="str">
        <f>COL_SIZES[[#This Row],[datatype]]&amp;"_"&amp;COL_SIZES[[#This Row],[column_prec]]&amp;"_"&amp;COL_SIZES[[#This Row],[col_len]]</f>
        <v>int_10_4</v>
      </c>
      <c r="B1516" s="108">
        <f>IF(COL_SIZES[[#This Row],[datatype]] = "varchar",
  MIN(
    COL_SIZES[[#This Row],[column_length]],
    IFERROR(VALUE(VLOOKUP(
      COL_SIZES[[#This Row],[table_name]]&amp;"."&amp;COL_SIZES[[#This Row],[column_name]],
      AVG_COL_SIZES[#Data],2,FALSE)),
    COL_SIZES[[#This Row],[column_length]])
  ),
  COL_SIZES[[#This Row],[column_length]])</f>
        <v>4</v>
      </c>
      <c r="C1516" s="109">
        <f>VLOOKUP(A1516,DBMS_TYPE_SIZES[],2,FALSE)</f>
        <v>9</v>
      </c>
      <c r="D1516" s="109">
        <f>VLOOKUP(A1516,DBMS_TYPE_SIZES[],3,FALSE)</f>
        <v>4</v>
      </c>
      <c r="E1516" s="110">
        <f>VLOOKUP(A1516,DBMS_TYPE_SIZES[],4,FALSE)</f>
        <v>4</v>
      </c>
      <c r="F1516" t="s">
        <v>182</v>
      </c>
      <c r="G1516" t="s">
        <v>96</v>
      </c>
      <c r="H1516" t="s">
        <v>18</v>
      </c>
      <c r="I1516">
        <v>10</v>
      </c>
      <c r="J1516">
        <v>4</v>
      </c>
    </row>
    <row r="1517" spans="1:10">
      <c r="A1517" s="108" t="str">
        <f>COL_SIZES[[#This Row],[datatype]]&amp;"_"&amp;COL_SIZES[[#This Row],[column_prec]]&amp;"_"&amp;COL_SIZES[[#This Row],[col_len]]</f>
        <v>datetime_23_8</v>
      </c>
      <c r="B1517" s="108">
        <f>IF(COL_SIZES[[#This Row],[datatype]] = "varchar",
  MIN(
    COL_SIZES[[#This Row],[column_length]],
    IFERROR(VALUE(VLOOKUP(
      COL_SIZES[[#This Row],[table_name]]&amp;"."&amp;COL_SIZES[[#This Row],[column_name]],
      AVG_COL_SIZES[#Data],2,FALSE)),
    COL_SIZES[[#This Row],[column_length]])
  ),
  COL_SIZES[[#This Row],[column_length]])</f>
        <v>8</v>
      </c>
      <c r="C1517" s="109">
        <f>VLOOKUP(A1517,DBMS_TYPE_SIZES[],2,FALSE)</f>
        <v>7</v>
      </c>
      <c r="D1517" s="109">
        <f>VLOOKUP(A1517,DBMS_TYPE_SIZES[],3,FALSE)</f>
        <v>8</v>
      </c>
      <c r="E1517" s="110">
        <f>VLOOKUP(A1517,DBMS_TYPE_SIZES[],4,FALSE)</f>
        <v>8</v>
      </c>
      <c r="F1517" t="s">
        <v>182</v>
      </c>
      <c r="G1517" t="s">
        <v>713</v>
      </c>
      <c r="H1517" t="s">
        <v>20</v>
      </c>
      <c r="I1517">
        <v>23</v>
      </c>
      <c r="J1517">
        <v>8</v>
      </c>
    </row>
    <row r="1518" spans="1:10">
      <c r="A1518" s="108" t="str">
        <f>COL_SIZES[[#This Row],[datatype]]&amp;"_"&amp;COL_SIZES[[#This Row],[column_prec]]&amp;"_"&amp;COL_SIZES[[#This Row],[col_len]]</f>
        <v>int_10_4</v>
      </c>
      <c r="B1518" s="108">
        <f>IF(COL_SIZES[[#This Row],[datatype]] = "varchar",
  MIN(
    COL_SIZES[[#This Row],[column_length]],
    IFERROR(VALUE(VLOOKUP(
      COL_SIZES[[#This Row],[table_name]]&amp;"."&amp;COL_SIZES[[#This Row],[column_name]],
      AVG_COL_SIZES[#Data],2,FALSE)),
    COL_SIZES[[#This Row],[column_length]])
  ),
  COL_SIZES[[#This Row],[column_length]])</f>
        <v>4</v>
      </c>
      <c r="C1518" s="109">
        <f>VLOOKUP(A1518,DBMS_TYPE_SIZES[],2,FALSE)</f>
        <v>9</v>
      </c>
      <c r="D1518" s="109">
        <f>VLOOKUP(A1518,DBMS_TYPE_SIZES[],3,FALSE)</f>
        <v>4</v>
      </c>
      <c r="E1518" s="110">
        <f>VLOOKUP(A1518,DBMS_TYPE_SIZES[],4,FALSE)</f>
        <v>4</v>
      </c>
      <c r="F1518" t="s">
        <v>182</v>
      </c>
      <c r="G1518" t="s">
        <v>714</v>
      </c>
      <c r="H1518" t="s">
        <v>18</v>
      </c>
      <c r="I1518">
        <v>10</v>
      </c>
      <c r="J1518">
        <v>4</v>
      </c>
    </row>
    <row r="1519" spans="1:10">
      <c r="A1519" s="108" t="str">
        <f>COL_SIZES[[#This Row],[datatype]]&amp;"_"&amp;COL_SIZES[[#This Row],[column_prec]]&amp;"_"&amp;COL_SIZES[[#This Row],[col_len]]</f>
        <v>int_10_4</v>
      </c>
      <c r="B1519" s="108">
        <f>IF(COL_SIZES[[#This Row],[datatype]] = "varchar",
  MIN(
    COL_SIZES[[#This Row],[column_length]],
    IFERROR(VALUE(VLOOKUP(
      COL_SIZES[[#This Row],[table_name]]&amp;"."&amp;COL_SIZES[[#This Row],[column_name]],
      AVG_COL_SIZES[#Data],2,FALSE)),
    COL_SIZES[[#This Row],[column_length]])
  ),
  COL_SIZES[[#This Row],[column_length]])</f>
        <v>4</v>
      </c>
      <c r="C1519" s="109">
        <f>VLOOKUP(A1519,DBMS_TYPE_SIZES[],2,FALSE)</f>
        <v>9</v>
      </c>
      <c r="D1519" s="109">
        <f>VLOOKUP(A1519,DBMS_TYPE_SIZES[],3,FALSE)</f>
        <v>4</v>
      </c>
      <c r="E1519" s="110">
        <f>VLOOKUP(A1519,DBMS_TYPE_SIZES[],4,FALSE)</f>
        <v>4</v>
      </c>
      <c r="F1519" t="s">
        <v>182</v>
      </c>
      <c r="G1519" t="s">
        <v>823</v>
      </c>
      <c r="H1519" t="s">
        <v>18</v>
      </c>
      <c r="I1519">
        <v>10</v>
      </c>
      <c r="J1519">
        <v>4</v>
      </c>
    </row>
    <row r="1520" spans="1:10">
      <c r="A1520" s="108" t="str">
        <f>COL_SIZES[[#This Row],[datatype]]&amp;"_"&amp;COL_SIZES[[#This Row],[column_prec]]&amp;"_"&amp;COL_SIZES[[#This Row],[col_len]]</f>
        <v>int_10_4</v>
      </c>
      <c r="B1520" s="108">
        <f>IF(COL_SIZES[[#This Row],[datatype]] = "varchar",
  MIN(
    COL_SIZES[[#This Row],[column_length]],
    IFERROR(VALUE(VLOOKUP(
      COL_SIZES[[#This Row],[table_name]]&amp;"."&amp;COL_SIZES[[#This Row],[column_name]],
      AVG_COL_SIZES[#Data],2,FALSE)),
    COL_SIZES[[#This Row],[column_length]])
  ),
  COL_SIZES[[#This Row],[column_length]])</f>
        <v>4</v>
      </c>
      <c r="C1520" s="109">
        <f>VLOOKUP(A1520,DBMS_TYPE_SIZES[],2,FALSE)</f>
        <v>9</v>
      </c>
      <c r="D1520" s="109">
        <f>VLOOKUP(A1520,DBMS_TYPE_SIZES[],3,FALSE)</f>
        <v>4</v>
      </c>
      <c r="E1520" s="110">
        <f>VLOOKUP(A1520,DBMS_TYPE_SIZES[],4,FALSE)</f>
        <v>4</v>
      </c>
      <c r="F1520" t="s">
        <v>182</v>
      </c>
      <c r="G1520" t="s">
        <v>824</v>
      </c>
      <c r="H1520" t="s">
        <v>18</v>
      </c>
      <c r="I1520">
        <v>10</v>
      </c>
      <c r="J1520">
        <v>4</v>
      </c>
    </row>
    <row r="1521" spans="1:10">
      <c r="A1521" s="108" t="str">
        <f>COL_SIZES[[#This Row],[datatype]]&amp;"_"&amp;COL_SIZES[[#This Row],[column_prec]]&amp;"_"&amp;COL_SIZES[[#This Row],[col_len]]</f>
        <v>varchar_0_255</v>
      </c>
      <c r="B1521" s="108">
        <f>IF(COL_SIZES[[#This Row],[datatype]] = "varchar",
  MIN(
    COL_SIZES[[#This Row],[column_length]],
    IFERROR(VALUE(VLOOKUP(
      COL_SIZES[[#This Row],[table_name]]&amp;"."&amp;COL_SIZES[[#This Row],[column_name]],
      AVG_COL_SIZES[#Data],2,FALSE)),
    COL_SIZES[[#This Row],[column_length]])
  ),
  COL_SIZES[[#This Row],[column_length]])</f>
        <v>255</v>
      </c>
      <c r="C1521" s="109">
        <f>VLOOKUP(A1521,DBMS_TYPE_SIZES[],2,FALSE)</f>
        <v>255</v>
      </c>
      <c r="D1521" s="109">
        <f>VLOOKUP(A1521,DBMS_TYPE_SIZES[],3,FALSE)</f>
        <v>255</v>
      </c>
      <c r="E1521" s="110">
        <f>VLOOKUP(A1521,DBMS_TYPE_SIZES[],4,FALSE)</f>
        <v>256</v>
      </c>
      <c r="F1521" t="s">
        <v>182</v>
      </c>
      <c r="G1521" t="s">
        <v>813</v>
      </c>
      <c r="H1521" t="s">
        <v>86</v>
      </c>
      <c r="I1521">
        <v>0</v>
      </c>
      <c r="J1521">
        <v>255</v>
      </c>
    </row>
    <row r="1522" spans="1:10">
      <c r="A1522" s="108" t="str">
        <f>COL_SIZES[[#This Row],[datatype]]&amp;"_"&amp;COL_SIZES[[#This Row],[column_prec]]&amp;"_"&amp;COL_SIZES[[#This Row],[col_len]]</f>
        <v>int_10_4</v>
      </c>
      <c r="B1522" s="108">
        <f>IF(COL_SIZES[[#This Row],[datatype]] = "varchar",
  MIN(
    COL_SIZES[[#This Row],[column_length]],
    IFERROR(VALUE(VLOOKUP(
      COL_SIZES[[#This Row],[table_name]]&amp;"."&amp;COL_SIZES[[#This Row],[column_name]],
      AVG_COL_SIZES[#Data],2,FALSE)),
    COL_SIZES[[#This Row],[column_length]])
  ),
  COL_SIZES[[#This Row],[column_length]])</f>
        <v>4</v>
      </c>
      <c r="C1522" s="109">
        <f>VLOOKUP(A1522,DBMS_TYPE_SIZES[],2,FALSE)</f>
        <v>9</v>
      </c>
      <c r="D1522" s="109">
        <f>VLOOKUP(A1522,DBMS_TYPE_SIZES[],3,FALSE)</f>
        <v>4</v>
      </c>
      <c r="E1522" s="110">
        <f>VLOOKUP(A1522,DBMS_TYPE_SIZES[],4,FALSE)</f>
        <v>4</v>
      </c>
      <c r="F1522" t="s">
        <v>182</v>
      </c>
      <c r="G1522" t="s">
        <v>704</v>
      </c>
      <c r="H1522" t="s">
        <v>18</v>
      </c>
      <c r="I1522">
        <v>10</v>
      </c>
      <c r="J1522">
        <v>4</v>
      </c>
    </row>
    <row r="1523" spans="1:10">
      <c r="A1523" s="108" t="str">
        <f>COL_SIZES[[#This Row],[datatype]]&amp;"_"&amp;COL_SIZES[[#This Row],[column_prec]]&amp;"_"&amp;COL_SIZES[[#This Row],[col_len]]</f>
        <v>int_10_4</v>
      </c>
      <c r="B1523" s="108">
        <f>IF(COL_SIZES[[#This Row],[datatype]] = "varchar",
  MIN(
    COL_SIZES[[#This Row],[column_length]],
    IFERROR(VALUE(VLOOKUP(
      COL_SIZES[[#This Row],[table_name]]&amp;"."&amp;COL_SIZES[[#This Row],[column_name]],
      AVG_COL_SIZES[#Data],2,FALSE)),
    COL_SIZES[[#This Row],[column_length]])
  ),
  COL_SIZES[[#This Row],[column_length]])</f>
        <v>4</v>
      </c>
      <c r="C1523" s="109">
        <f>VLOOKUP(A1523,DBMS_TYPE_SIZES[],2,FALSE)</f>
        <v>9</v>
      </c>
      <c r="D1523" s="109">
        <f>VLOOKUP(A1523,DBMS_TYPE_SIZES[],3,FALSE)</f>
        <v>4</v>
      </c>
      <c r="E1523" s="110">
        <f>VLOOKUP(A1523,DBMS_TYPE_SIZES[],4,FALSE)</f>
        <v>4</v>
      </c>
      <c r="F1523" t="s">
        <v>182</v>
      </c>
      <c r="G1523" t="s">
        <v>204</v>
      </c>
      <c r="H1523" t="s">
        <v>18</v>
      </c>
      <c r="I1523">
        <v>10</v>
      </c>
      <c r="J1523">
        <v>4</v>
      </c>
    </row>
    <row r="1524" spans="1:10">
      <c r="A1524" s="108" t="str">
        <f>COL_SIZES[[#This Row],[datatype]]&amp;"_"&amp;COL_SIZES[[#This Row],[column_prec]]&amp;"_"&amp;COL_SIZES[[#This Row],[col_len]]</f>
        <v>int_10_4</v>
      </c>
      <c r="B1524" s="108">
        <f>IF(COL_SIZES[[#This Row],[datatype]] = "varchar",
  MIN(
    COL_SIZES[[#This Row],[column_length]],
    IFERROR(VALUE(VLOOKUP(
      COL_SIZES[[#This Row],[table_name]]&amp;"."&amp;COL_SIZES[[#This Row],[column_name]],
      AVG_COL_SIZES[#Data],2,FALSE)),
    COL_SIZES[[#This Row],[column_length]])
  ),
  COL_SIZES[[#This Row],[column_length]])</f>
        <v>4</v>
      </c>
      <c r="C1524" s="109">
        <f>VLOOKUP(A1524,DBMS_TYPE_SIZES[],2,FALSE)</f>
        <v>9</v>
      </c>
      <c r="D1524" s="109">
        <f>VLOOKUP(A1524,DBMS_TYPE_SIZES[],3,FALSE)</f>
        <v>4</v>
      </c>
      <c r="E1524" s="110">
        <f>VLOOKUP(A1524,DBMS_TYPE_SIZES[],4,FALSE)</f>
        <v>4</v>
      </c>
      <c r="F1524" t="s">
        <v>182</v>
      </c>
      <c r="G1524" t="s">
        <v>825</v>
      </c>
      <c r="H1524" t="s">
        <v>18</v>
      </c>
      <c r="I1524">
        <v>10</v>
      </c>
      <c r="J1524">
        <v>4</v>
      </c>
    </row>
    <row r="1525" spans="1:10">
      <c r="A1525" s="108" t="str">
        <f>COL_SIZES[[#This Row],[datatype]]&amp;"_"&amp;COL_SIZES[[#This Row],[column_prec]]&amp;"_"&amp;COL_SIZES[[#This Row],[col_len]]</f>
        <v>int_10_4</v>
      </c>
      <c r="B1525" s="108">
        <f>IF(COL_SIZES[[#This Row],[datatype]] = "varchar",
  MIN(
    COL_SIZES[[#This Row],[column_length]],
    IFERROR(VALUE(VLOOKUP(
      COL_SIZES[[#This Row],[table_name]]&amp;"."&amp;COL_SIZES[[#This Row],[column_name]],
      AVG_COL_SIZES[#Data],2,FALSE)),
    COL_SIZES[[#This Row],[column_length]])
  ),
  COL_SIZES[[#This Row],[column_length]])</f>
        <v>4</v>
      </c>
      <c r="C1525" s="109">
        <f>VLOOKUP(A1525,DBMS_TYPE_SIZES[],2,FALSE)</f>
        <v>9</v>
      </c>
      <c r="D1525" s="109">
        <f>VLOOKUP(A1525,DBMS_TYPE_SIZES[],3,FALSE)</f>
        <v>4</v>
      </c>
      <c r="E1525" s="110">
        <f>VLOOKUP(A1525,DBMS_TYPE_SIZES[],4,FALSE)</f>
        <v>4</v>
      </c>
      <c r="F1525" t="s">
        <v>182</v>
      </c>
      <c r="G1525" t="s">
        <v>707</v>
      </c>
      <c r="H1525" t="s">
        <v>18</v>
      </c>
      <c r="I1525">
        <v>10</v>
      </c>
      <c r="J1525">
        <v>4</v>
      </c>
    </row>
    <row r="1526" spans="1:10">
      <c r="A1526" s="108" t="str">
        <f>COL_SIZES[[#This Row],[datatype]]&amp;"_"&amp;COL_SIZES[[#This Row],[column_prec]]&amp;"_"&amp;COL_SIZES[[#This Row],[col_len]]</f>
        <v>int_10_4</v>
      </c>
      <c r="B1526" s="108">
        <f>IF(COL_SIZES[[#This Row],[datatype]] = "varchar",
  MIN(
    COL_SIZES[[#This Row],[column_length]],
    IFERROR(VALUE(VLOOKUP(
      COL_SIZES[[#This Row],[table_name]]&amp;"."&amp;COL_SIZES[[#This Row],[column_name]],
      AVG_COL_SIZES[#Data],2,FALSE)),
    COL_SIZES[[#This Row],[column_length]])
  ),
  COL_SIZES[[#This Row],[column_length]])</f>
        <v>4</v>
      </c>
      <c r="C1526" s="109">
        <f>VLOOKUP(A1526,DBMS_TYPE_SIZES[],2,FALSE)</f>
        <v>9</v>
      </c>
      <c r="D1526" s="109">
        <f>VLOOKUP(A1526,DBMS_TYPE_SIZES[],3,FALSE)</f>
        <v>4</v>
      </c>
      <c r="E1526" s="110">
        <f>VLOOKUP(A1526,DBMS_TYPE_SIZES[],4,FALSE)</f>
        <v>4</v>
      </c>
      <c r="F1526" t="s">
        <v>182</v>
      </c>
      <c r="G1526" t="s">
        <v>826</v>
      </c>
      <c r="H1526" t="s">
        <v>18</v>
      </c>
      <c r="I1526">
        <v>10</v>
      </c>
      <c r="J1526">
        <v>4</v>
      </c>
    </row>
    <row r="1527" spans="1:10">
      <c r="A1527" s="108" t="str">
        <f>COL_SIZES[[#This Row],[datatype]]&amp;"_"&amp;COL_SIZES[[#This Row],[column_prec]]&amp;"_"&amp;COL_SIZES[[#This Row],[col_len]]</f>
        <v>int_10_4</v>
      </c>
      <c r="B1527" s="108">
        <f>IF(COL_SIZES[[#This Row],[datatype]] = "varchar",
  MIN(
    COL_SIZES[[#This Row],[column_length]],
    IFERROR(VALUE(VLOOKUP(
      COL_SIZES[[#This Row],[table_name]]&amp;"."&amp;COL_SIZES[[#This Row],[column_name]],
      AVG_COL_SIZES[#Data],2,FALSE)),
    COL_SIZES[[#This Row],[column_length]])
  ),
  COL_SIZES[[#This Row],[column_length]])</f>
        <v>4</v>
      </c>
      <c r="C1527" s="109">
        <f>VLOOKUP(A1527,DBMS_TYPE_SIZES[],2,FALSE)</f>
        <v>9</v>
      </c>
      <c r="D1527" s="109">
        <f>VLOOKUP(A1527,DBMS_TYPE_SIZES[],3,FALSE)</f>
        <v>4</v>
      </c>
      <c r="E1527" s="110">
        <f>VLOOKUP(A1527,DBMS_TYPE_SIZES[],4,FALSE)</f>
        <v>4</v>
      </c>
      <c r="F1527" t="s">
        <v>182</v>
      </c>
      <c r="G1527" t="s">
        <v>827</v>
      </c>
      <c r="H1527" t="s">
        <v>18</v>
      </c>
      <c r="I1527">
        <v>10</v>
      </c>
      <c r="J1527">
        <v>4</v>
      </c>
    </row>
    <row r="1528" spans="1:10">
      <c r="A1528" s="108" t="str">
        <f>COL_SIZES[[#This Row],[datatype]]&amp;"_"&amp;COL_SIZES[[#This Row],[column_prec]]&amp;"_"&amp;COL_SIZES[[#This Row],[col_len]]</f>
        <v>numeric_19_9</v>
      </c>
      <c r="B1528" s="108">
        <f>IF(COL_SIZES[[#This Row],[datatype]] = "varchar",
  MIN(
    COL_SIZES[[#This Row],[column_length]],
    IFERROR(VALUE(VLOOKUP(
      COL_SIZES[[#This Row],[table_name]]&amp;"."&amp;COL_SIZES[[#This Row],[column_name]],
      AVG_COL_SIZES[#Data],2,FALSE)),
    COL_SIZES[[#This Row],[column_length]])
  ),
  COL_SIZES[[#This Row],[column_length]])</f>
        <v>9</v>
      </c>
      <c r="C1528" s="109">
        <f>VLOOKUP(A1528,DBMS_TYPE_SIZES[],2,FALSE)</f>
        <v>9</v>
      </c>
      <c r="D1528" s="109">
        <f>VLOOKUP(A1528,DBMS_TYPE_SIZES[],3,FALSE)</f>
        <v>9</v>
      </c>
      <c r="E1528" s="110">
        <f>VLOOKUP(A1528,DBMS_TYPE_SIZES[],4,FALSE)</f>
        <v>9</v>
      </c>
      <c r="F1528" t="s">
        <v>182</v>
      </c>
      <c r="G1528" t="s">
        <v>151</v>
      </c>
      <c r="H1528" t="s">
        <v>62</v>
      </c>
      <c r="I1528">
        <v>19</v>
      </c>
      <c r="J1528">
        <v>9</v>
      </c>
    </row>
    <row r="1529" spans="1:10">
      <c r="A1529" s="108" t="str">
        <f>COL_SIZES[[#This Row],[datatype]]&amp;"_"&amp;COL_SIZES[[#This Row],[column_prec]]&amp;"_"&amp;COL_SIZES[[#This Row],[col_len]]</f>
        <v>numeric_19_9</v>
      </c>
      <c r="B1529" s="108">
        <f>IF(COL_SIZES[[#This Row],[datatype]] = "varchar",
  MIN(
    COL_SIZES[[#This Row],[column_length]],
    IFERROR(VALUE(VLOOKUP(
      COL_SIZES[[#This Row],[table_name]]&amp;"."&amp;COL_SIZES[[#This Row],[column_name]],
      AVG_COL_SIZES[#Data],2,FALSE)),
    COL_SIZES[[#This Row],[column_length]])
  ),
  COL_SIZES[[#This Row],[column_length]])</f>
        <v>9</v>
      </c>
      <c r="C1529" s="109">
        <f>VLOOKUP(A1529,DBMS_TYPE_SIZES[],2,FALSE)</f>
        <v>9</v>
      </c>
      <c r="D1529" s="109">
        <f>VLOOKUP(A1529,DBMS_TYPE_SIZES[],3,FALSE)</f>
        <v>9</v>
      </c>
      <c r="E1529" s="110">
        <f>VLOOKUP(A1529,DBMS_TYPE_SIZES[],4,FALSE)</f>
        <v>9</v>
      </c>
      <c r="F1529" t="s">
        <v>183</v>
      </c>
      <c r="G1529" t="s">
        <v>143</v>
      </c>
      <c r="H1529" t="s">
        <v>62</v>
      </c>
      <c r="I1529">
        <v>19</v>
      </c>
      <c r="J1529">
        <v>9</v>
      </c>
    </row>
    <row r="1530" spans="1:10">
      <c r="A1530" s="108" t="str">
        <f>COL_SIZES[[#This Row],[datatype]]&amp;"_"&amp;COL_SIZES[[#This Row],[column_prec]]&amp;"_"&amp;COL_SIZES[[#This Row],[col_len]]</f>
        <v>datetime_23_8</v>
      </c>
      <c r="B1530" s="108">
        <f>IF(COL_SIZES[[#This Row],[datatype]] = "varchar",
  MIN(
    COL_SIZES[[#This Row],[column_length]],
    IFERROR(VALUE(VLOOKUP(
      COL_SIZES[[#This Row],[table_name]]&amp;"."&amp;COL_SIZES[[#This Row],[column_name]],
      AVG_COL_SIZES[#Data],2,FALSE)),
    COL_SIZES[[#This Row],[column_length]])
  ),
  COL_SIZES[[#This Row],[column_length]])</f>
        <v>8</v>
      </c>
      <c r="C1530" s="109">
        <f>VLOOKUP(A1530,DBMS_TYPE_SIZES[],2,FALSE)</f>
        <v>7</v>
      </c>
      <c r="D1530" s="109">
        <f>VLOOKUP(A1530,DBMS_TYPE_SIZES[],3,FALSE)</f>
        <v>8</v>
      </c>
      <c r="E1530" s="110">
        <f>VLOOKUP(A1530,DBMS_TYPE_SIZES[],4,FALSE)</f>
        <v>8</v>
      </c>
      <c r="F1530" t="s">
        <v>183</v>
      </c>
      <c r="G1530" t="s">
        <v>575</v>
      </c>
      <c r="H1530" t="s">
        <v>20</v>
      </c>
      <c r="I1530">
        <v>23</v>
      </c>
      <c r="J1530">
        <v>8</v>
      </c>
    </row>
    <row r="1531" spans="1:10">
      <c r="A1531" s="108" t="str">
        <f>COL_SIZES[[#This Row],[datatype]]&amp;"_"&amp;COL_SIZES[[#This Row],[column_prec]]&amp;"_"&amp;COL_SIZES[[#This Row],[col_len]]</f>
        <v>int_10_4</v>
      </c>
      <c r="B1531" s="108">
        <f>IF(COL_SIZES[[#This Row],[datatype]] = "varchar",
  MIN(
    COL_SIZES[[#This Row],[column_length]],
    IFERROR(VALUE(VLOOKUP(
      COL_SIZES[[#This Row],[table_name]]&amp;"."&amp;COL_SIZES[[#This Row],[column_name]],
      AVG_COL_SIZES[#Data],2,FALSE)),
    COL_SIZES[[#This Row],[column_length]])
  ),
  COL_SIZES[[#This Row],[column_length]])</f>
        <v>4</v>
      </c>
      <c r="C1531" s="109">
        <f>VLOOKUP(A1531,DBMS_TYPE_SIZES[],2,FALSE)</f>
        <v>9</v>
      </c>
      <c r="D1531" s="109">
        <f>VLOOKUP(A1531,DBMS_TYPE_SIZES[],3,FALSE)</f>
        <v>4</v>
      </c>
      <c r="E1531" s="110">
        <f>VLOOKUP(A1531,DBMS_TYPE_SIZES[],4,FALSE)</f>
        <v>4</v>
      </c>
      <c r="F1531" t="s">
        <v>183</v>
      </c>
      <c r="G1531" t="s">
        <v>141</v>
      </c>
      <c r="H1531" t="s">
        <v>18</v>
      </c>
      <c r="I1531">
        <v>10</v>
      </c>
      <c r="J1531">
        <v>4</v>
      </c>
    </row>
    <row r="1532" spans="1:10">
      <c r="A1532" s="108" t="str">
        <f>COL_SIZES[[#This Row],[datatype]]&amp;"_"&amp;COL_SIZES[[#This Row],[column_prec]]&amp;"_"&amp;COL_SIZES[[#This Row],[col_len]]</f>
        <v>int_10_4</v>
      </c>
      <c r="B1532" s="108">
        <f>IF(COL_SIZES[[#This Row],[datatype]] = "varchar",
  MIN(
    COL_SIZES[[#This Row],[column_length]],
    IFERROR(VALUE(VLOOKUP(
      COL_SIZES[[#This Row],[table_name]]&amp;"."&amp;COL_SIZES[[#This Row],[column_name]],
      AVG_COL_SIZES[#Data],2,FALSE)),
    COL_SIZES[[#This Row],[column_length]])
  ),
  COL_SIZES[[#This Row],[column_length]])</f>
        <v>4</v>
      </c>
      <c r="C1532" s="109">
        <f>VLOOKUP(A1532,DBMS_TYPE_SIZES[],2,FALSE)</f>
        <v>9</v>
      </c>
      <c r="D1532" s="109">
        <f>VLOOKUP(A1532,DBMS_TYPE_SIZES[],3,FALSE)</f>
        <v>4</v>
      </c>
      <c r="E1532" s="110">
        <f>VLOOKUP(A1532,DBMS_TYPE_SIZES[],4,FALSE)</f>
        <v>4</v>
      </c>
      <c r="F1532" t="s">
        <v>183</v>
      </c>
      <c r="G1532" t="s">
        <v>83</v>
      </c>
      <c r="H1532" t="s">
        <v>18</v>
      </c>
      <c r="I1532">
        <v>10</v>
      </c>
      <c r="J1532">
        <v>4</v>
      </c>
    </row>
    <row r="1533" spans="1:10">
      <c r="A1533" s="108" t="str">
        <f>COL_SIZES[[#This Row],[datatype]]&amp;"_"&amp;COL_SIZES[[#This Row],[column_prec]]&amp;"_"&amp;COL_SIZES[[#This Row],[col_len]]</f>
        <v>datetime_23_8</v>
      </c>
      <c r="B1533" s="108">
        <f>IF(COL_SIZES[[#This Row],[datatype]] = "varchar",
  MIN(
    COL_SIZES[[#This Row],[column_length]],
    IFERROR(VALUE(VLOOKUP(
      COL_SIZES[[#This Row],[table_name]]&amp;"."&amp;COL_SIZES[[#This Row],[column_name]],
      AVG_COL_SIZES[#Data],2,FALSE)),
    COL_SIZES[[#This Row],[column_length]])
  ),
  COL_SIZES[[#This Row],[column_length]])</f>
        <v>8</v>
      </c>
      <c r="C1533" s="109">
        <f>VLOOKUP(A1533,DBMS_TYPE_SIZES[],2,FALSE)</f>
        <v>7</v>
      </c>
      <c r="D1533" s="109">
        <f>VLOOKUP(A1533,DBMS_TYPE_SIZES[],3,FALSE)</f>
        <v>8</v>
      </c>
      <c r="E1533" s="110">
        <f>VLOOKUP(A1533,DBMS_TYPE_SIZES[],4,FALSE)</f>
        <v>8</v>
      </c>
      <c r="F1533" t="s">
        <v>183</v>
      </c>
      <c r="G1533" t="s">
        <v>811</v>
      </c>
      <c r="H1533" t="s">
        <v>20</v>
      </c>
      <c r="I1533">
        <v>23</v>
      </c>
      <c r="J1533">
        <v>8</v>
      </c>
    </row>
    <row r="1534" spans="1:10">
      <c r="A1534" s="108" t="str">
        <f>COL_SIZES[[#This Row],[datatype]]&amp;"_"&amp;COL_SIZES[[#This Row],[column_prec]]&amp;"_"&amp;COL_SIZES[[#This Row],[col_len]]</f>
        <v>int_10_4</v>
      </c>
      <c r="B1534" s="108">
        <f>IF(COL_SIZES[[#This Row],[datatype]] = "varchar",
  MIN(
    COL_SIZES[[#This Row],[column_length]],
    IFERROR(VALUE(VLOOKUP(
      COL_SIZES[[#This Row],[table_name]]&amp;"."&amp;COL_SIZES[[#This Row],[column_name]],
      AVG_COL_SIZES[#Data],2,FALSE)),
    COL_SIZES[[#This Row],[column_length]])
  ),
  COL_SIZES[[#This Row],[column_length]])</f>
        <v>4</v>
      </c>
      <c r="C1534" s="109">
        <f>VLOOKUP(A1534,DBMS_TYPE_SIZES[],2,FALSE)</f>
        <v>9</v>
      </c>
      <c r="D1534" s="109">
        <f>VLOOKUP(A1534,DBMS_TYPE_SIZES[],3,FALSE)</f>
        <v>4</v>
      </c>
      <c r="E1534" s="110">
        <f>VLOOKUP(A1534,DBMS_TYPE_SIZES[],4,FALSE)</f>
        <v>4</v>
      </c>
      <c r="F1534" t="s">
        <v>183</v>
      </c>
      <c r="G1534" t="s">
        <v>211</v>
      </c>
      <c r="H1534" t="s">
        <v>18</v>
      </c>
      <c r="I1534">
        <v>10</v>
      </c>
      <c r="J1534">
        <v>4</v>
      </c>
    </row>
    <row r="1535" spans="1:10">
      <c r="A1535" s="108" t="str">
        <f>COL_SIZES[[#This Row],[datatype]]&amp;"_"&amp;COL_SIZES[[#This Row],[column_prec]]&amp;"_"&amp;COL_SIZES[[#This Row],[col_len]]</f>
        <v>varchar_0_255</v>
      </c>
      <c r="B1535" s="108">
        <f>IF(COL_SIZES[[#This Row],[datatype]] = "varchar",
  MIN(
    COL_SIZES[[#This Row],[column_length]],
    IFERROR(VALUE(VLOOKUP(
      COL_SIZES[[#This Row],[table_name]]&amp;"."&amp;COL_SIZES[[#This Row],[column_name]],
      AVG_COL_SIZES[#Data],2,FALSE)),
    COL_SIZES[[#This Row],[column_length]])
  ),
  COL_SIZES[[#This Row],[column_length]])</f>
        <v>255</v>
      </c>
      <c r="C1535" s="109">
        <f>VLOOKUP(A1535,DBMS_TYPE_SIZES[],2,FALSE)</f>
        <v>255</v>
      </c>
      <c r="D1535" s="109">
        <f>VLOOKUP(A1535,DBMS_TYPE_SIZES[],3,FALSE)</f>
        <v>255</v>
      </c>
      <c r="E1535" s="110">
        <f>VLOOKUP(A1535,DBMS_TYPE_SIZES[],4,FALSE)</f>
        <v>256</v>
      </c>
      <c r="F1535" t="s">
        <v>183</v>
      </c>
      <c r="G1535" t="s">
        <v>505</v>
      </c>
      <c r="H1535" t="s">
        <v>86</v>
      </c>
      <c r="I1535">
        <v>0</v>
      </c>
      <c r="J1535">
        <v>255</v>
      </c>
    </row>
    <row r="1536" spans="1:10">
      <c r="A1536" s="108" t="str">
        <f>COL_SIZES[[#This Row],[datatype]]&amp;"_"&amp;COL_SIZES[[#This Row],[column_prec]]&amp;"_"&amp;COL_SIZES[[#This Row],[col_len]]</f>
        <v>int_10_4</v>
      </c>
      <c r="B1536" s="108">
        <f>IF(COL_SIZES[[#This Row],[datatype]] = "varchar",
  MIN(
    COL_SIZES[[#This Row],[column_length]],
    IFERROR(VALUE(VLOOKUP(
      COL_SIZES[[#This Row],[table_name]]&amp;"."&amp;COL_SIZES[[#This Row],[column_name]],
      AVG_COL_SIZES[#Data],2,FALSE)),
    COL_SIZES[[#This Row],[column_length]])
  ),
  COL_SIZES[[#This Row],[column_length]])</f>
        <v>4</v>
      </c>
      <c r="C1536" s="109">
        <f>VLOOKUP(A1536,DBMS_TYPE_SIZES[],2,FALSE)</f>
        <v>9</v>
      </c>
      <c r="D1536" s="109">
        <f>VLOOKUP(A1536,DBMS_TYPE_SIZES[],3,FALSE)</f>
        <v>4</v>
      </c>
      <c r="E1536" s="110">
        <f>VLOOKUP(A1536,DBMS_TYPE_SIZES[],4,FALSE)</f>
        <v>4</v>
      </c>
      <c r="F1536" t="s">
        <v>183</v>
      </c>
      <c r="G1536" t="s">
        <v>812</v>
      </c>
      <c r="H1536" t="s">
        <v>18</v>
      </c>
      <c r="I1536">
        <v>10</v>
      </c>
      <c r="J1536">
        <v>4</v>
      </c>
    </row>
    <row r="1537" spans="1:10">
      <c r="A1537" s="108" t="str">
        <f>COL_SIZES[[#This Row],[datatype]]&amp;"_"&amp;COL_SIZES[[#This Row],[column_prec]]&amp;"_"&amp;COL_SIZES[[#This Row],[col_len]]</f>
        <v>int_10_4</v>
      </c>
      <c r="B1537" s="108">
        <f>IF(COL_SIZES[[#This Row],[datatype]] = "varchar",
  MIN(
    COL_SIZES[[#This Row],[column_length]],
    IFERROR(VALUE(VLOOKUP(
      COL_SIZES[[#This Row],[table_name]]&amp;"."&amp;COL_SIZES[[#This Row],[column_name]],
      AVG_COL_SIZES[#Data],2,FALSE)),
    COL_SIZES[[#This Row],[column_length]])
  ),
  COL_SIZES[[#This Row],[column_length]])</f>
        <v>4</v>
      </c>
      <c r="C1537" s="109">
        <f>VLOOKUP(A1537,DBMS_TYPE_SIZES[],2,FALSE)</f>
        <v>9</v>
      </c>
      <c r="D1537" s="109">
        <f>VLOOKUP(A1537,DBMS_TYPE_SIZES[],3,FALSE)</f>
        <v>4</v>
      </c>
      <c r="E1537" s="110">
        <f>VLOOKUP(A1537,DBMS_TYPE_SIZES[],4,FALSE)</f>
        <v>4</v>
      </c>
      <c r="F1537" t="s">
        <v>183</v>
      </c>
      <c r="G1537" t="s">
        <v>697</v>
      </c>
      <c r="H1537" t="s">
        <v>18</v>
      </c>
      <c r="I1537">
        <v>10</v>
      </c>
      <c r="J1537">
        <v>4</v>
      </c>
    </row>
    <row r="1538" spans="1:10">
      <c r="A1538" s="108" t="str">
        <f>COL_SIZES[[#This Row],[datatype]]&amp;"_"&amp;COL_SIZES[[#This Row],[column_prec]]&amp;"_"&amp;COL_SIZES[[#This Row],[col_len]]</f>
        <v>int_10_4</v>
      </c>
      <c r="B1538" s="108">
        <f>IF(COL_SIZES[[#This Row],[datatype]] = "varchar",
  MIN(
    COL_SIZES[[#This Row],[column_length]],
    IFERROR(VALUE(VLOOKUP(
      COL_SIZES[[#This Row],[table_name]]&amp;"."&amp;COL_SIZES[[#This Row],[column_name]],
      AVG_COL_SIZES[#Data],2,FALSE)),
    COL_SIZES[[#This Row],[column_length]])
  ),
  COL_SIZES[[#This Row],[column_length]])</f>
        <v>4</v>
      </c>
      <c r="C1538" s="109">
        <f>VLOOKUP(A1538,DBMS_TYPE_SIZES[],2,FALSE)</f>
        <v>9</v>
      </c>
      <c r="D1538" s="109">
        <f>VLOOKUP(A1538,DBMS_TYPE_SIZES[],3,FALSE)</f>
        <v>4</v>
      </c>
      <c r="E1538" s="110">
        <f>VLOOKUP(A1538,DBMS_TYPE_SIZES[],4,FALSE)</f>
        <v>4</v>
      </c>
      <c r="F1538" t="s">
        <v>183</v>
      </c>
      <c r="G1538" t="s">
        <v>698</v>
      </c>
      <c r="H1538" t="s">
        <v>18</v>
      </c>
      <c r="I1538">
        <v>10</v>
      </c>
      <c r="J1538">
        <v>4</v>
      </c>
    </row>
    <row r="1539" spans="1:10">
      <c r="A1539" s="108" t="str">
        <f>COL_SIZES[[#This Row],[datatype]]&amp;"_"&amp;COL_SIZES[[#This Row],[column_prec]]&amp;"_"&amp;COL_SIZES[[#This Row],[col_len]]</f>
        <v>int_10_4</v>
      </c>
      <c r="B1539" s="108">
        <f>IF(COL_SIZES[[#This Row],[datatype]] = "varchar",
  MIN(
    COL_SIZES[[#This Row],[column_length]],
    IFERROR(VALUE(VLOOKUP(
      COL_SIZES[[#This Row],[table_name]]&amp;"."&amp;COL_SIZES[[#This Row],[column_name]],
      AVG_COL_SIZES[#Data],2,FALSE)),
    COL_SIZES[[#This Row],[column_length]])
  ),
  COL_SIZES[[#This Row],[column_length]])</f>
        <v>4</v>
      </c>
      <c r="C1539" s="109">
        <f>VLOOKUP(A1539,DBMS_TYPE_SIZES[],2,FALSE)</f>
        <v>9</v>
      </c>
      <c r="D1539" s="109">
        <f>VLOOKUP(A1539,DBMS_TYPE_SIZES[],3,FALSE)</f>
        <v>4</v>
      </c>
      <c r="E1539" s="110">
        <f>VLOOKUP(A1539,DBMS_TYPE_SIZES[],4,FALSE)</f>
        <v>4</v>
      </c>
      <c r="F1539" t="s">
        <v>183</v>
      </c>
      <c r="G1539" t="s">
        <v>139</v>
      </c>
      <c r="H1539" t="s">
        <v>18</v>
      </c>
      <c r="I1539">
        <v>10</v>
      </c>
      <c r="J1539">
        <v>4</v>
      </c>
    </row>
    <row r="1540" spans="1:10">
      <c r="A1540" s="108" t="str">
        <f>COL_SIZES[[#This Row],[datatype]]&amp;"_"&amp;COL_SIZES[[#This Row],[column_prec]]&amp;"_"&amp;COL_SIZES[[#This Row],[col_len]]</f>
        <v>varchar_0_255</v>
      </c>
      <c r="B1540" s="108">
        <f>IF(COL_SIZES[[#This Row],[datatype]] = "varchar",
  MIN(
    COL_SIZES[[#This Row],[column_length]],
    IFERROR(VALUE(VLOOKUP(
      COL_SIZES[[#This Row],[table_name]]&amp;"."&amp;COL_SIZES[[#This Row],[column_name]],
      AVG_COL_SIZES[#Data],2,FALSE)),
    COL_SIZES[[#This Row],[column_length]])
  ),
  COL_SIZES[[#This Row],[column_length]])</f>
        <v>255</v>
      </c>
      <c r="C1540" s="109">
        <f>VLOOKUP(A1540,DBMS_TYPE_SIZES[],2,FALSE)</f>
        <v>255</v>
      </c>
      <c r="D1540" s="109">
        <f>VLOOKUP(A1540,DBMS_TYPE_SIZES[],3,FALSE)</f>
        <v>255</v>
      </c>
      <c r="E1540" s="110">
        <f>VLOOKUP(A1540,DBMS_TYPE_SIZES[],4,FALSE)</f>
        <v>256</v>
      </c>
      <c r="F1540" t="s">
        <v>183</v>
      </c>
      <c r="G1540" t="s">
        <v>699</v>
      </c>
      <c r="H1540" t="s">
        <v>86</v>
      </c>
      <c r="I1540">
        <v>0</v>
      </c>
      <c r="J1540">
        <v>255</v>
      </c>
    </row>
    <row r="1541" spans="1:10">
      <c r="A1541" s="108" t="str">
        <f>COL_SIZES[[#This Row],[datatype]]&amp;"_"&amp;COL_SIZES[[#This Row],[column_prec]]&amp;"_"&amp;COL_SIZES[[#This Row],[col_len]]</f>
        <v>varchar_0_255</v>
      </c>
      <c r="B1541" s="108">
        <f>IF(COL_SIZES[[#This Row],[datatype]] = "varchar",
  MIN(
    COL_SIZES[[#This Row],[column_length]],
    IFERROR(VALUE(VLOOKUP(
      COL_SIZES[[#This Row],[table_name]]&amp;"."&amp;COL_SIZES[[#This Row],[column_name]],
      AVG_COL_SIZES[#Data],2,FALSE)),
    COL_SIZES[[#This Row],[column_length]])
  ),
  COL_SIZES[[#This Row],[column_length]])</f>
        <v>255</v>
      </c>
      <c r="C1541" s="109">
        <f>VLOOKUP(A1541,DBMS_TYPE_SIZES[],2,FALSE)</f>
        <v>255</v>
      </c>
      <c r="D1541" s="109">
        <f>VLOOKUP(A1541,DBMS_TYPE_SIZES[],3,FALSE)</f>
        <v>255</v>
      </c>
      <c r="E1541" s="110">
        <f>VLOOKUP(A1541,DBMS_TYPE_SIZES[],4,FALSE)</f>
        <v>256</v>
      </c>
      <c r="F1541" t="s">
        <v>183</v>
      </c>
      <c r="G1541" t="s">
        <v>700</v>
      </c>
      <c r="H1541" t="s">
        <v>86</v>
      </c>
      <c r="I1541">
        <v>0</v>
      </c>
      <c r="J1541">
        <v>255</v>
      </c>
    </row>
    <row r="1542" spans="1:10">
      <c r="A1542" s="108" t="str">
        <f>COL_SIZES[[#This Row],[datatype]]&amp;"_"&amp;COL_SIZES[[#This Row],[column_prec]]&amp;"_"&amp;COL_SIZES[[#This Row],[col_len]]</f>
        <v>int_10_4</v>
      </c>
      <c r="B1542" s="108">
        <f>IF(COL_SIZES[[#This Row],[datatype]] = "varchar",
  MIN(
    COL_SIZES[[#This Row],[column_length]],
    IFERROR(VALUE(VLOOKUP(
      COL_SIZES[[#This Row],[table_name]]&amp;"."&amp;COL_SIZES[[#This Row],[column_name]],
      AVG_COL_SIZES[#Data],2,FALSE)),
    COL_SIZES[[#This Row],[column_length]])
  ),
  COL_SIZES[[#This Row],[column_length]])</f>
        <v>4</v>
      </c>
      <c r="C1542" s="109">
        <f>VLOOKUP(A1542,DBMS_TYPE_SIZES[],2,FALSE)</f>
        <v>9</v>
      </c>
      <c r="D1542" s="109">
        <f>VLOOKUP(A1542,DBMS_TYPE_SIZES[],3,FALSE)</f>
        <v>4</v>
      </c>
      <c r="E1542" s="110">
        <f>VLOOKUP(A1542,DBMS_TYPE_SIZES[],4,FALSE)</f>
        <v>4</v>
      </c>
      <c r="F1542" t="s">
        <v>183</v>
      </c>
      <c r="G1542" t="s">
        <v>116</v>
      </c>
      <c r="H1542" t="s">
        <v>18</v>
      </c>
      <c r="I1542">
        <v>10</v>
      </c>
      <c r="J1542">
        <v>4</v>
      </c>
    </row>
    <row r="1543" spans="1:10">
      <c r="A1543" s="108" t="str">
        <f>COL_SIZES[[#This Row],[datatype]]&amp;"_"&amp;COL_SIZES[[#This Row],[column_prec]]&amp;"_"&amp;COL_SIZES[[#This Row],[col_len]]</f>
        <v>int_10_4</v>
      </c>
      <c r="B1543" s="108">
        <f>IF(COL_SIZES[[#This Row],[datatype]] = "varchar",
  MIN(
    COL_SIZES[[#This Row],[column_length]],
    IFERROR(VALUE(VLOOKUP(
      COL_SIZES[[#This Row],[table_name]]&amp;"."&amp;COL_SIZES[[#This Row],[column_name]],
      AVG_COL_SIZES[#Data],2,FALSE)),
    COL_SIZES[[#This Row],[column_length]])
  ),
  COL_SIZES[[#This Row],[column_length]])</f>
        <v>4</v>
      </c>
      <c r="C1543" s="109">
        <f>VLOOKUP(A1543,DBMS_TYPE_SIZES[],2,FALSE)</f>
        <v>9</v>
      </c>
      <c r="D1543" s="109">
        <f>VLOOKUP(A1543,DBMS_TYPE_SIZES[],3,FALSE)</f>
        <v>4</v>
      </c>
      <c r="E1543" s="110">
        <f>VLOOKUP(A1543,DBMS_TYPE_SIZES[],4,FALSE)</f>
        <v>4</v>
      </c>
      <c r="F1543" t="s">
        <v>183</v>
      </c>
      <c r="G1543" t="s">
        <v>96</v>
      </c>
      <c r="H1543" t="s">
        <v>18</v>
      </c>
      <c r="I1543">
        <v>10</v>
      </c>
      <c r="J1543">
        <v>4</v>
      </c>
    </row>
    <row r="1544" spans="1:10">
      <c r="A1544" s="108" t="str">
        <f>COL_SIZES[[#This Row],[datatype]]&amp;"_"&amp;COL_SIZES[[#This Row],[column_prec]]&amp;"_"&amp;COL_SIZES[[#This Row],[col_len]]</f>
        <v>datetime_23_8</v>
      </c>
      <c r="B1544" s="108">
        <f>IF(COL_SIZES[[#This Row],[datatype]] = "varchar",
  MIN(
    COL_SIZES[[#This Row],[column_length]],
    IFERROR(VALUE(VLOOKUP(
      COL_SIZES[[#This Row],[table_name]]&amp;"."&amp;COL_SIZES[[#This Row],[column_name]],
      AVG_COL_SIZES[#Data],2,FALSE)),
    COL_SIZES[[#This Row],[column_length]])
  ),
  COL_SIZES[[#This Row],[column_length]])</f>
        <v>8</v>
      </c>
      <c r="C1544" s="109">
        <f>VLOOKUP(A1544,DBMS_TYPE_SIZES[],2,FALSE)</f>
        <v>7</v>
      </c>
      <c r="D1544" s="109">
        <f>VLOOKUP(A1544,DBMS_TYPE_SIZES[],3,FALSE)</f>
        <v>8</v>
      </c>
      <c r="E1544" s="110">
        <f>VLOOKUP(A1544,DBMS_TYPE_SIZES[],4,FALSE)</f>
        <v>8</v>
      </c>
      <c r="F1544" t="s">
        <v>183</v>
      </c>
      <c r="G1544" t="s">
        <v>713</v>
      </c>
      <c r="H1544" t="s">
        <v>20</v>
      </c>
      <c r="I1544">
        <v>23</v>
      </c>
      <c r="J1544">
        <v>8</v>
      </c>
    </row>
    <row r="1545" spans="1:10">
      <c r="A1545" s="108" t="str">
        <f>COL_SIZES[[#This Row],[datatype]]&amp;"_"&amp;COL_SIZES[[#This Row],[column_prec]]&amp;"_"&amp;COL_SIZES[[#This Row],[col_len]]</f>
        <v>int_10_4</v>
      </c>
      <c r="B1545" s="108">
        <f>IF(COL_SIZES[[#This Row],[datatype]] = "varchar",
  MIN(
    COL_SIZES[[#This Row],[column_length]],
    IFERROR(VALUE(VLOOKUP(
      COL_SIZES[[#This Row],[table_name]]&amp;"."&amp;COL_SIZES[[#This Row],[column_name]],
      AVG_COL_SIZES[#Data],2,FALSE)),
    COL_SIZES[[#This Row],[column_length]])
  ),
  COL_SIZES[[#This Row],[column_length]])</f>
        <v>4</v>
      </c>
      <c r="C1545" s="109">
        <f>VLOOKUP(A1545,DBMS_TYPE_SIZES[],2,FALSE)</f>
        <v>9</v>
      </c>
      <c r="D1545" s="109">
        <f>VLOOKUP(A1545,DBMS_TYPE_SIZES[],3,FALSE)</f>
        <v>4</v>
      </c>
      <c r="E1545" s="110">
        <f>VLOOKUP(A1545,DBMS_TYPE_SIZES[],4,FALSE)</f>
        <v>4</v>
      </c>
      <c r="F1545" t="s">
        <v>183</v>
      </c>
      <c r="G1545" t="s">
        <v>714</v>
      </c>
      <c r="H1545" t="s">
        <v>18</v>
      </c>
      <c r="I1545">
        <v>10</v>
      </c>
      <c r="J1545">
        <v>4</v>
      </c>
    </row>
    <row r="1546" spans="1:10">
      <c r="A1546" s="108" t="str">
        <f>COL_SIZES[[#This Row],[datatype]]&amp;"_"&amp;COL_SIZES[[#This Row],[column_prec]]&amp;"_"&amp;COL_SIZES[[#This Row],[col_len]]</f>
        <v>varchar_0_255</v>
      </c>
      <c r="B1546" s="108">
        <f>IF(COL_SIZES[[#This Row],[datatype]] = "varchar",
  MIN(
    COL_SIZES[[#This Row],[column_length]],
    IFERROR(VALUE(VLOOKUP(
      COL_SIZES[[#This Row],[table_name]]&amp;"."&amp;COL_SIZES[[#This Row],[column_name]],
      AVG_COL_SIZES[#Data],2,FALSE)),
    COL_SIZES[[#This Row],[column_length]])
  ),
  COL_SIZES[[#This Row],[column_length]])</f>
        <v>255</v>
      </c>
      <c r="C1546" s="109">
        <f>VLOOKUP(A1546,DBMS_TYPE_SIZES[],2,FALSE)</f>
        <v>255</v>
      </c>
      <c r="D1546" s="109">
        <f>VLOOKUP(A1546,DBMS_TYPE_SIZES[],3,FALSE)</f>
        <v>255</v>
      </c>
      <c r="E1546" s="110">
        <f>VLOOKUP(A1546,DBMS_TYPE_SIZES[],4,FALSE)</f>
        <v>256</v>
      </c>
      <c r="F1546" t="s">
        <v>183</v>
      </c>
      <c r="G1546" t="s">
        <v>813</v>
      </c>
      <c r="H1546" t="s">
        <v>86</v>
      </c>
      <c r="I1546">
        <v>0</v>
      </c>
      <c r="J1546">
        <v>255</v>
      </c>
    </row>
    <row r="1547" spans="1:10">
      <c r="A1547" s="108" t="str">
        <f>COL_SIZES[[#This Row],[datatype]]&amp;"_"&amp;COL_SIZES[[#This Row],[column_prec]]&amp;"_"&amp;COL_SIZES[[#This Row],[col_len]]</f>
        <v>int_10_4</v>
      </c>
      <c r="B1547" s="108">
        <f>IF(COL_SIZES[[#This Row],[datatype]] = "varchar",
  MIN(
    COL_SIZES[[#This Row],[column_length]],
    IFERROR(VALUE(VLOOKUP(
      COL_SIZES[[#This Row],[table_name]]&amp;"."&amp;COL_SIZES[[#This Row],[column_name]],
      AVG_COL_SIZES[#Data],2,FALSE)),
    COL_SIZES[[#This Row],[column_length]])
  ),
  COL_SIZES[[#This Row],[column_length]])</f>
        <v>4</v>
      </c>
      <c r="C1547" s="109">
        <f>VLOOKUP(A1547,DBMS_TYPE_SIZES[],2,FALSE)</f>
        <v>9</v>
      </c>
      <c r="D1547" s="109">
        <f>VLOOKUP(A1547,DBMS_TYPE_SIZES[],3,FALSE)</f>
        <v>4</v>
      </c>
      <c r="E1547" s="110">
        <f>VLOOKUP(A1547,DBMS_TYPE_SIZES[],4,FALSE)</f>
        <v>4</v>
      </c>
      <c r="F1547" t="s">
        <v>183</v>
      </c>
      <c r="G1547" t="s">
        <v>704</v>
      </c>
      <c r="H1547" t="s">
        <v>18</v>
      </c>
      <c r="I1547">
        <v>10</v>
      </c>
      <c r="J1547">
        <v>4</v>
      </c>
    </row>
    <row r="1548" spans="1:10">
      <c r="A1548" s="108" t="str">
        <f>COL_SIZES[[#This Row],[datatype]]&amp;"_"&amp;COL_SIZES[[#This Row],[column_prec]]&amp;"_"&amp;COL_SIZES[[#This Row],[col_len]]</f>
        <v>int_10_4</v>
      </c>
      <c r="B1548" s="108">
        <f>IF(COL_SIZES[[#This Row],[datatype]] = "varchar",
  MIN(
    COL_SIZES[[#This Row],[column_length]],
    IFERROR(VALUE(VLOOKUP(
      COL_SIZES[[#This Row],[table_name]]&amp;"."&amp;COL_SIZES[[#This Row],[column_name]],
      AVG_COL_SIZES[#Data],2,FALSE)),
    COL_SIZES[[#This Row],[column_length]])
  ),
  COL_SIZES[[#This Row],[column_length]])</f>
        <v>4</v>
      </c>
      <c r="C1548" s="109">
        <f>VLOOKUP(A1548,DBMS_TYPE_SIZES[],2,FALSE)</f>
        <v>9</v>
      </c>
      <c r="D1548" s="109">
        <f>VLOOKUP(A1548,DBMS_TYPE_SIZES[],3,FALSE)</f>
        <v>4</v>
      </c>
      <c r="E1548" s="110">
        <f>VLOOKUP(A1548,DBMS_TYPE_SIZES[],4,FALSE)</f>
        <v>4</v>
      </c>
      <c r="F1548" t="s">
        <v>183</v>
      </c>
      <c r="G1548" t="s">
        <v>204</v>
      </c>
      <c r="H1548" t="s">
        <v>18</v>
      </c>
      <c r="I1548">
        <v>10</v>
      </c>
      <c r="J1548">
        <v>4</v>
      </c>
    </row>
    <row r="1549" spans="1:10">
      <c r="A1549" s="108" t="str">
        <f>COL_SIZES[[#This Row],[datatype]]&amp;"_"&amp;COL_SIZES[[#This Row],[column_prec]]&amp;"_"&amp;COL_SIZES[[#This Row],[col_len]]</f>
        <v>int_10_4</v>
      </c>
      <c r="B1549" s="108">
        <f>IF(COL_SIZES[[#This Row],[datatype]] = "varchar",
  MIN(
    COL_SIZES[[#This Row],[column_length]],
    IFERROR(VALUE(VLOOKUP(
      COL_SIZES[[#This Row],[table_name]]&amp;"."&amp;COL_SIZES[[#This Row],[column_name]],
      AVG_COL_SIZES[#Data],2,FALSE)),
    COL_SIZES[[#This Row],[column_length]])
  ),
  COL_SIZES[[#This Row],[column_length]])</f>
        <v>4</v>
      </c>
      <c r="C1549" s="109">
        <f>VLOOKUP(A1549,DBMS_TYPE_SIZES[],2,FALSE)</f>
        <v>9</v>
      </c>
      <c r="D1549" s="109">
        <f>VLOOKUP(A1549,DBMS_TYPE_SIZES[],3,FALSE)</f>
        <v>4</v>
      </c>
      <c r="E1549" s="110">
        <f>VLOOKUP(A1549,DBMS_TYPE_SIZES[],4,FALSE)</f>
        <v>4</v>
      </c>
      <c r="F1549" t="s">
        <v>183</v>
      </c>
      <c r="G1549" t="s">
        <v>707</v>
      </c>
      <c r="H1549" t="s">
        <v>18</v>
      </c>
      <c r="I1549">
        <v>10</v>
      </c>
      <c r="J1549">
        <v>4</v>
      </c>
    </row>
    <row r="1550" spans="1:10">
      <c r="A1550" s="108" t="str">
        <f>COL_SIZES[[#This Row],[datatype]]&amp;"_"&amp;COL_SIZES[[#This Row],[column_prec]]&amp;"_"&amp;COL_SIZES[[#This Row],[col_len]]</f>
        <v>numeric_19_9</v>
      </c>
      <c r="B1550" s="108">
        <f>IF(COL_SIZES[[#This Row],[datatype]] = "varchar",
  MIN(
    COL_SIZES[[#This Row],[column_length]],
    IFERROR(VALUE(VLOOKUP(
      COL_SIZES[[#This Row],[table_name]]&amp;"."&amp;COL_SIZES[[#This Row],[column_name]],
      AVG_COL_SIZES[#Data],2,FALSE)),
    COL_SIZES[[#This Row],[column_length]])
  ),
  COL_SIZES[[#This Row],[column_length]])</f>
        <v>9</v>
      </c>
      <c r="C1550" s="109">
        <f>VLOOKUP(A1550,DBMS_TYPE_SIZES[],2,FALSE)</f>
        <v>9</v>
      </c>
      <c r="D1550" s="109">
        <f>VLOOKUP(A1550,DBMS_TYPE_SIZES[],3,FALSE)</f>
        <v>9</v>
      </c>
      <c r="E1550" s="110">
        <f>VLOOKUP(A1550,DBMS_TYPE_SIZES[],4,FALSE)</f>
        <v>9</v>
      </c>
      <c r="F1550" t="s">
        <v>183</v>
      </c>
      <c r="G1550" t="s">
        <v>151</v>
      </c>
      <c r="H1550" t="s">
        <v>62</v>
      </c>
      <c r="I1550">
        <v>19</v>
      </c>
      <c r="J1550">
        <v>9</v>
      </c>
    </row>
    <row r="1551" spans="1:10">
      <c r="A1551" s="108" t="str">
        <f>COL_SIZES[[#This Row],[datatype]]&amp;"_"&amp;COL_SIZES[[#This Row],[column_prec]]&amp;"_"&amp;COL_SIZES[[#This Row],[col_len]]</f>
        <v>varchar_0_255</v>
      </c>
      <c r="B1551" s="108">
        <f>IF(COL_SIZES[[#This Row],[datatype]] = "varchar",
  MIN(
    COL_SIZES[[#This Row],[column_length]],
    IFERROR(VALUE(VLOOKUP(
      COL_SIZES[[#This Row],[table_name]]&amp;"."&amp;COL_SIZES[[#This Row],[column_name]],
      AVG_COL_SIZES[#Data],2,FALSE)),
    COL_SIZES[[#This Row],[column_length]])
  ),
  COL_SIZES[[#This Row],[column_length]])</f>
        <v>255</v>
      </c>
      <c r="C1551" s="109">
        <f>VLOOKUP(A1551,DBMS_TYPE_SIZES[],2,FALSE)</f>
        <v>255</v>
      </c>
      <c r="D1551" s="109">
        <f>VLOOKUP(A1551,DBMS_TYPE_SIZES[],3,FALSE)</f>
        <v>255</v>
      </c>
      <c r="E1551" s="110">
        <f>VLOOKUP(A1551,DBMS_TYPE_SIZES[],4,FALSE)</f>
        <v>256</v>
      </c>
      <c r="F1551" t="s">
        <v>184</v>
      </c>
      <c r="G1551" t="s">
        <v>828</v>
      </c>
      <c r="H1551" t="s">
        <v>86</v>
      </c>
      <c r="I1551">
        <v>0</v>
      </c>
      <c r="J1551">
        <v>255</v>
      </c>
    </row>
    <row r="1552" spans="1:10">
      <c r="A1552" s="108" t="str">
        <f>COL_SIZES[[#This Row],[datatype]]&amp;"_"&amp;COL_SIZES[[#This Row],[column_prec]]&amp;"_"&amp;COL_SIZES[[#This Row],[col_len]]</f>
        <v>numeric_19_9</v>
      </c>
      <c r="B1552" s="108">
        <f>IF(COL_SIZES[[#This Row],[datatype]] = "varchar",
  MIN(
    COL_SIZES[[#This Row],[column_length]],
    IFERROR(VALUE(VLOOKUP(
      COL_SIZES[[#This Row],[table_name]]&amp;"."&amp;COL_SIZES[[#This Row],[column_name]],
      AVG_COL_SIZES[#Data],2,FALSE)),
    COL_SIZES[[#This Row],[column_length]])
  ),
  COL_SIZES[[#This Row],[column_length]])</f>
        <v>9</v>
      </c>
      <c r="C1552" s="109">
        <f>VLOOKUP(A1552,DBMS_TYPE_SIZES[],2,FALSE)</f>
        <v>9</v>
      </c>
      <c r="D1552" s="109">
        <f>VLOOKUP(A1552,DBMS_TYPE_SIZES[],3,FALSE)</f>
        <v>9</v>
      </c>
      <c r="E1552" s="110">
        <f>VLOOKUP(A1552,DBMS_TYPE_SIZES[],4,FALSE)</f>
        <v>9</v>
      </c>
      <c r="F1552" t="s">
        <v>184</v>
      </c>
      <c r="G1552" t="s">
        <v>143</v>
      </c>
      <c r="H1552" t="s">
        <v>62</v>
      </c>
      <c r="I1552">
        <v>19</v>
      </c>
      <c r="J1552">
        <v>9</v>
      </c>
    </row>
    <row r="1553" spans="1:10">
      <c r="A1553" s="108" t="str">
        <f>COL_SIZES[[#This Row],[datatype]]&amp;"_"&amp;COL_SIZES[[#This Row],[column_prec]]&amp;"_"&amp;COL_SIZES[[#This Row],[col_len]]</f>
        <v>datetime_23_8</v>
      </c>
      <c r="B1553" s="108">
        <f>IF(COL_SIZES[[#This Row],[datatype]] = "varchar",
  MIN(
    COL_SIZES[[#This Row],[column_length]],
    IFERROR(VALUE(VLOOKUP(
      COL_SIZES[[#This Row],[table_name]]&amp;"."&amp;COL_SIZES[[#This Row],[column_name]],
      AVG_COL_SIZES[#Data],2,FALSE)),
    COL_SIZES[[#This Row],[column_length]])
  ),
  COL_SIZES[[#This Row],[column_length]])</f>
        <v>8</v>
      </c>
      <c r="C1553" s="109">
        <f>VLOOKUP(A1553,DBMS_TYPE_SIZES[],2,FALSE)</f>
        <v>7</v>
      </c>
      <c r="D1553" s="109">
        <f>VLOOKUP(A1553,DBMS_TYPE_SIZES[],3,FALSE)</f>
        <v>8</v>
      </c>
      <c r="E1553" s="110">
        <f>VLOOKUP(A1553,DBMS_TYPE_SIZES[],4,FALSE)</f>
        <v>8</v>
      </c>
      <c r="F1553" t="s">
        <v>184</v>
      </c>
      <c r="G1553" t="s">
        <v>575</v>
      </c>
      <c r="H1553" t="s">
        <v>20</v>
      </c>
      <c r="I1553">
        <v>23</v>
      </c>
      <c r="J1553">
        <v>8</v>
      </c>
    </row>
    <row r="1554" spans="1:10">
      <c r="A1554" s="108" t="str">
        <f>COL_SIZES[[#This Row],[datatype]]&amp;"_"&amp;COL_SIZES[[#This Row],[column_prec]]&amp;"_"&amp;COL_SIZES[[#This Row],[col_len]]</f>
        <v>int_10_4</v>
      </c>
      <c r="B1554" s="108">
        <f>IF(COL_SIZES[[#This Row],[datatype]] = "varchar",
  MIN(
    COL_SIZES[[#This Row],[column_length]],
    IFERROR(VALUE(VLOOKUP(
      COL_SIZES[[#This Row],[table_name]]&amp;"."&amp;COL_SIZES[[#This Row],[column_name]],
      AVG_COL_SIZES[#Data],2,FALSE)),
    COL_SIZES[[#This Row],[column_length]])
  ),
  COL_SIZES[[#This Row],[column_length]])</f>
        <v>4</v>
      </c>
      <c r="C1554" s="109">
        <f>VLOOKUP(A1554,DBMS_TYPE_SIZES[],2,FALSE)</f>
        <v>9</v>
      </c>
      <c r="D1554" s="109">
        <f>VLOOKUP(A1554,DBMS_TYPE_SIZES[],3,FALSE)</f>
        <v>4</v>
      </c>
      <c r="E1554" s="110">
        <f>VLOOKUP(A1554,DBMS_TYPE_SIZES[],4,FALSE)</f>
        <v>4</v>
      </c>
      <c r="F1554" t="s">
        <v>184</v>
      </c>
      <c r="G1554" t="s">
        <v>141</v>
      </c>
      <c r="H1554" t="s">
        <v>18</v>
      </c>
      <c r="I1554">
        <v>10</v>
      </c>
      <c r="J1554">
        <v>4</v>
      </c>
    </row>
    <row r="1555" spans="1:10">
      <c r="A1555" s="108" t="str">
        <f>COL_SIZES[[#This Row],[datatype]]&amp;"_"&amp;COL_SIZES[[#This Row],[column_prec]]&amp;"_"&amp;COL_SIZES[[#This Row],[col_len]]</f>
        <v>int_10_4</v>
      </c>
      <c r="B1555" s="108">
        <f>IF(COL_SIZES[[#This Row],[datatype]] = "varchar",
  MIN(
    COL_SIZES[[#This Row],[column_length]],
    IFERROR(VALUE(VLOOKUP(
      COL_SIZES[[#This Row],[table_name]]&amp;"."&amp;COL_SIZES[[#This Row],[column_name]],
      AVG_COL_SIZES[#Data],2,FALSE)),
    COL_SIZES[[#This Row],[column_length]])
  ),
  COL_SIZES[[#This Row],[column_length]])</f>
        <v>4</v>
      </c>
      <c r="C1555" s="109">
        <f>VLOOKUP(A1555,DBMS_TYPE_SIZES[],2,FALSE)</f>
        <v>9</v>
      </c>
      <c r="D1555" s="109">
        <f>VLOOKUP(A1555,DBMS_TYPE_SIZES[],3,FALSE)</f>
        <v>4</v>
      </c>
      <c r="E1555" s="110">
        <f>VLOOKUP(A1555,DBMS_TYPE_SIZES[],4,FALSE)</f>
        <v>4</v>
      </c>
      <c r="F1555" t="s">
        <v>184</v>
      </c>
      <c r="G1555" t="s">
        <v>83</v>
      </c>
      <c r="H1555" t="s">
        <v>18</v>
      </c>
      <c r="I1555">
        <v>10</v>
      </c>
      <c r="J1555">
        <v>4</v>
      </c>
    </row>
    <row r="1556" spans="1:10">
      <c r="A1556" s="108" t="str">
        <f>COL_SIZES[[#This Row],[datatype]]&amp;"_"&amp;COL_SIZES[[#This Row],[column_prec]]&amp;"_"&amp;COL_SIZES[[#This Row],[col_len]]</f>
        <v>datetime_23_8</v>
      </c>
      <c r="B1556" s="108">
        <f>IF(COL_SIZES[[#This Row],[datatype]] = "varchar",
  MIN(
    COL_SIZES[[#This Row],[column_length]],
    IFERROR(VALUE(VLOOKUP(
      COL_SIZES[[#This Row],[table_name]]&amp;"."&amp;COL_SIZES[[#This Row],[column_name]],
      AVG_COL_SIZES[#Data],2,FALSE)),
    COL_SIZES[[#This Row],[column_length]])
  ),
  COL_SIZES[[#This Row],[column_length]])</f>
        <v>8</v>
      </c>
      <c r="C1556" s="109">
        <f>VLOOKUP(A1556,DBMS_TYPE_SIZES[],2,FALSE)</f>
        <v>7</v>
      </c>
      <c r="D1556" s="109">
        <f>VLOOKUP(A1556,DBMS_TYPE_SIZES[],3,FALSE)</f>
        <v>8</v>
      </c>
      <c r="E1556" s="110">
        <f>VLOOKUP(A1556,DBMS_TYPE_SIZES[],4,FALSE)</f>
        <v>8</v>
      </c>
      <c r="F1556" t="s">
        <v>184</v>
      </c>
      <c r="G1556" t="s">
        <v>811</v>
      </c>
      <c r="H1556" t="s">
        <v>20</v>
      </c>
      <c r="I1556">
        <v>23</v>
      </c>
      <c r="J1556">
        <v>8</v>
      </c>
    </row>
    <row r="1557" spans="1:10">
      <c r="A1557" s="108" t="str">
        <f>COL_SIZES[[#This Row],[datatype]]&amp;"_"&amp;COL_SIZES[[#This Row],[column_prec]]&amp;"_"&amp;COL_SIZES[[#This Row],[col_len]]</f>
        <v>int_10_4</v>
      </c>
      <c r="B1557" s="108">
        <f>IF(COL_SIZES[[#This Row],[datatype]] = "varchar",
  MIN(
    COL_SIZES[[#This Row],[column_length]],
    IFERROR(VALUE(VLOOKUP(
      COL_SIZES[[#This Row],[table_name]]&amp;"."&amp;COL_SIZES[[#This Row],[column_name]],
      AVG_COL_SIZES[#Data],2,FALSE)),
    COL_SIZES[[#This Row],[column_length]])
  ),
  COL_SIZES[[#This Row],[column_length]])</f>
        <v>4</v>
      </c>
      <c r="C1557" s="109">
        <f>VLOOKUP(A1557,DBMS_TYPE_SIZES[],2,FALSE)</f>
        <v>9</v>
      </c>
      <c r="D1557" s="109">
        <f>VLOOKUP(A1557,DBMS_TYPE_SIZES[],3,FALSE)</f>
        <v>4</v>
      </c>
      <c r="E1557" s="110">
        <f>VLOOKUP(A1557,DBMS_TYPE_SIZES[],4,FALSE)</f>
        <v>4</v>
      </c>
      <c r="F1557" t="s">
        <v>184</v>
      </c>
      <c r="G1557" t="s">
        <v>211</v>
      </c>
      <c r="H1557" t="s">
        <v>18</v>
      </c>
      <c r="I1557">
        <v>10</v>
      </c>
      <c r="J1557">
        <v>4</v>
      </c>
    </row>
    <row r="1558" spans="1:10">
      <c r="A1558" s="108" t="str">
        <f>COL_SIZES[[#This Row],[datatype]]&amp;"_"&amp;COL_SIZES[[#This Row],[column_prec]]&amp;"_"&amp;COL_SIZES[[#This Row],[col_len]]</f>
        <v>varchar_0_255</v>
      </c>
      <c r="B1558" s="108">
        <f>IF(COL_SIZES[[#This Row],[datatype]] = "varchar",
  MIN(
    COL_SIZES[[#This Row],[column_length]],
    IFERROR(VALUE(VLOOKUP(
      COL_SIZES[[#This Row],[table_name]]&amp;"."&amp;COL_SIZES[[#This Row],[column_name]],
      AVG_COL_SIZES[#Data],2,FALSE)),
    COL_SIZES[[#This Row],[column_length]])
  ),
  COL_SIZES[[#This Row],[column_length]])</f>
        <v>255</v>
      </c>
      <c r="C1558" s="109">
        <f>VLOOKUP(A1558,DBMS_TYPE_SIZES[],2,FALSE)</f>
        <v>255</v>
      </c>
      <c r="D1558" s="109">
        <f>VLOOKUP(A1558,DBMS_TYPE_SIZES[],3,FALSE)</f>
        <v>255</v>
      </c>
      <c r="E1558" s="110">
        <f>VLOOKUP(A1558,DBMS_TYPE_SIZES[],4,FALSE)</f>
        <v>256</v>
      </c>
      <c r="F1558" t="s">
        <v>184</v>
      </c>
      <c r="G1558" t="s">
        <v>829</v>
      </c>
      <c r="H1558" t="s">
        <v>86</v>
      </c>
      <c r="I1558">
        <v>0</v>
      </c>
      <c r="J1558">
        <v>255</v>
      </c>
    </row>
    <row r="1559" spans="1:10">
      <c r="A1559" s="108" t="str">
        <f>COL_SIZES[[#This Row],[datatype]]&amp;"_"&amp;COL_SIZES[[#This Row],[column_prec]]&amp;"_"&amp;COL_SIZES[[#This Row],[col_len]]</f>
        <v>varchar_0_255</v>
      </c>
      <c r="B1559" s="108">
        <f>IF(COL_SIZES[[#This Row],[datatype]] = "varchar",
  MIN(
    COL_SIZES[[#This Row],[column_length]],
    IFERROR(VALUE(VLOOKUP(
      COL_SIZES[[#This Row],[table_name]]&amp;"."&amp;COL_SIZES[[#This Row],[column_name]],
      AVG_COL_SIZES[#Data],2,FALSE)),
    COL_SIZES[[#This Row],[column_length]])
  ),
  COL_SIZES[[#This Row],[column_length]])</f>
        <v>255</v>
      </c>
      <c r="C1559" s="109">
        <f>VLOOKUP(A1559,DBMS_TYPE_SIZES[],2,FALSE)</f>
        <v>255</v>
      </c>
      <c r="D1559" s="109">
        <f>VLOOKUP(A1559,DBMS_TYPE_SIZES[],3,FALSE)</f>
        <v>255</v>
      </c>
      <c r="E1559" s="110">
        <f>VLOOKUP(A1559,DBMS_TYPE_SIZES[],4,FALSE)</f>
        <v>256</v>
      </c>
      <c r="F1559" t="s">
        <v>184</v>
      </c>
      <c r="G1559" t="s">
        <v>830</v>
      </c>
      <c r="H1559" t="s">
        <v>86</v>
      </c>
      <c r="I1559">
        <v>0</v>
      </c>
      <c r="J1559">
        <v>255</v>
      </c>
    </row>
    <row r="1560" spans="1:10">
      <c r="A1560" s="108" t="str">
        <f>COL_SIZES[[#This Row],[datatype]]&amp;"_"&amp;COL_SIZES[[#This Row],[column_prec]]&amp;"_"&amp;COL_SIZES[[#This Row],[col_len]]</f>
        <v>int_10_4</v>
      </c>
      <c r="B1560" s="108">
        <f>IF(COL_SIZES[[#This Row],[datatype]] = "varchar",
  MIN(
    COL_SIZES[[#This Row],[column_length]],
    IFERROR(VALUE(VLOOKUP(
      COL_SIZES[[#This Row],[table_name]]&amp;"."&amp;COL_SIZES[[#This Row],[column_name]],
      AVG_COL_SIZES[#Data],2,FALSE)),
    COL_SIZES[[#This Row],[column_length]])
  ),
  COL_SIZES[[#This Row],[column_length]])</f>
        <v>4</v>
      </c>
      <c r="C1560" s="109">
        <f>VLOOKUP(A1560,DBMS_TYPE_SIZES[],2,FALSE)</f>
        <v>9</v>
      </c>
      <c r="D1560" s="109">
        <f>VLOOKUP(A1560,DBMS_TYPE_SIZES[],3,FALSE)</f>
        <v>4</v>
      </c>
      <c r="E1560" s="110">
        <f>VLOOKUP(A1560,DBMS_TYPE_SIZES[],4,FALSE)</f>
        <v>4</v>
      </c>
      <c r="F1560" t="s">
        <v>184</v>
      </c>
      <c r="G1560" t="s">
        <v>812</v>
      </c>
      <c r="H1560" t="s">
        <v>18</v>
      </c>
      <c r="I1560">
        <v>10</v>
      </c>
      <c r="J1560">
        <v>4</v>
      </c>
    </row>
    <row r="1561" spans="1:10">
      <c r="A1561" s="108" t="str">
        <f>COL_SIZES[[#This Row],[datatype]]&amp;"_"&amp;COL_SIZES[[#This Row],[column_prec]]&amp;"_"&amp;COL_SIZES[[#This Row],[col_len]]</f>
        <v>int_10_4</v>
      </c>
      <c r="B1561" s="108">
        <f>IF(COL_SIZES[[#This Row],[datatype]] = "varchar",
  MIN(
    COL_SIZES[[#This Row],[column_length]],
    IFERROR(VALUE(VLOOKUP(
      COL_SIZES[[#This Row],[table_name]]&amp;"."&amp;COL_SIZES[[#This Row],[column_name]],
      AVG_COL_SIZES[#Data],2,FALSE)),
    COL_SIZES[[#This Row],[column_length]])
  ),
  COL_SIZES[[#This Row],[column_length]])</f>
        <v>4</v>
      </c>
      <c r="C1561" s="109">
        <f>VLOOKUP(A1561,DBMS_TYPE_SIZES[],2,FALSE)</f>
        <v>9</v>
      </c>
      <c r="D1561" s="109">
        <f>VLOOKUP(A1561,DBMS_TYPE_SIZES[],3,FALSE)</f>
        <v>4</v>
      </c>
      <c r="E1561" s="110">
        <f>VLOOKUP(A1561,DBMS_TYPE_SIZES[],4,FALSE)</f>
        <v>4</v>
      </c>
      <c r="F1561" t="s">
        <v>184</v>
      </c>
      <c r="G1561" t="s">
        <v>697</v>
      </c>
      <c r="H1561" t="s">
        <v>18</v>
      </c>
      <c r="I1561">
        <v>10</v>
      </c>
      <c r="J1561">
        <v>4</v>
      </c>
    </row>
    <row r="1562" spans="1:10">
      <c r="A1562" s="108" t="str">
        <f>COL_SIZES[[#This Row],[datatype]]&amp;"_"&amp;COL_SIZES[[#This Row],[column_prec]]&amp;"_"&amp;COL_SIZES[[#This Row],[col_len]]</f>
        <v>int_10_4</v>
      </c>
      <c r="B1562" s="108">
        <f>IF(COL_SIZES[[#This Row],[datatype]] = "varchar",
  MIN(
    COL_SIZES[[#This Row],[column_length]],
    IFERROR(VALUE(VLOOKUP(
      COL_SIZES[[#This Row],[table_name]]&amp;"."&amp;COL_SIZES[[#This Row],[column_name]],
      AVG_COL_SIZES[#Data],2,FALSE)),
    COL_SIZES[[#This Row],[column_length]])
  ),
  COL_SIZES[[#This Row],[column_length]])</f>
        <v>4</v>
      </c>
      <c r="C1562" s="109">
        <f>VLOOKUP(A1562,DBMS_TYPE_SIZES[],2,FALSE)</f>
        <v>9</v>
      </c>
      <c r="D1562" s="109">
        <f>VLOOKUP(A1562,DBMS_TYPE_SIZES[],3,FALSE)</f>
        <v>4</v>
      </c>
      <c r="E1562" s="110">
        <f>VLOOKUP(A1562,DBMS_TYPE_SIZES[],4,FALSE)</f>
        <v>4</v>
      </c>
      <c r="F1562" t="s">
        <v>184</v>
      </c>
      <c r="G1562" t="s">
        <v>698</v>
      </c>
      <c r="H1562" t="s">
        <v>18</v>
      </c>
      <c r="I1562">
        <v>10</v>
      </c>
      <c r="J1562">
        <v>4</v>
      </c>
    </row>
    <row r="1563" spans="1:10">
      <c r="A1563" s="108" t="str">
        <f>COL_SIZES[[#This Row],[datatype]]&amp;"_"&amp;COL_SIZES[[#This Row],[column_prec]]&amp;"_"&amp;COL_SIZES[[#This Row],[col_len]]</f>
        <v>int_10_4</v>
      </c>
      <c r="B1563" s="108">
        <f>IF(COL_SIZES[[#This Row],[datatype]] = "varchar",
  MIN(
    COL_SIZES[[#This Row],[column_length]],
    IFERROR(VALUE(VLOOKUP(
      COL_SIZES[[#This Row],[table_name]]&amp;"."&amp;COL_SIZES[[#This Row],[column_name]],
      AVG_COL_SIZES[#Data],2,FALSE)),
    COL_SIZES[[#This Row],[column_length]])
  ),
  COL_SIZES[[#This Row],[column_length]])</f>
        <v>4</v>
      </c>
      <c r="C1563" s="109">
        <f>VLOOKUP(A1563,DBMS_TYPE_SIZES[],2,FALSE)</f>
        <v>9</v>
      </c>
      <c r="D1563" s="109">
        <f>VLOOKUP(A1563,DBMS_TYPE_SIZES[],3,FALSE)</f>
        <v>4</v>
      </c>
      <c r="E1563" s="110">
        <f>VLOOKUP(A1563,DBMS_TYPE_SIZES[],4,FALSE)</f>
        <v>4</v>
      </c>
      <c r="F1563" t="s">
        <v>184</v>
      </c>
      <c r="G1563" t="s">
        <v>139</v>
      </c>
      <c r="H1563" t="s">
        <v>18</v>
      </c>
      <c r="I1563">
        <v>10</v>
      </c>
      <c r="J1563">
        <v>4</v>
      </c>
    </row>
    <row r="1564" spans="1:10">
      <c r="A1564" s="108" t="str">
        <f>COL_SIZES[[#This Row],[datatype]]&amp;"_"&amp;COL_SIZES[[#This Row],[column_prec]]&amp;"_"&amp;COL_SIZES[[#This Row],[col_len]]</f>
        <v>varchar_0_255</v>
      </c>
      <c r="B1564" s="108">
        <f>IF(COL_SIZES[[#This Row],[datatype]] = "varchar",
  MIN(
    COL_SIZES[[#This Row],[column_length]],
    IFERROR(VALUE(VLOOKUP(
      COL_SIZES[[#This Row],[table_name]]&amp;"."&amp;COL_SIZES[[#This Row],[column_name]],
      AVG_COL_SIZES[#Data],2,FALSE)),
    COL_SIZES[[#This Row],[column_length]])
  ),
  COL_SIZES[[#This Row],[column_length]])</f>
        <v>255</v>
      </c>
      <c r="C1564" s="109">
        <f>VLOOKUP(A1564,DBMS_TYPE_SIZES[],2,FALSE)</f>
        <v>255</v>
      </c>
      <c r="D1564" s="109">
        <f>VLOOKUP(A1564,DBMS_TYPE_SIZES[],3,FALSE)</f>
        <v>255</v>
      </c>
      <c r="E1564" s="110">
        <f>VLOOKUP(A1564,DBMS_TYPE_SIZES[],4,FALSE)</f>
        <v>256</v>
      </c>
      <c r="F1564" t="s">
        <v>184</v>
      </c>
      <c r="G1564" t="s">
        <v>699</v>
      </c>
      <c r="H1564" t="s">
        <v>86</v>
      </c>
      <c r="I1564">
        <v>0</v>
      </c>
      <c r="J1564">
        <v>255</v>
      </c>
    </row>
    <row r="1565" spans="1:10">
      <c r="A1565" s="108" t="str">
        <f>COL_SIZES[[#This Row],[datatype]]&amp;"_"&amp;COL_SIZES[[#This Row],[column_prec]]&amp;"_"&amp;COL_SIZES[[#This Row],[col_len]]</f>
        <v>varchar_0_255</v>
      </c>
      <c r="B1565" s="108">
        <f>IF(COL_SIZES[[#This Row],[datatype]] = "varchar",
  MIN(
    COL_SIZES[[#This Row],[column_length]],
    IFERROR(VALUE(VLOOKUP(
      COL_SIZES[[#This Row],[table_name]]&amp;"."&amp;COL_SIZES[[#This Row],[column_name]],
      AVG_COL_SIZES[#Data],2,FALSE)),
    COL_SIZES[[#This Row],[column_length]])
  ),
  COL_SIZES[[#This Row],[column_length]])</f>
        <v>255</v>
      </c>
      <c r="C1565" s="109">
        <f>VLOOKUP(A1565,DBMS_TYPE_SIZES[],2,FALSE)</f>
        <v>255</v>
      </c>
      <c r="D1565" s="109">
        <f>VLOOKUP(A1565,DBMS_TYPE_SIZES[],3,FALSE)</f>
        <v>255</v>
      </c>
      <c r="E1565" s="110">
        <f>VLOOKUP(A1565,DBMS_TYPE_SIZES[],4,FALSE)</f>
        <v>256</v>
      </c>
      <c r="F1565" t="s">
        <v>184</v>
      </c>
      <c r="G1565" t="s">
        <v>700</v>
      </c>
      <c r="H1565" t="s">
        <v>86</v>
      </c>
      <c r="I1565">
        <v>0</v>
      </c>
      <c r="J1565">
        <v>255</v>
      </c>
    </row>
    <row r="1566" spans="1:10">
      <c r="A1566" s="108" t="str">
        <f>COL_SIZES[[#This Row],[datatype]]&amp;"_"&amp;COL_SIZES[[#This Row],[column_prec]]&amp;"_"&amp;COL_SIZES[[#This Row],[col_len]]</f>
        <v>int_10_4</v>
      </c>
      <c r="B1566" s="108">
        <f>IF(COL_SIZES[[#This Row],[datatype]] = "varchar",
  MIN(
    COL_SIZES[[#This Row],[column_length]],
    IFERROR(VALUE(VLOOKUP(
      COL_SIZES[[#This Row],[table_name]]&amp;"."&amp;COL_SIZES[[#This Row],[column_name]],
      AVG_COL_SIZES[#Data],2,FALSE)),
    COL_SIZES[[#This Row],[column_length]])
  ),
  COL_SIZES[[#This Row],[column_length]])</f>
        <v>4</v>
      </c>
      <c r="C1566" s="109">
        <f>VLOOKUP(A1566,DBMS_TYPE_SIZES[],2,FALSE)</f>
        <v>9</v>
      </c>
      <c r="D1566" s="109">
        <f>VLOOKUP(A1566,DBMS_TYPE_SIZES[],3,FALSE)</f>
        <v>4</v>
      </c>
      <c r="E1566" s="110">
        <f>VLOOKUP(A1566,DBMS_TYPE_SIZES[],4,FALSE)</f>
        <v>4</v>
      </c>
      <c r="F1566" t="s">
        <v>184</v>
      </c>
      <c r="G1566" t="s">
        <v>116</v>
      </c>
      <c r="H1566" t="s">
        <v>18</v>
      </c>
      <c r="I1566">
        <v>10</v>
      </c>
      <c r="J1566">
        <v>4</v>
      </c>
    </row>
    <row r="1567" spans="1:10">
      <c r="A1567" s="108" t="str">
        <f>COL_SIZES[[#This Row],[datatype]]&amp;"_"&amp;COL_SIZES[[#This Row],[column_prec]]&amp;"_"&amp;COL_SIZES[[#This Row],[col_len]]</f>
        <v>int_10_4</v>
      </c>
      <c r="B1567" s="108">
        <f>IF(COL_SIZES[[#This Row],[datatype]] = "varchar",
  MIN(
    COL_SIZES[[#This Row],[column_length]],
    IFERROR(VALUE(VLOOKUP(
      COL_SIZES[[#This Row],[table_name]]&amp;"."&amp;COL_SIZES[[#This Row],[column_name]],
      AVG_COL_SIZES[#Data],2,FALSE)),
    COL_SIZES[[#This Row],[column_length]])
  ),
  COL_SIZES[[#This Row],[column_length]])</f>
        <v>4</v>
      </c>
      <c r="C1567" s="109">
        <f>VLOOKUP(A1567,DBMS_TYPE_SIZES[],2,FALSE)</f>
        <v>9</v>
      </c>
      <c r="D1567" s="109">
        <f>VLOOKUP(A1567,DBMS_TYPE_SIZES[],3,FALSE)</f>
        <v>4</v>
      </c>
      <c r="E1567" s="110">
        <f>VLOOKUP(A1567,DBMS_TYPE_SIZES[],4,FALSE)</f>
        <v>4</v>
      </c>
      <c r="F1567" t="s">
        <v>184</v>
      </c>
      <c r="G1567" t="s">
        <v>96</v>
      </c>
      <c r="H1567" t="s">
        <v>18</v>
      </c>
      <c r="I1567">
        <v>10</v>
      </c>
      <c r="J1567">
        <v>4</v>
      </c>
    </row>
    <row r="1568" spans="1:10">
      <c r="A1568" s="108" t="str">
        <f>COL_SIZES[[#This Row],[datatype]]&amp;"_"&amp;COL_SIZES[[#This Row],[column_prec]]&amp;"_"&amp;COL_SIZES[[#This Row],[col_len]]</f>
        <v>datetime_23_8</v>
      </c>
      <c r="B1568" s="108">
        <f>IF(COL_SIZES[[#This Row],[datatype]] = "varchar",
  MIN(
    COL_SIZES[[#This Row],[column_length]],
    IFERROR(VALUE(VLOOKUP(
      COL_SIZES[[#This Row],[table_name]]&amp;"."&amp;COL_SIZES[[#This Row],[column_name]],
      AVG_COL_SIZES[#Data],2,FALSE)),
    COL_SIZES[[#This Row],[column_length]])
  ),
  COL_SIZES[[#This Row],[column_length]])</f>
        <v>8</v>
      </c>
      <c r="C1568" s="109">
        <f>VLOOKUP(A1568,DBMS_TYPE_SIZES[],2,FALSE)</f>
        <v>7</v>
      </c>
      <c r="D1568" s="109">
        <f>VLOOKUP(A1568,DBMS_TYPE_SIZES[],3,FALSE)</f>
        <v>8</v>
      </c>
      <c r="E1568" s="110">
        <f>VLOOKUP(A1568,DBMS_TYPE_SIZES[],4,FALSE)</f>
        <v>8</v>
      </c>
      <c r="F1568" t="s">
        <v>184</v>
      </c>
      <c r="G1568" t="s">
        <v>713</v>
      </c>
      <c r="H1568" t="s">
        <v>20</v>
      </c>
      <c r="I1568">
        <v>23</v>
      </c>
      <c r="J1568">
        <v>8</v>
      </c>
    </row>
    <row r="1569" spans="1:10">
      <c r="A1569" s="108" t="str">
        <f>COL_SIZES[[#This Row],[datatype]]&amp;"_"&amp;COL_SIZES[[#This Row],[column_prec]]&amp;"_"&amp;COL_SIZES[[#This Row],[col_len]]</f>
        <v>int_10_4</v>
      </c>
      <c r="B1569" s="108">
        <f>IF(COL_SIZES[[#This Row],[datatype]] = "varchar",
  MIN(
    COL_SIZES[[#This Row],[column_length]],
    IFERROR(VALUE(VLOOKUP(
      COL_SIZES[[#This Row],[table_name]]&amp;"."&amp;COL_SIZES[[#This Row],[column_name]],
      AVG_COL_SIZES[#Data],2,FALSE)),
    COL_SIZES[[#This Row],[column_length]])
  ),
  COL_SIZES[[#This Row],[column_length]])</f>
        <v>4</v>
      </c>
      <c r="C1569" s="109">
        <f>VLOOKUP(A1569,DBMS_TYPE_SIZES[],2,FALSE)</f>
        <v>9</v>
      </c>
      <c r="D1569" s="109">
        <f>VLOOKUP(A1569,DBMS_TYPE_SIZES[],3,FALSE)</f>
        <v>4</v>
      </c>
      <c r="E1569" s="110">
        <f>VLOOKUP(A1569,DBMS_TYPE_SIZES[],4,FALSE)</f>
        <v>4</v>
      </c>
      <c r="F1569" t="s">
        <v>184</v>
      </c>
      <c r="G1569" t="s">
        <v>714</v>
      </c>
      <c r="H1569" t="s">
        <v>18</v>
      </c>
      <c r="I1569">
        <v>10</v>
      </c>
      <c r="J1569">
        <v>4</v>
      </c>
    </row>
    <row r="1570" spans="1:10">
      <c r="A1570" s="108" t="str">
        <f>COL_SIZES[[#This Row],[datatype]]&amp;"_"&amp;COL_SIZES[[#This Row],[column_prec]]&amp;"_"&amp;COL_SIZES[[#This Row],[col_len]]</f>
        <v>int_10_4</v>
      </c>
      <c r="B1570" s="108">
        <f>IF(COL_SIZES[[#This Row],[datatype]] = "varchar",
  MIN(
    COL_SIZES[[#This Row],[column_length]],
    IFERROR(VALUE(VLOOKUP(
      COL_SIZES[[#This Row],[table_name]]&amp;"."&amp;COL_SIZES[[#This Row],[column_name]],
      AVG_COL_SIZES[#Data],2,FALSE)),
    COL_SIZES[[#This Row],[column_length]])
  ),
  COL_SIZES[[#This Row],[column_length]])</f>
        <v>4</v>
      </c>
      <c r="C1570" s="109">
        <f>VLOOKUP(A1570,DBMS_TYPE_SIZES[],2,FALSE)</f>
        <v>9</v>
      </c>
      <c r="D1570" s="109">
        <f>VLOOKUP(A1570,DBMS_TYPE_SIZES[],3,FALSE)</f>
        <v>4</v>
      </c>
      <c r="E1570" s="110">
        <f>VLOOKUP(A1570,DBMS_TYPE_SIZES[],4,FALSE)</f>
        <v>4</v>
      </c>
      <c r="F1570" t="s">
        <v>184</v>
      </c>
      <c r="G1570" t="s">
        <v>831</v>
      </c>
      <c r="H1570" t="s">
        <v>18</v>
      </c>
      <c r="I1570">
        <v>10</v>
      </c>
      <c r="J1570">
        <v>4</v>
      </c>
    </row>
    <row r="1571" spans="1:10">
      <c r="A1571" s="108" t="str">
        <f>COL_SIZES[[#This Row],[datatype]]&amp;"_"&amp;COL_SIZES[[#This Row],[column_prec]]&amp;"_"&amp;COL_SIZES[[#This Row],[col_len]]</f>
        <v>int_10_4</v>
      </c>
      <c r="B1571" s="108">
        <f>IF(COL_SIZES[[#This Row],[datatype]] = "varchar",
  MIN(
    COL_SIZES[[#This Row],[column_length]],
    IFERROR(VALUE(VLOOKUP(
      COL_SIZES[[#This Row],[table_name]]&amp;"."&amp;COL_SIZES[[#This Row],[column_name]],
      AVG_COL_SIZES[#Data],2,FALSE)),
    COL_SIZES[[#This Row],[column_length]])
  ),
  COL_SIZES[[#This Row],[column_length]])</f>
        <v>4</v>
      </c>
      <c r="C1571" s="109">
        <f>VLOOKUP(A1571,DBMS_TYPE_SIZES[],2,FALSE)</f>
        <v>9</v>
      </c>
      <c r="D1571" s="109">
        <f>VLOOKUP(A1571,DBMS_TYPE_SIZES[],3,FALSE)</f>
        <v>4</v>
      </c>
      <c r="E1571" s="110">
        <f>VLOOKUP(A1571,DBMS_TYPE_SIZES[],4,FALSE)</f>
        <v>4</v>
      </c>
      <c r="F1571" t="s">
        <v>184</v>
      </c>
      <c r="G1571" t="s">
        <v>704</v>
      </c>
      <c r="H1571" t="s">
        <v>18</v>
      </c>
      <c r="I1571">
        <v>10</v>
      </c>
      <c r="J1571">
        <v>4</v>
      </c>
    </row>
    <row r="1572" spans="1:10">
      <c r="A1572" s="108" t="str">
        <f>COL_SIZES[[#This Row],[datatype]]&amp;"_"&amp;COL_SIZES[[#This Row],[column_prec]]&amp;"_"&amp;COL_SIZES[[#This Row],[col_len]]</f>
        <v>int_10_4</v>
      </c>
      <c r="B1572" s="108">
        <f>IF(COL_SIZES[[#This Row],[datatype]] = "varchar",
  MIN(
    COL_SIZES[[#This Row],[column_length]],
    IFERROR(VALUE(VLOOKUP(
      COL_SIZES[[#This Row],[table_name]]&amp;"."&amp;COL_SIZES[[#This Row],[column_name]],
      AVG_COL_SIZES[#Data],2,FALSE)),
    COL_SIZES[[#This Row],[column_length]])
  ),
  COL_SIZES[[#This Row],[column_length]])</f>
        <v>4</v>
      </c>
      <c r="C1572" s="109">
        <f>VLOOKUP(A1572,DBMS_TYPE_SIZES[],2,FALSE)</f>
        <v>9</v>
      </c>
      <c r="D1572" s="109">
        <f>VLOOKUP(A1572,DBMS_TYPE_SIZES[],3,FALSE)</f>
        <v>4</v>
      </c>
      <c r="E1572" s="110">
        <f>VLOOKUP(A1572,DBMS_TYPE_SIZES[],4,FALSE)</f>
        <v>4</v>
      </c>
      <c r="F1572" t="s">
        <v>184</v>
      </c>
      <c r="G1572" t="s">
        <v>204</v>
      </c>
      <c r="H1572" t="s">
        <v>18</v>
      </c>
      <c r="I1572">
        <v>10</v>
      </c>
      <c r="J1572">
        <v>4</v>
      </c>
    </row>
    <row r="1573" spans="1:10">
      <c r="A1573" s="108" t="str">
        <f>COL_SIZES[[#This Row],[datatype]]&amp;"_"&amp;COL_SIZES[[#This Row],[column_prec]]&amp;"_"&amp;COL_SIZES[[#This Row],[col_len]]</f>
        <v>int_10_4</v>
      </c>
      <c r="B1573" s="108">
        <f>IF(COL_SIZES[[#This Row],[datatype]] = "varchar",
  MIN(
    COL_SIZES[[#This Row],[column_length]],
    IFERROR(VALUE(VLOOKUP(
      COL_SIZES[[#This Row],[table_name]]&amp;"."&amp;COL_SIZES[[#This Row],[column_name]],
      AVG_COL_SIZES[#Data],2,FALSE)),
    COL_SIZES[[#This Row],[column_length]])
  ),
  COL_SIZES[[#This Row],[column_length]])</f>
        <v>4</v>
      </c>
      <c r="C1573" s="109">
        <f>VLOOKUP(A1573,DBMS_TYPE_SIZES[],2,FALSE)</f>
        <v>9</v>
      </c>
      <c r="D1573" s="109">
        <f>VLOOKUP(A1573,DBMS_TYPE_SIZES[],3,FALSE)</f>
        <v>4</v>
      </c>
      <c r="E1573" s="110">
        <f>VLOOKUP(A1573,DBMS_TYPE_SIZES[],4,FALSE)</f>
        <v>4</v>
      </c>
      <c r="F1573" t="s">
        <v>184</v>
      </c>
      <c r="G1573" t="s">
        <v>706</v>
      </c>
      <c r="H1573" t="s">
        <v>18</v>
      </c>
      <c r="I1573">
        <v>10</v>
      </c>
      <c r="J1573">
        <v>4</v>
      </c>
    </row>
    <row r="1574" spans="1:10">
      <c r="A1574" s="108" t="str">
        <f>COL_SIZES[[#This Row],[datatype]]&amp;"_"&amp;COL_SIZES[[#This Row],[column_prec]]&amp;"_"&amp;COL_SIZES[[#This Row],[col_len]]</f>
        <v>int_10_4</v>
      </c>
      <c r="B1574" s="108">
        <f>IF(COL_SIZES[[#This Row],[datatype]] = "varchar",
  MIN(
    COL_SIZES[[#This Row],[column_length]],
    IFERROR(VALUE(VLOOKUP(
      COL_SIZES[[#This Row],[table_name]]&amp;"."&amp;COL_SIZES[[#This Row],[column_name]],
      AVG_COL_SIZES[#Data],2,FALSE)),
    COL_SIZES[[#This Row],[column_length]])
  ),
  COL_SIZES[[#This Row],[column_length]])</f>
        <v>4</v>
      </c>
      <c r="C1574" s="109">
        <f>VLOOKUP(A1574,DBMS_TYPE_SIZES[],2,FALSE)</f>
        <v>9</v>
      </c>
      <c r="D1574" s="109">
        <f>VLOOKUP(A1574,DBMS_TYPE_SIZES[],3,FALSE)</f>
        <v>4</v>
      </c>
      <c r="E1574" s="110">
        <f>VLOOKUP(A1574,DBMS_TYPE_SIZES[],4,FALSE)</f>
        <v>4</v>
      </c>
      <c r="F1574" t="s">
        <v>184</v>
      </c>
      <c r="G1574" t="s">
        <v>707</v>
      </c>
      <c r="H1574" t="s">
        <v>18</v>
      </c>
      <c r="I1574">
        <v>10</v>
      </c>
      <c r="J1574">
        <v>4</v>
      </c>
    </row>
    <row r="1575" spans="1:10">
      <c r="A1575" s="108" t="str">
        <f>COL_SIZES[[#This Row],[datatype]]&amp;"_"&amp;COL_SIZES[[#This Row],[column_prec]]&amp;"_"&amp;COL_SIZES[[#This Row],[col_len]]</f>
        <v>int_10_4</v>
      </c>
      <c r="B1575" s="108">
        <f>IF(COL_SIZES[[#This Row],[datatype]] = "varchar",
  MIN(
    COL_SIZES[[#This Row],[column_length]],
    IFERROR(VALUE(VLOOKUP(
      COL_SIZES[[#This Row],[table_name]]&amp;"."&amp;COL_SIZES[[#This Row],[column_name]],
      AVG_COL_SIZES[#Data],2,FALSE)),
    COL_SIZES[[#This Row],[column_length]])
  ),
  COL_SIZES[[#This Row],[column_length]])</f>
        <v>4</v>
      </c>
      <c r="C1575" s="109">
        <f>VLOOKUP(A1575,DBMS_TYPE_SIZES[],2,FALSE)</f>
        <v>9</v>
      </c>
      <c r="D1575" s="109">
        <f>VLOOKUP(A1575,DBMS_TYPE_SIZES[],3,FALSE)</f>
        <v>4</v>
      </c>
      <c r="E1575" s="110">
        <f>VLOOKUP(A1575,DBMS_TYPE_SIZES[],4,FALSE)</f>
        <v>4</v>
      </c>
      <c r="F1575" t="s">
        <v>184</v>
      </c>
      <c r="G1575" t="s">
        <v>238</v>
      </c>
      <c r="H1575" t="s">
        <v>18</v>
      </c>
      <c r="I1575">
        <v>10</v>
      </c>
      <c r="J1575">
        <v>4</v>
      </c>
    </row>
    <row r="1576" spans="1:10">
      <c r="A1576" s="108" t="str">
        <f>COL_SIZES[[#This Row],[datatype]]&amp;"_"&amp;COL_SIZES[[#This Row],[column_prec]]&amp;"_"&amp;COL_SIZES[[#This Row],[col_len]]</f>
        <v>numeric_19_9</v>
      </c>
      <c r="B1576" s="108">
        <f>IF(COL_SIZES[[#This Row],[datatype]] = "varchar",
  MIN(
    COL_SIZES[[#This Row],[column_length]],
    IFERROR(VALUE(VLOOKUP(
      COL_SIZES[[#This Row],[table_name]]&amp;"."&amp;COL_SIZES[[#This Row],[column_name]],
      AVG_COL_SIZES[#Data],2,FALSE)),
    COL_SIZES[[#This Row],[column_length]])
  ),
  COL_SIZES[[#This Row],[column_length]])</f>
        <v>9</v>
      </c>
      <c r="C1576" s="109">
        <f>VLOOKUP(A1576,DBMS_TYPE_SIZES[],2,FALSE)</f>
        <v>9</v>
      </c>
      <c r="D1576" s="109">
        <f>VLOOKUP(A1576,DBMS_TYPE_SIZES[],3,FALSE)</f>
        <v>9</v>
      </c>
      <c r="E1576" s="110">
        <f>VLOOKUP(A1576,DBMS_TYPE_SIZES[],4,FALSE)</f>
        <v>9</v>
      </c>
      <c r="F1576" t="s">
        <v>184</v>
      </c>
      <c r="G1576" t="s">
        <v>151</v>
      </c>
      <c r="H1576" t="s">
        <v>62</v>
      </c>
      <c r="I1576">
        <v>19</v>
      </c>
      <c r="J1576">
        <v>9</v>
      </c>
    </row>
    <row r="1577" spans="1:10">
      <c r="A1577" s="108" t="str">
        <f>COL_SIZES[[#This Row],[datatype]]&amp;"_"&amp;COL_SIZES[[#This Row],[column_prec]]&amp;"_"&amp;COL_SIZES[[#This Row],[col_len]]</f>
        <v>numeric_19_9</v>
      </c>
      <c r="B1577" s="108">
        <f>IF(COL_SIZES[[#This Row],[datatype]] = "varchar",
  MIN(
    COL_SIZES[[#This Row],[column_length]],
    IFERROR(VALUE(VLOOKUP(
      COL_SIZES[[#This Row],[table_name]]&amp;"."&amp;COL_SIZES[[#This Row],[column_name]],
      AVG_COL_SIZES[#Data],2,FALSE)),
    COL_SIZES[[#This Row],[column_length]])
  ),
  COL_SIZES[[#This Row],[column_length]])</f>
        <v>9</v>
      </c>
      <c r="C1577" s="109">
        <f>VLOOKUP(A1577,DBMS_TYPE_SIZES[],2,FALSE)</f>
        <v>9</v>
      </c>
      <c r="D1577" s="109">
        <f>VLOOKUP(A1577,DBMS_TYPE_SIZES[],3,FALSE)</f>
        <v>9</v>
      </c>
      <c r="E1577" s="110">
        <f>VLOOKUP(A1577,DBMS_TYPE_SIZES[],4,FALSE)</f>
        <v>9</v>
      </c>
      <c r="F1577" t="s">
        <v>185</v>
      </c>
      <c r="G1577" t="s">
        <v>143</v>
      </c>
      <c r="H1577" t="s">
        <v>62</v>
      </c>
      <c r="I1577">
        <v>19</v>
      </c>
      <c r="J1577">
        <v>9</v>
      </c>
    </row>
    <row r="1578" spans="1:10">
      <c r="A1578" s="108" t="str">
        <f>COL_SIZES[[#This Row],[datatype]]&amp;"_"&amp;COL_SIZES[[#This Row],[column_prec]]&amp;"_"&amp;COL_SIZES[[#This Row],[col_len]]</f>
        <v>datetime_23_8</v>
      </c>
      <c r="B1578" s="108">
        <f>IF(COL_SIZES[[#This Row],[datatype]] = "varchar",
  MIN(
    COL_SIZES[[#This Row],[column_length]],
    IFERROR(VALUE(VLOOKUP(
      COL_SIZES[[#This Row],[table_name]]&amp;"."&amp;COL_SIZES[[#This Row],[column_name]],
      AVG_COL_SIZES[#Data],2,FALSE)),
    COL_SIZES[[#This Row],[column_length]])
  ),
  COL_SIZES[[#This Row],[column_length]])</f>
        <v>8</v>
      </c>
      <c r="C1578" s="109">
        <f>VLOOKUP(A1578,DBMS_TYPE_SIZES[],2,FALSE)</f>
        <v>7</v>
      </c>
      <c r="D1578" s="109">
        <f>VLOOKUP(A1578,DBMS_TYPE_SIZES[],3,FALSE)</f>
        <v>8</v>
      </c>
      <c r="E1578" s="110">
        <f>VLOOKUP(A1578,DBMS_TYPE_SIZES[],4,FALSE)</f>
        <v>8</v>
      </c>
      <c r="F1578" t="s">
        <v>185</v>
      </c>
      <c r="G1578" t="s">
        <v>575</v>
      </c>
      <c r="H1578" t="s">
        <v>20</v>
      </c>
      <c r="I1578">
        <v>23</v>
      </c>
      <c r="J1578">
        <v>8</v>
      </c>
    </row>
    <row r="1579" spans="1:10">
      <c r="A1579" s="108" t="str">
        <f>COL_SIZES[[#This Row],[datatype]]&amp;"_"&amp;COL_SIZES[[#This Row],[column_prec]]&amp;"_"&amp;COL_SIZES[[#This Row],[col_len]]</f>
        <v>int_10_4</v>
      </c>
      <c r="B1579" s="108">
        <f>IF(COL_SIZES[[#This Row],[datatype]] = "varchar",
  MIN(
    COL_SIZES[[#This Row],[column_length]],
    IFERROR(VALUE(VLOOKUP(
      COL_SIZES[[#This Row],[table_name]]&amp;"."&amp;COL_SIZES[[#This Row],[column_name]],
      AVG_COL_SIZES[#Data],2,FALSE)),
    COL_SIZES[[#This Row],[column_length]])
  ),
  COL_SIZES[[#This Row],[column_length]])</f>
        <v>4</v>
      </c>
      <c r="C1579" s="109">
        <f>VLOOKUP(A1579,DBMS_TYPE_SIZES[],2,FALSE)</f>
        <v>9</v>
      </c>
      <c r="D1579" s="109">
        <f>VLOOKUP(A1579,DBMS_TYPE_SIZES[],3,FALSE)</f>
        <v>4</v>
      </c>
      <c r="E1579" s="110">
        <f>VLOOKUP(A1579,DBMS_TYPE_SIZES[],4,FALSE)</f>
        <v>4</v>
      </c>
      <c r="F1579" t="s">
        <v>185</v>
      </c>
      <c r="G1579" t="s">
        <v>141</v>
      </c>
      <c r="H1579" t="s">
        <v>18</v>
      </c>
      <c r="I1579">
        <v>10</v>
      </c>
      <c r="J1579">
        <v>4</v>
      </c>
    </row>
    <row r="1580" spans="1:10">
      <c r="A1580" s="108" t="str">
        <f>COL_SIZES[[#This Row],[datatype]]&amp;"_"&amp;COL_SIZES[[#This Row],[column_prec]]&amp;"_"&amp;COL_SIZES[[#This Row],[col_len]]</f>
        <v>int_10_4</v>
      </c>
      <c r="B1580" s="108">
        <f>IF(COL_SIZES[[#This Row],[datatype]] = "varchar",
  MIN(
    COL_SIZES[[#This Row],[column_length]],
    IFERROR(VALUE(VLOOKUP(
      COL_SIZES[[#This Row],[table_name]]&amp;"."&amp;COL_SIZES[[#This Row],[column_name]],
      AVG_COL_SIZES[#Data],2,FALSE)),
    COL_SIZES[[#This Row],[column_length]])
  ),
  COL_SIZES[[#This Row],[column_length]])</f>
        <v>4</v>
      </c>
      <c r="C1580" s="109">
        <f>VLOOKUP(A1580,DBMS_TYPE_SIZES[],2,FALSE)</f>
        <v>9</v>
      </c>
      <c r="D1580" s="109">
        <f>VLOOKUP(A1580,DBMS_TYPE_SIZES[],3,FALSE)</f>
        <v>4</v>
      </c>
      <c r="E1580" s="110">
        <f>VLOOKUP(A1580,DBMS_TYPE_SIZES[],4,FALSE)</f>
        <v>4</v>
      </c>
      <c r="F1580" t="s">
        <v>185</v>
      </c>
      <c r="G1580" t="s">
        <v>83</v>
      </c>
      <c r="H1580" t="s">
        <v>18</v>
      </c>
      <c r="I1580">
        <v>10</v>
      </c>
      <c r="J1580">
        <v>4</v>
      </c>
    </row>
    <row r="1581" spans="1:10">
      <c r="A1581" s="108" t="str">
        <f>COL_SIZES[[#This Row],[datatype]]&amp;"_"&amp;COL_SIZES[[#This Row],[column_prec]]&amp;"_"&amp;COL_SIZES[[#This Row],[col_len]]</f>
        <v>int_10_4</v>
      </c>
      <c r="B1581" s="108">
        <f>IF(COL_SIZES[[#This Row],[datatype]] = "varchar",
  MIN(
    COL_SIZES[[#This Row],[column_length]],
    IFERROR(VALUE(VLOOKUP(
      COL_SIZES[[#This Row],[table_name]]&amp;"."&amp;COL_SIZES[[#This Row],[column_name]],
      AVG_COL_SIZES[#Data],2,FALSE)),
    COL_SIZES[[#This Row],[column_length]])
  ),
  COL_SIZES[[#This Row],[column_length]])</f>
        <v>4</v>
      </c>
      <c r="C1581" s="109">
        <f>VLOOKUP(A1581,DBMS_TYPE_SIZES[],2,FALSE)</f>
        <v>9</v>
      </c>
      <c r="D1581" s="109">
        <f>VLOOKUP(A1581,DBMS_TYPE_SIZES[],3,FALSE)</f>
        <v>4</v>
      </c>
      <c r="E1581" s="110">
        <f>VLOOKUP(A1581,DBMS_TYPE_SIZES[],4,FALSE)</f>
        <v>4</v>
      </c>
      <c r="F1581" t="s">
        <v>185</v>
      </c>
      <c r="G1581" t="s">
        <v>832</v>
      </c>
      <c r="H1581" t="s">
        <v>18</v>
      </c>
      <c r="I1581">
        <v>10</v>
      </c>
      <c r="J1581">
        <v>4</v>
      </c>
    </row>
    <row r="1582" spans="1:10">
      <c r="A1582" s="108" t="str">
        <f>COL_SIZES[[#This Row],[datatype]]&amp;"_"&amp;COL_SIZES[[#This Row],[column_prec]]&amp;"_"&amp;COL_SIZES[[#This Row],[col_len]]</f>
        <v>varchar_0_255</v>
      </c>
      <c r="B1582" s="108">
        <f>IF(COL_SIZES[[#This Row],[datatype]] = "varchar",
  MIN(
    COL_SIZES[[#This Row],[column_length]],
    IFERROR(VALUE(VLOOKUP(
      COL_SIZES[[#This Row],[table_name]]&amp;"."&amp;COL_SIZES[[#This Row],[column_name]],
      AVG_COL_SIZES[#Data],2,FALSE)),
    COL_SIZES[[#This Row],[column_length]])
  ),
  COL_SIZES[[#This Row],[column_length]])</f>
        <v>255</v>
      </c>
      <c r="C1582" s="109">
        <f>VLOOKUP(A1582,DBMS_TYPE_SIZES[],2,FALSE)</f>
        <v>255</v>
      </c>
      <c r="D1582" s="109">
        <f>VLOOKUP(A1582,DBMS_TYPE_SIZES[],3,FALSE)</f>
        <v>255</v>
      </c>
      <c r="E1582" s="110">
        <f>VLOOKUP(A1582,DBMS_TYPE_SIZES[],4,FALSE)</f>
        <v>256</v>
      </c>
      <c r="F1582" t="s">
        <v>185</v>
      </c>
      <c r="G1582" t="s">
        <v>833</v>
      </c>
      <c r="H1582" t="s">
        <v>86</v>
      </c>
      <c r="I1582">
        <v>0</v>
      </c>
      <c r="J1582">
        <v>255</v>
      </c>
    </row>
    <row r="1583" spans="1:10">
      <c r="A1583" s="108" t="str">
        <f>COL_SIZES[[#This Row],[datatype]]&amp;"_"&amp;COL_SIZES[[#This Row],[column_prec]]&amp;"_"&amp;COL_SIZES[[#This Row],[col_len]]</f>
        <v>datetime_23_8</v>
      </c>
      <c r="B1583" s="108">
        <f>IF(COL_SIZES[[#This Row],[datatype]] = "varchar",
  MIN(
    COL_SIZES[[#This Row],[column_length]],
    IFERROR(VALUE(VLOOKUP(
      COL_SIZES[[#This Row],[table_name]]&amp;"."&amp;COL_SIZES[[#This Row],[column_name]],
      AVG_COL_SIZES[#Data],2,FALSE)),
    COL_SIZES[[#This Row],[column_length]])
  ),
  COL_SIZES[[#This Row],[column_length]])</f>
        <v>8</v>
      </c>
      <c r="C1583" s="109">
        <f>VLOOKUP(A1583,DBMS_TYPE_SIZES[],2,FALSE)</f>
        <v>7</v>
      </c>
      <c r="D1583" s="109">
        <f>VLOOKUP(A1583,DBMS_TYPE_SIZES[],3,FALSE)</f>
        <v>8</v>
      </c>
      <c r="E1583" s="110">
        <f>VLOOKUP(A1583,DBMS_TYPE_SIZES[],4,FALSE)</f>
        <v>8</v>
      </c>
      <c r="F1583" t="s">
        <v>185</v>
      </c>
      <c r="G1583" t="s">
        <v>811</v>
      </c>
      <c r="H1583" t="s">
        <v>20</v>
      </c>
      <c r="I1583">
        <v>23</v>
      </c>
      <c r="J1583">
        <v>8</v>
      </c>
    </row>
    <row r="1584" spans="1:10">
      <c r="A1584" s="108" t="str">
        <f>COL_SIZES[[#This Row],[datatype]]&amp;"_"&amp;COL_SIZES[[#This Row],[column_prec]]&amp;"_"&amp;COL_SIZES[[#This Row],[col_len]]</f>
        <v>int_10_4</v>
      </c>
      <c r="B1584" s="108">
        <f>IF(COL_SIZES[[#This Row],[datatype]] = "varchar",
  MIN(
    COL_SIZES[[#This Row],[column_length]],
    IFERROR(VALUE(VLOOKUP(
      COL_SIZES[[#This Row],[table_name]]&amp;"."&amp;COL_SIZES[[#This Row],[column_name]],
      AVG_COL_SIZES[#Data],2,FALSE)),
    COL_SIZES[[#This Row],[column_length]])
  ),
  COL_SIZES[[#This Row],[column_length]])</f>
        <v>4</v>
      </c>
      <c r="C1584" s="109">
        <f>VLOOKUP(A1584,DBMS_TYPE_SIZES[],2,FALSE)</f>
        <v>9</v>
      </c>
      <c r="D1584" s="109">
        <f>VLOOKUP(A1584,DBMS_TYPE_SIZES[],3,FALSE)</f>
        <v>4</v>
      </c>
      <c r="E1584" s="110">
        <f>VLOOKUP(A1584,DBMS_TYPE_SIZES[],4,FALSE)</f>
        <v>4</v>
      </c>
      <c r="F1584" t="s">
        <v>185</v>
      </c>
      <c r="G1584" t="s">
        <v>211</v>
      </c>
      <c r="H1584" t="s">
        <v>18</v>
      </c>
      <c r="I1584">
        <v>10</v>
      </c>
      <c r="J1584">
        <v>4</v>
      </c>
    </row>
    <row r="1585" spans="1:10">
      <c r="A1585" s="108" t="str">
        <f>COL_SIZES[[#This Row],[datatype]]&amp;"_"&amp;COL_SIZES[[#This Row],[column_prec]]&amp;"_"&amp;COL_SIZES[[#This Row],[col_len]]</f>
        <v>varchar_0_255</v>
      </c>
      <c r="B1585" s="108">
        <f>IF(COL_SIZES[[#This Row],[datatype]] = "varchar",
  MIN(
    COL_SIZES[[#This Row],[column_length]],
    IFERROR(VALUE(VLOOKUP(
      COL_SIZES[[#This Row],[table_name]]&amp;"."&amp;COL_SIZES[[#This Row],[column_name]],
      AVG_COL_SIZES[#Data],2,FALSE)),
    COL_SIZES[[#This Row],[column_length]])
  ),
  COL_SIZES[[#This Row],[column_length]])</f>
        <v>255</v>
      </c>
      <c r="C1585" s="109">
        <f>VLOOKUP(A1585,DBMS_TYPE_SIZES[],2,FALSE)</f>
        <v>255</v>
      </c>
      <c r="D1585" s="109">
        <f>VLOOKUP(A1585,DBMS_TYPE_SIZES[],3,FALSE)</f>
        <v>255</v>
      </c>
      <c r="E1585" s="110">
        <f>VLOOKUP(A1585,DBMS_TYPE_SIZES[],4,FALSE)</f>
        <v>256</v>
      </c>
      <c r="F1585" t="s">
        <v>185</v>
      </c>
      <c r="G1585" t="s">
        <v>505</v>
      </c>
      <c r="H1585" t="s">
        <v>86</v>
      </c>
      <c r="I1585">
        <v>0</v>
      </c>
      <c r="J1585">
        <v>255</v>
      </c>
    </row>
    <row r="1586" spans="1:10">
      <c r="A1586" s="108" t="str">
        <f>COL_SIZES[[#This Row],[datatype]]&amp;"_"&amp;COL_SIZES[[#This Row],[column_prec]]&amp;"_"&amp;COL_SIZES[[#This Row],[col_len]]</f>
        <v>int_10_4</v>
      </c>
      <c r="B1586" s="108">
        <f>IF(COL_SIZES[[#This Row],[datatype]] = "varchar",
  MIN(
    COL_SIZES[[#This Row],[column_length]],
    IFERROR(VALUE(VLOOKUP(
      COL_SIZES[[#This Row],[table_name]]&amp;"."&amp;COL_SIZES[[#This Row],[column_name]],
      AVG_COL_SIZES[#Data],2,FALSE)),
    COL_SIZES[[#This Row],[column_length]])
  ),
  COL_SIZES[[#This Row],[column_length]])</f>
        <v>4</v>
      </c>
      <c r="C1586" s="109">
        <f>VLOOKUP(A1586,DBMS_TYPE_SIZES[],2,FALSE)</f>
        <v>9</v>
      </c>
      <c r="D1586" s="109">
        <f>VLOOKUP(A1586,DBMS_TYPE_SIZES[],3,FALSE)</f>
        <v>4</v>
      </c>
      <c r="E1586" s="110">
        <f>VLOOKUP(A1586,DBMS_TYPE_SIZES[],4,FALSE)</f>
        <v>4</v>
      </c>
      <c r="F1586" t="s">
        <v>185</v>
      </c>
      <c r="G1586" t="s">
        <v>834</v>
      </c>
      <c r="H1586" t="s">
        <v>18</v>
      </c>
      <c r="I1586">
        <v>10</v>
      </c>
      <c r="J1586">
        <v>4</v>
      </c>
    </row>
    <row r="1587" spans="1:10">
      <c r="A1587" s="108" t="str">
        <f>COL_SIZES[[#This Row],[datatype]]&amp;"_"&amp;COL_SIZES[[#This Row],[column_prec]]&amp;"_"&amp;COL_SIZES[[#This Row],[col_len]]</f>
        <v>int_10_4</v>
      </c>
      <c r="B1587" s="108">
        <f>IF(COL_SIZES[[#This Row],[datatype]] = "varchar",
  MIN(
    COL_SIZES[[#This Row],[column_length]],
    IFERROR(VALUE(VLOOKUP(
      COL_SIZES[[#This Row],[table_name]]&amp;"."&amp;COL_SIZES[[#This Row],[column_name]],
      AVG_COL_SIZES[#Data],2,FALSE)),
    COL_SIZES[[#This Row],[column_length]])
  ),
  COL_SIZES[[#This Row],[column_length]])</f>
        <v>4</v>
      </c>
      <c r="C1587" s="109">
        <f>VLOOKUP(A1587,DBMS_TYPE_SIZES[],2,FALSE)</f>
        <v>9</v>
      </c>
      <c r="D1587" s="109">
        <f>VLOOKUP(A1587,DBMS_TYPE_SIZES[],3,FALSE)</f>
        <v>4</v>
      </c>
      <c r="E1587" s="110">
        <f>VLOOKUP(A1587,DBMS_TYPE_SIZES[],4,FALSE)</f>
        <v>4</v>
      </c>
      <c r="F1587" t="s">
        <v>185</v>
      </c>
      <c r="G1587" t="s">
        <v>812</v>
      </c>
      <c r="H1587" t="s">
        <v>18</v>
      </c>
      <c r="I1587">
        <v>10</v>
      </c>
      <c r="J1587">
        <v>4</v>
      </c>
    </row>
    <row r="1588" spans="1:10">
      <c r="A1588" s="108" t="str">
        <f>COL_SIZES[[#This Row],[datatype]]&amp;"_"&amp;COL_SIZES[[#This Row],[column_prec]]&amp;"_"&amp;COL_SIZES[[#This Row],[col_len]]</f>
        <v>int_10_4</v>
      </c>
      <c r="B1588" s="108">
        <f>IF(COL_SIZES[[#This Row],[datatype]] = "varchar",
  MIN(
    COL_SIZES[[#This Row],[column_length]],
    IFERROR(VALUE(VLOOKUP(
      COL_SIZES[[#This Row],[table_name]]&amp;"."&amp;COL_SIZES[[#This Row],[column_name]],
      AVG_COL_SIZES[#Data],2,FALSE)),
    COL_SIZES[[#This Row],[column_length]])
  ),
  COL_SIZES[[#This Row],[column_length]])</f>
        <v>4</v>
      </c>
      <c r="C1588" s="109">
        <f>VLOOKUP(A1588,DBMS_TYPE_SIZES[],2,FALSE)</f>
        <v>9</v>
      </c>
      <c r="D1588" s="109">
        <f>VLOOKUP(A1588,DBMS_TYPE_SIZES[],3,FALSE)</f>
        <v>4</v>
      </c>
      <c r="E1588" s="110">
        <f>VLOOKUP(A1588,DBMS_TYPE_SIZES[],4,FALSE)</f>
        <v>4</v>
      </c>
      <c r="F1588" t="s">
        <v>185</v>
      </c>
      <c r="G1588" t="s">
        <v>697</v>
      </c>
      <c r="H1588" t="s">
        <v>18</v>
      </c>
      <c r="I1588">
        <v>10</v>
      </c>
      <c r="J1588">
        <v>4</v>
      </c>
    </row>
    <row r="1589" spans="1:10">
      <c r="A1589" s="108" t="str">
        <f>COL_SIZES[[#This Row],[datatype]]&amp;"_"&amp;COL_SIZES[[#This Row],[column_prec]]&amp;"_"&amp;COL_SIZES[[#This Row],[col_len]]</f>
        <v>int_10_4</v>
      </c>
      <c r="B1589" s="108">
        <f>IF(COL_SIZES[[#This Row],[datatype]] = "varchar",
  MIN(
    COL_SIZES[[#This Row],[column_length]],
    IFERROR(VALUE(VLOOKUP(
      COL_SIZES[[#This Row],[table_name]]&amp;"."&amp;COL_SIZES[[#This Row],[column_name]],
      AVG_COL_SIZES[#Data],2,FALSE)),
    COL_SIZES[[#This Row],[column_length]])
  ),
  COL_SIZES[[#This Row],[column_length]])</f>
        <v>4</v>
      </c>
      <c r="C1589" s="109">
        <f>VLOOKUP(A1589,DBMS_TYPE_SIZES[],2,FALSE)</f>
        <v>9</v>
      </c>
      <c r="D1589" s="109">
        <f>VLOOKUP(A1589,DBMS_TYPE_SIZES[],3,FALSE)</f>
        <v>4</v>
      </c>
      <c r="E1589" s="110">
        <f>VLOOKUP(A1589,DBMS_TYPE_SIZES[],4,FALSE)</f>
        <v>4</v>
      </c>
      <c r="F1589" t="s">
        <v>185</v>
      </c>
      <c r="G1589" t="s">
        <v>698</v>
      </c>
      <c r="H1589" t="s">
        <v>18</v>
      </c>
      <c r="I1589">
        <v>10</v>
      </c>
      <c r="J1589">
        <v>4</v>
      </c>
    </row>
    <row r="1590" spans="1:10">
      <c r="A1590" s="108" t="str">
        <f>COL_SIZES[[#This Row],[datatype]]&amp;"_"&amp;COL_SIZES[[#This Row],[column_prec]]&amp;"_"&amp;COL_SIZES[[#This Row],[col_len]]</f>
        <v>int_10_4</v>
      </c>
      <c r="B1590" s="108">
        <f>IF(COL_SIZES[[#This Row],[datatype]] = "varchar",
  MIN(
    COL_SIZES[[#This Row],[column_length]],
    IFERROR(VALUE(VLOOKUP(
      COL_SIZES[[#This Row],[table_name]]&amp;"."&amp;COL_SIZES[[#This Row],[column_name]],
      AVG_COL_SIZES[#Data],2,FALSE)),
    COL_SIZES[[#This Row],[column_length]])
  ),
  COL_SIZES[[#This Row],[column_length]])</f>
        <v>4</v>
      </c>
      <c r="C1590" s="109">
        <f>VLOOKUP(A1590,DBMS_TYPE_SIZES[],2,FALSE)</f>
        <v>9</v>
      </c>
      <c r="D1590" s="109">
        <f>VLOOKUP(A1590,DBMS_TYPE_SIZES[],3,FALSE)</f>
        <v>4</v>
      </c>
      <c r="E1590" s="110">
        <f>VLOOKUP(A1590,DBMS_TYPE_SIZES[],4,FALSE)</f>
        <v>4</v>
      </c>
      <c r="F1590" t="s">
        <v>185</v>
      </c>
      <c r="G1590" t="s">
        <v>139</v>
      </c>
      <c r="H1590" t="s">
        <v>18</v>
      </c>
      <c r="I1590">
        <v>10</v>
      </c>
      <c r="J1590">
        <v>4</v>
      </c>
    </row>
    <row r="1591" spans="1:10">
      <c r="A1591" s="108" t="str">
        <f>COL_SIZES[[#This Row],[datatype]]&amp;"_"&amp;COL_SIZES[[#This Row],[column_prec]]&amp;"_"&amp;COL_SIZES[[#This Row],[col_len]]</f>
        <v>varchar_0_255</v>
      </c>
      <c r="B1591" s="108">
        <f>IF(COL_SIZES[[#This Row],[datatype]] = "varchar",
  MIN(
    COL_SIZES[[#This Row],[column_length]],
    IFERROR(VALUE(VLOOKUP(
      COL_SIZES[[#This Row],[table_name]]&amp;"."&amp;COL_SIZES[[#This Row],[column_name]],
      AVG_COL_SIZES[#Data],2,FALSE)),
    COL_SIZES[[#This Row],[column_length]])
  ),
  COL_SIZES[[#This Row],[column_length]])</f>
        <v>255</v>
      </c>
      <c r="C1591" s="109">
        <f>VLOOKUP(A1591,DBMS_TYPE_SIZES[],2,FALSE)</f>
        <v>255</v>
      </c>
      <c r="D1591" s="109">
        <f>VLOOKUP(A1591,DBMS_TYPE_SIZES[],3,FALSE)</f>
        <v>255</v>
      </c>
      <c r="E1591" s="110">
        <f>VLOOKUP(A1591,DBMS_TYPE_SIZES[],4,FALSE)</f>
        <v>256</v>
      </c>
      <c r="F1591" t="s">
        <v>185</v>
      </c>
      <c r="G1591" t="s">
        <v>699</v>
      </c>
      <c r="H1591" t="s">
        <v>86</v>
      </c>
      <c r="I1591">
        <v>0</v>
      </c>
      <c r="J1591">
        <v>255</v>
      </c>
    </row>
    <row r="1592" spans="1:10">
      <c r="A1592" s="108" t="str">
        <f>COL_SIZES[[#This Row],[datatype]]&amp;"_"&amp;COL_SIZES[[#This Row],[column_prec]]&amp;"_"&amp;COL_SIZES[[#This Row],[col_len]]</f>
        <v>varchar_0_255</v>
      </c>
      <c r="B1592" s="108">
        <f>IF(COL_SIZES[[#This Row],[datatype]] = "varchar",
  MIN(
    COL_SIZES[[#This Row],[column_length]],
    IFERROR(VALUE(VLOOKUP(
      COL_SIZES[[#This Row],[table_name]]&amp;"."&amp;COL_SIZES[[#This Row],[column_name]],
      AVG_COL_SIZES[#Data],2,FALSE)),
    COL_SIZES[[#This Row],[column_length]])
  ),
  COL_SIZES[[#This Row],[column_length]])</f>
        <v>255</v>
      </c>
      <c r="C1592" s="109">
        <f>VLOOKUP(A1592,DBMS_TYPE_SIZES[],2,FALSE)</f>
        <v>255</v>
      </c>
      <c r="D1592" s="109">
        <f>VLOOKUP(A1592,DBMS_TYPE_SIZES[],3,FALSE)</f>
        <v>255</v>
      </c>
      <c r="E1592" s="110">
        <f>VLOOKUP(A1592,DBMS_TYPE_SIZES[],4,FALSE)</f>
        <v>256</v>
      </c>
      <c r="F1592" t="s">
        <v>185</v>
      </c>
      <c r="G1592" t="s">
        <v>700</v>
      </c>
      <c r="H1592" t="s">
        <v>86</v>
      </c>
      <c r="I1592">
        <v>0</v>
      </c>
      <c r="J1592">
        <v>255</v>
      </c>
    </row>
    <row r="1593" spans="1:10">
      <c r="A1593" s="108" t="str">
        <f>COL_SIZES[[#This Row],[datatype]]&amp;"_"&amp;COL_SIZES[[#This Row],[column_prec]]&amp;"_"&amp;COL_SIZES[[#This Row],[col_len]]</f>
        <v>int_10_4</v>
      </c>
      <c r="B1593" s="108">
        <f>IF(COL_SIZES[[#This Row],[datatype]] = "varchar",
  MIN(
    COL_SIZES[[#This Row],[column_length]],
    IFERROR(VALUE(VLOOKUP(
      COL_SIZES[[#This Row],[table_name]]&amp;"."&amp;COL_SIZES[[#This Row],[column_name]],
      AVG_COL_SIZES[#Data],2,FALSE)),
    COL_SIZES[[#This Row],[column_length]])
  ),
  COL_SIZES[[#This Row],[column_length]])</f>
        <v>4</v>
      </c>
      <c r="C1593" s="109">
        <f>VLOOKUP(A1593,DBMS_TYPE_SIZES[],2,FALSE)</f>
        <v>9</v>
      </c>
      <c r="D1593" s="109">
        <f>VLOOKUP(A1593,DBMS_TYPE_SIZES[],3,FALSE)</f>
        <v>4</v>
      </c>
      <c r="E1593" s="110">
        <f>VLOOKUP(A1593,DBMS_TYPE_SIZES[],4,FALSE)</f>
        <v>4</v>
      </c>
      <c r="F1593" t="s">
        <v>185</v>
      </c>
      <c r="G1593" t="s">
        <v>116</v>
      </c>
      <c r="H1593" t="s">
        <v>18</v>
      </c>
      <c r="I1593">
        <v>10</v>
      </c>
      <c r="J1593">
        <v>4</v>
      </c>
    </row>
    <row r="1594" spans="1:10">
      <c r="A1594" s="108" t="str">
        <f>COL_SIZES[[#This Row],[datatype]]&amp;"_"&amp;COL_SIZES[[#This Row],[column_prec]]&amp;"_"&amp;COL_SIZES[[#This Row],[col_len]]</f>
        <v>int_10_4</v>
      </c>
      <c r="B1594" s="108">
        <f>IF(COL_SIZES[[#This Row],[datatype]] = "varchar",
  MIN(
    COL_SIZES[[#This Row],[column_length]],
    IFERROR(VALUE(VLOOKUP(
      COL_SIZES[[#This Row],[table_name]]&amp;"."&amp;COL_SIZES[[#This Row],[column_name]],
      AVG_COL_SIZES[#Data],2,FALSE)),
    COL_SIZES[[#This Row],[column_length]])
  ),
  COL_SIZES[[#This Row],[column_length]])</f>
        <v>4</v>
      </c>
      <c r="C1594" s="109">
        <f>VLOOKUP(A1594,DBMS_TYPE_SIZES[],2,FALSE)</f>
        <v>9</v>
      </c>
      <c r="D1594" s="109">
        <f>VLOOKUP(A1594,DBMS_TYPE_SIZES[],3,FALSE)</f>
        <v>4</v>
      </c>
      <c r="E1594" s="110">
        <f>VLOOKUP(A1594,DBMS_TYPE_SIZES[],4,FALSE)</f>
        <v>4</v>
      </c>
      <c r="F1594" t="s">
        <v>185</v>
      </c>
      <c r="G1594" t="s">
        <v>96</v>
      </c>
      <c r="H1594" t="s">
        <v>18</v>
      </c>
      <c r="I1594">
        <v>10</v>
      </c>
      <c r="J1594">
        <v>4</v>
      </c>
    </row>
    <row r="1595" spans="1:10">
      <c r="A1595" s="108" t="str">
        <f>COL_SIZES[[#This Row],[datatype]]&amp;"_"&amp;COL_SIZES[[#This Row],[column_prec]]&amp;"_"&amp;COL_SIZES[[#This Row],[col_len]]</f>
        <v>int_10_4</v>
      </c>
      <c r="B1595" s="108">
        <f>IF(COL_SIZES[[#This Row],[datatype]] = "varchar",
  MIN(
    COL_SIZES[[#This Row],[column_length]],
    IFERROR(VALUE(VLOOKUP(
      COL_SIZES[[#This Row],[table_name]]&amp;"."&amp;COL_SIZES[[#This Row],[column_name]],
      AVG_COL_SIZES[#Data],2,FALSE)),
    COL_SIZES[[#This Row],[column_length]])
  ),
  COL_SIZES[[#This Row],[column_length]])</f>
        <v>4</v>
      </c>
      <c r="C1595" s="109">
        <f>VLOOKUP(A1595,DBMS_TYPE_SIZES[],2,FALSE)</f>
        <v>9</v>
      </c>
      <c r="D1595" s="109">
        <f>VLOOKUP(A1595,DBMS_TYPE_SIZES[],3,FALSE)</f>
        <v>4</v>
      </c>
      <c r="E1595" s="110">
        <f>VLOOKUP(A1595,DBMS_TYPE_SIZES[],4,FALSE)</f>
        <v>4</v>
      </c>
      <c r="F1595" t="s">
        <v>185</v>
      </c>
      <c r="G1595" t="s">
        <v>835</v>
      </c>
      <c r="H1595" t="s">
        <v>18</v>
      </c>
      <c r="I1595">
        <v>10</v>
      </c>
      <c r="J1595">
        <v>4</v>
      </c>
    </row>
    <row r="1596" spans="1:10">
      <c r="A1596" s="108" t="str">
        <f>COL_SIZES[[#This Row],[datatype]]&amp;"_"&amp;COL_SIZES[[#This Row],[column_prec]]&amp;"_"&amp;COL_SIZES[[#This Row],[col_len]]</f>
        <v>int_10_4</v>
      </c>
      <c r="B1596" s="108">
        <f>IF(COL_SIZES[[#This Row],[datatype]] = "varchar",
  MIN(
    COL_SIZES[[#This Row],[column_length]],
    IFERROR(VALUE(VLOOKUP(
      COL_SIZES[[#This Row],[table_name]]&amp;"."&amp;COL_SIZES[[#This Row],[column_name]],
      AVG_COL_SIZES[#Data],2,FALSE)),
    COL_SIZES[[#This Row],[column_length]])
  ),
  COL_SIZES[[#This Row],[column_length]])</f>
        <v>4</v>
      </c>
      <c r="C1596" s="109">
        <f>VLOOKUP(A1596,DBMS_TYPE_SIZES[],2,FALSE)</f>
        <v>9</v>
      </c>
      <c r="D1596" s="109">
        <f>VLOOKUP(A1596,DBMS_TYPE_SIZES[],3,FALSE)</f>
        <v>4</v>
      </c>
      <c r="E1596" s="110">
        <f>VLOOKUP(A1596,DBMS_TYPE_SIZES[],4,FALSE)</f>
        <v>4</v>
      </c>
      <c r="F1596" t="s">
        <v>185</v>
      </c>
      <c r="G1596" t="s">
        <v>836</v>
      </c>
      <c r="H1596" t="s">
        <v>18</v>
      </c>
      <c r="I1596">
        <v>10</v>
      </c>
      <c r="J1596">
        <v>4</v>
      </c>
    </row>
    <row r="1597" spans="1:10">
      <c r="A1597" s="108" t="str">
        <f>COL_SIZES[[#This Row],[datatype]]&amp;"_"&amp;COL_SIZES[[#This Row],[column_prec]]&amp;"_"&amp;COL_SIZES[[#This Row],[col_len]]</f>
        <v>int_10_4</v>
      </c>
      <c r="B1597" s="108">
        <f>IF(COL_SIZES[[#This Row],[datatype]] = "varchar",
  MIN(
    COL_SIZES[[#This Row],[column_length]],
    IFERROR(VALUE(VLOOKUP(
      COL_SIZES[[#This Row],[table_name]]&amp;"."&amp;COL_SIZES[[#This Row],[column_name]],
      AVG_COL_SIZES[#Data],2,FALSE)),
    COL_SIZES[[#This Row],[column_length]])
  ),
  COL_SIZES[[#This Row],[column_length]])</f>
        <v>4</v>
      </c>
      <c r="C1597" s="109">
        <f>VLOOKUP(A1597,DBMS_TYPE_SIZES[],2,FALSE)</f>
        <v>9</v>
      </c>
      <c r="D1597" s="109">
        <f>VLOOKUP(A1597,DBMS_TYPE_SIZES[],3,FALSE)</f>
        <v>4</v>
      </c>
      <c r="E1597" s="110">
        <f>VLOOKUP(A1597,DBMS_TYPE_SIZES[],4,FALSE)</f>
        <v>4</v>
      </c>
      <c r="F1597" t="s">
        <v>185</v>
      </c>
      <c r="G1597" t="s">
        <v>837</v>
      </c>
      <c r="H1597" t="s">
        <v>18</v>
      </c>
      <c r="I1597">
        <v>10</v>
      </c>
      <c r="J1597">
        <v>4</v>
      </c>
    </row>
    <row r="1598" spans="1:10">
      <c r="A1598" s="108" t="str">
        <f>COL_SIZES[[#This Row],[datatype]]&amp;"_"&amp;COL_SIZES[[#This Row],[column_prec]]&amp;"_"&amp;COL_SIZES[[#This Row],[col_len]]</f>
        <v>datetime_23_8</v>
      </c>
      <c r="B1598" s="108">
        <f>IF(COL_SIZES[[#This Row],[datatype]] = "varchar",
  MIN(
    COL_SIZES[[#This Row],[column_length]],
    IFERROR(VALUE(VLOOKUP(
      COL_SIZES[[#This Row],[table_name]]&amp;"."&amp;COL_SIZES[[#This Row],[column_name]],
      AVG_COL_SIZES[#Data],2,FALSE)),
    COL_SIZES[[#This Row],[column_length]])
  ),
  COL_SIZES[[#This Row],[column_length]])</f>
        <v>8</v>
      </c>
      <c r="C1598" s="109">
        <f>VLOOKUP(A1598,DBMS_TYPE_SIZES[],2,FALSE)</f>
        <v>7</v>
      </c>
      <c r="D1598" s="109">
        <f>VLOOKUP(A1598,DBMS_TYPE_SIZES[],3,FALSE)</f>
        <v>8</v>
      </c>
      <c r="E1598" s="110">
        <f>VLOOKUP(A1598,DBMS_TYPE_SIZES[],4,FALSE)</f>
        <v>8</v>
      </c>
      <c r="F1598" t="s">
        <v>185</v>
      </c>
      <c r="G1598" t="s">
        <v>713</v>
      </c>
      <c r="H1598" t="s">
        <v>20</v>
      </c>
      <c r="I1598">
        <v>23</v>
      </c>
      <c r="J1598">
        <v>8</v>
      </c>
    </row>
    <row r="1599" spans="1:10">
      <c r="A1599" s="108" t="str">
        <f>COL_SIZES[[#This Row],[datatype]]&amp;"_"&amp;COL_SIZES[[#This Row],[column_prec]]&amp;"_"&amp;COL_SIZES[[#This Row],[col_len]]</f>
        <v>int_10_4</v>
      </c>
      <c r="B1599" s="108">
        <f>IF(COL_SIZES[[#This Row],[datatype]] = "varchar",
  MIN(
    COL_SIZES[[#This Row],[column_length]],
    IFERROR(VALUE(VLOOKUP(
      COL_SIZES[[#This Row],[table_name]]&amp;"."&amp;COL_SIZES[[#This Row],[column_name]],
      AVG_COL_SIZES[#Data],2,FALSE)),
    COL_SIZES[[#This Row],[column_length]])
  ),
  COL_SIZES[[#This Row],[column_length]])</f>
        <v>4</v>
      </c>
      <c r="C1599" s="109">
        <f>VLOOKUP(A1599,DBMS_TYPE_SIZES[],2,FALSE)</f>
        <v>9</v>
      </c>
      <c r="D1599" s="109">
        <f>VLOOKUP(A1599,DBMS_TYPE_SIZES[],3,FALSE)</f>
        <v>4</v>
      </c>
      <c r="E1599" s="110">
        <f>VLOOKUP(A1599,DBMS_TYPE_SIZES[],4,FALSE)</f>
        <v>4</v>
      </c>
      <c r="F1599" t="s">
        <v>185</v>
      </c>
      <c r="G1599" t="s">
        <v>714</v>
      </c>
      <c r="H1599" t="s">
        <v>18</v>
      </c>
      <c r="I1599">
        <v>10</v>
      </c>
      <c r="J1599">
        <v>4</v>
      </c>
    </row>
    <row r="1600" spans="1:10">
      <c r="A1600" s="108" t="str">
        <f>COL_SIZES[[#This Row],[datatype]]&amp;"_"&amp;COL_SIZES[[#This Row],[column_prec]]&amp;"_"&amp;COL_SIZES[[#This Row],[col_len]]</f>
        <v>int_10_4</v>
      </c>
      <c r="B1600" s="108">
        <f>IF(COL_SIZES[[#This Row],[datatype]] = "varchar",
  MIN(
    COL_SIZES[[#This Row],[column_length]],
    IFERROR(VALUE(VLOOKUP(
      COL_SIZES[[#This Row],[table_name]]&amp;"."&amp;COL_SIZES[[#This Row],[column_name]],
      AVG_COL_SIZES[#Data],2,FALSE)),
    COL_SIZES[[#This Row],[column_length]])
  ),
  COL_SIZES[[#This Row],[column_length]])</f>
        <v>4</v>
      </c>
      <c r="C1600" s="109">
        <f>VLOOKUP(A1600,DBMS_TYPE_SIZES[],2,FALSE)</f>
        <v>9</v>
      </c>
      <c r="D1600" s="109">
        <f>VLOOKUP(A1600,DBMS_TYPE_SIZES[],3,FALSE)</f>
        <v>4</v>
      </c>
      <c r="E1600" s="110">
        <f>VLOOKUP(A1600,DBMS_TYPE_SIZES[],4,FALSE)</f>
        <v>4</v>
      </c>
      <c r="F1600" t="s">
        <v>185</v>
      </c>
      <c r="G1600" t="s">
        <v>838</v>
      </c>
      <c r="H1600" t="s">
        <v>18</v>
      </c>
      <c r="I1600">
        <v>10</v>
      </c>
      <c r="J1600">
        <v>4</v>
      </c>
    </row>
    <row r="1601" spans="1:10">
      <c r="A1601" s="108" t="str">
        <f>COL_SIZES[[#This Row],[datatype]]&amp;"_"&amp;COL_SIZES[[#This Row],[column_prec]]&amp;"_"&amp;COL_SIZES[[#This Row],[col_len]]</f>
        <v>varchar_0_255</v>
      </c>
      <c r="B1601" s="108">
        <f>IF(COL_SIZES[[#This Row],[datatype]] = "varchar",
  MIN(
    COL_SIZES[[#This Row],[column_length]],
    IFERROR(VALUE(VLOOKUP(
      COL_SIZES[[#This Row],[table_name]]&amp;"."&amp;COL_SIZES[[#This Row],[column_name]],
      AVG_COL_SIZES[#Data],2,FALSE)),
    COL_SIZES[[#This Row],[column_length]])
  ),
  COL_SIZES[[#This Row],[column_length]])</f>
        <v>255</v>
      </c>
      <c r="C1601" s="109">
        <f>VLOOKUP(A1601,DBMS_TYPE_SIZES[],2,FALSE)</f>
        <v>255</v>
      </c>
      <c r="D1601" s="109">
        <f>VLOOKUP(A1601,DBMS_TYPE_SIZES[],3,FALSE)</f>
        <v>255</v>
      </c>
      <c r="E1601" s="110">
        <f>VLOOKUP(A1601,DBMS_TYPE_SIZES[],4,FALSE)</f>
        <v>256</v>
      </c>
      <c r="F1601" t="s">
        <v>185</v>
      </c>
      <c r="G1601" t="s">
        <v>813</v>
      </c>
      <c r="H1601" t="s">
        <v>86</v>
      </c>
      <c r="I1601">
        <v>0</v>
      </c>
      <c r="J1601">
        <v>255</v>
      </c>
    </row>
    <row r="1602" spans="1:10">
      <c r="A1602" s="108" t="str">
        <f>COL_SIZES[[#This Row],[datatype]]&amp;"_"&amp;COL_SIZES[[#This Row],[column_prec]]&amp;"_"&amp;COL_SIZES[[#This Row],[col_len]]</f>
        <v>int_10_4</v>
      </c>
      <c r="B1602" s="108">
        <f>IF(COL_SIZES[[#This Row],[datatype]] = "varchar",
  MIN(
    COL_SIZES[[#This Row],[column_length]],
    IFERROR(VALUE(VLOOKUP(
      COL_SIZES[[#This Row],[table_name]]&amp;"."&amp;COL_SIZES[[#This Row],[column_name]],
      AVG_COL_SIZES[#Data],2,FALSE)),
    COL_SIZES[[#This Row],[column_length]])
  ),
  COL_SIZES[[#This Row],[column_length]])</f>
        <v>4</v>
      </c>
      <c r="C1602" s="109">
        <f>VLOOKUP(A1602,DBMS_TYPE_SIZES[],2,FALSE)</f>
        <v>9</v>
      </c>
      <c r="D1602" s="109">
        <f>VLOOKUP(A1602,DBMS_TYPE_SIZES[],3,FALSE)</f>
        <v>4</v>
      </c>
      <c r="E1602" s="110">
        <f>VLOOKUP(A1602,DBMS_TYPE_SIZES[],4,FALSE)</f>
        <v>4</v>
      </c>
      <c r="F1602" t="s">
        <v>185</v>
      </c>
      <c r="G1602" t="s">
        <v>704</v>
      </c>
      <c r="H1602" t="s">
        <v>18</v>
      </c>
      <c r="I1602">
        <v>10</v>
      </c>
      <c r="J1602">
        <v>4</v>
      </c>
    </row>
    <row r="1603" spans="1:10">
      <c r="A1603" s="108" t="str">
        <f>COL_SIZES[[#This Row],[datatype]]&amp;"_"&amp;COL_SIZES[[#This Row],[column_prec]]&amp;"_"&amp;COL_SIZES[[#This Row],[col_len]]</f>
        <v>int_10_4</v>
      </c>
      <c r="B1603" s="108">
        <f>IF(COL_SIZES[[#This Row],[datatype]] = "varchar",
  MIN(
    COL_SIZES[[#This Row],[column_length]],
    IFERROR(VALUE(VLOOKUP(
      COL_SIZES[[#This Row],[table_name]]&amp;"."&amp;COL_SIZES[[#This Row],[column_name]],
      AVG_COL_SIZES[#Data],2,FALSE)),
    COL_SIZES[[#This Row],[column_length]])
  ),
  COL_SIZES[[#This Row],[column_length]])</f>
        <v>4</v>
      </c>
      <c r="C1603" s="109">
        <f>VLOOKUP(A1603,DBMS_TYPE_SIZES[],2,FALSE)</f>
        <v>9</v>
      </c>
      <c r="D1603" s="109">
        <f>VLOOKUP(A1603,DBMS_TYPE_SIZES[],3,FALSE)</f>
        <v>4</v>
      </c>
      <c r="E1603" s="110">
        <f>VLOOKUP(A1603,DBMS_TYPE_SIZES[],4,FALSE)</f>
        <v>4</v>
      </c>
      <c r="F1603" t="s">
        <v>185</v>
      </c>
      <c r="G1603" t="s">
        <v>204</v>
      </c>
      <c r="H1603" t="s">
        <v>18</v>
      </c>
      <c r="I1603">
        <v>10</v>
      </c>
      <c r="J1603">
        <v>4</v>
      </c>
    </row>
    <row r="1604" spans="1:10">
      <c r="A1604" s="108" t="str">
        <f>COL_SIZES[[#This Row],[datatype]]&amp;"_"&amp;COL_SIZES[[#This Row],[column_prec]]&amp;"_"&amp;COL_SIZES[[#This Row],[col_len]]</f>
        <v>int_10_4</v>
      </c>
      <c r="B1604" s="108">
        <f>IF(COL_SIZES[[#This Row],[datatype]] = "varchar",
  MIN(
    COL_SIZES[[#This Row],[column_length]],
    IFERROR(VALUE(VLOOKUP(
      COL_SIZES[[#This Row],[table_name]]&amp;"."&amp;COL_SIZES[[#This Row],[column_name]],
      AVG_COL_SIZES[#Data],2,FALSE)),
    COL_SIZES[[#This Row],[column_length]])
  ),
  COL_SIZES[[#This Row],[column_length]])</f>
        <v>4</v>
      </c>
      <c r="C1604" s="109">
        <f>VLOOKUP(A1604,DBMS_TYPE_SIZES[],2,FALSE)</f>
        <v>9</v>
      </c>
      <c r="D1604" s="109">
        <f>VLOOKUP(A1604,DBMS_TYPE_SIZES[],3,FALSE)</f>
        <v>4</v>
      </c>
      <c r="E1604" s="110">
        <f>VLOOKUP(A1604,DBMS_TYPE_SIZES[],4,FALSE)</f>
        <v>4</v>
      </c>
      <c r="F1604" t="s">
        <v>185</v>
      </c>
      <c r="G1604" t="s">
        <v>707</v>
      </c>
      <c r="H1604" t="s">
        <v>18</v>
      </c>
      <c r="I1604">
        <v>10</v>
      </c>
      <c r="J1604">
        <v>4</v>
      </c>
    </row>
    <row r="1605" spans="1:10">
      <c r="A1605" s="108" t="str">
        <f>COL_SIZES[[#This Row],[datatype]]&amp;"_"&amp;COL_SIZES[[#This Row],[column_prec]]&amp;"_"&amp;COL_SIZES[[#This Row],[col_len]]</f>
        <v>numeric_19_9</v>
      </c>
      <c r="B1605" s="108">
        <f>IF(COL_SIZES[[#This Row],[datatype]] = "varchar",
  MIN(
    COL_SIZES[[#This Row],[column_length]],
    IFERROR(VALUE(VLOOKUP(
      COL_SIZES[[#This Row],[table_name]]&amp;"."&amp;COL_SIZES[[#This Row],[column_name]],
      AVG_COL_SIZES[#Data],2,FALSE)),
    COL_SIZES[[#This Row],[column_length]])
  ),
  COL_SIZES[[#This Row],[column_length]])</f>
        <v>9</v>
      </c>
      <c r="C1605" s="109">
        <f>VLOOKUP(A1605,DBMS_TYPE_SIZES[],2,FALSE)</f>
        <v>9</v>
      </c>
      <c r="D1605" s="109">
        <f>VLOOKUP(A1605,DBMS_TYPE_SIZES[],3,FALSE)</f>
        <v>9</v>
      </c>
      <c r="E1605" s="110">
        <f>VLOOKUP(A1605,DBMS_TYPE_SIZES[],4,FALSE)</f>
        <v>9</v>
      </c>
      <c r="F1605" t="s">
        <v>185</v>
      </c>
      <c r="G1605" t="s">
        <v>151</v>
      </c>
      <c r="H1605" t="s">
        <v>62</v>
      </c>
      <c r="I1605">
        <v>19</v>
      </c>
      <c r="J1605">
        <v>9</v>
      </c>
    </row>
    <row r="1606" spans="1:10">
      <c r="A1606" s="108" t="str">
        <f>COL_SIZES[[#This Row],[datatype]]&amp;"_"&amp;COL_SIZES[[#This Row],[column_prec]]&amp;"_"&amp;COL_SIZES[[#This Row],[col_len]]</f>
        <v>numeric_19_9</v>
      </c>
      <c r="B1606" s="108">
        <f>IF(COL_SIZES[[#This Row],[datatype]] = "varchar",
  MIN(
    COL_SIZES[[#This Row],[column_length]],
    IFERROR(VALUE(VLOOKUP(
      COL_SIZES[[#This Row],[table_name]]&amp;"."&amp;COL_SIZES[[#This Row],[column_name]],
      AVG_COL_SIZES[#Data],2,FALSE)),
    COL_SIZES[[#This Row],[column_length]])
  ),
  COL_SIZES[[#This Row],[column_length]])</f>
        <v>9</v>
      </c>
      <c r="C1606" s="109">
        <f>VLOOKUP(A1606,DBMS_TYPE_SIZES[],2,FALSE)</f>
        <v>9</v>
      </c>
      <c r="D1606" s="109">
        <f>VLOOKUP(A1606,DBMS_TYPE_SIZES[],3,FALSE)</f>
        <v>9</v>
      </c>
      <c r="E1606" s="110">
        <f>VLOOKUP(A1606,DBMS_TYPE_SIZES[],4,FALSE)</f>
        <v>9</v>
      </c>
      <c r="F1606" t="s">
        <v>186</v>
      </c>
      <c r="G1606" t="s">
        <v>143</v>
      </c>
      <c r="H1606" t="s">
        <v>62</v>
      </c>
      <c r="I1606">
        <v>19</v>
      </c>
      <c r="J1606">
        <v>9</v>
      </c>
    </row>
    <row r="1607" spans="1:10">
      <c r="A1607" s="108" t="str">
        <f>COL_SIZES[[#This Row],[datatype]]&amp;"_"&amp;COL_SIZES[[#This Row],[column_prec]]&amp;"_"&amp;COL_SIZES[[#This Row],[col_len]]</f>
        <v>datetime_23_8</v>
      </c>
      <c r="B1607" s="108">
        <f>IF(COL_SIZES[[#This Row],[datatype]] = "varchar",
  MIN(
    COL_SIZES[[#This Row],[column_length]],
    IFERROR(VALUE(VLOOKUP(
      COL_SIZES[[#This Row],[table_name]]&amp;"."&amp;COL_SIZES[[#This Row],[column_name]],
      AVG_COL_SIZES[#Data],2,FALSE)),
    COL_SIZES[[#This Row],[column_length]])
  ),
  COL_SIZES[[#This Row],[column_length]])</f>
        <v>8</v>
      </c>
      <c r="C1607" s="109">
        <f>VLOOKUP(A1607,DBMS_TYPE_SIZES[],2,FALSE)</f>
        <v>7</v>
      </c>
      <c r="D1607" s="109">
        <f>VLOOKUP(A1607,DBMS_TYPE_SIZES[],3,FALSE)</f>
        <v>8</v>
      </c>
      <c r="E1607" s="110">
        <f>VLOOKUP(A1607,DBMS_TYPE_SIZES[],4,FALSE)</f>
        <v>8</v>
      </c>
      <c r="F1607" t="s">
        <v>186</v>
      </c>
      <c r="G1607" t="s">
        <v>575</v>
      </c>
      <c r="H1607" t="s">
        <v>20</v>
      </c>
      <c r="I1607">
        <v>23</v>
      </c>
      <c r="J1607">
        <v>8</v>
      </c>
    </row>
    <row r="1608" spans="1:10">
      <c r="A1608" s="108" t="str">
        <f>COL_SIZES[[#This Row],[datatype]]&amp;"_"&amp;COL_SIZES[[#This Row],[column_prec]]&amp;"_"&amp;COL_SIZES[[#This Row],[col_len]]</f>
        <v>int_10_4</v>
      </c>
      <c r="B1608" s="108">
        <f>IF(COL_SIZES[[#This Row],[datatype]] = "varchar",
  MIN(
    COL_SIZES[[#This Row],[column_length]],
    IFERROR(VALUE(VLOOKUP(
      COL_SIZES[[#This Row],[table_name]]&amp;"."&amp;COL_SIZES[[#This Row],[column_name]],
      AVG_COL_SIZES[#Data],2,FALSE)),
    COL_SIZES[[#This Row],[column_length]])
  ),
  COL_SIZES[[#This Row],[column_length]])</f>
        <v>4</v>
      </c>
      <c r="C1608" s="109">
        <f>VLOOKUP(A1608,DBMS_TYPE_SIZES[],2,FALSE)</f>
        <v>9</v>
      </c>
      <c r="D1608" s="109">
        <f>VLOOKUP(A1608,DBMS_TYPE_SIZES[],3,FALSE)</f>
        <v>4</v>
      </c>
      <c r="E1608" s="110">
        <f>VLOOKUP(A1608,DBMS_TYPE_SIZES[],4,FALSE)</f>
        <v>4</v>
      </c>
      <c r="F1608" t="s">
        <v>186</v>
      </c>
      <c r="G1608" t="s">
        <v>141</v>
      </c>
      <c r="H1608" t="s">
        <v>18</v>
      </c>
      <c r="I1608">
        <v>10</v>
      </c>
      <c r="J1608">
        <v>4</v>
      </c>
    </row>
    <row r="1609" spans="1:10">
      <c r="A1609" s="108" t="str">
        <f>COL_SIZES[[#This Row],[datatype]]&amp;"_"&amp;COL_SIZES[[#This Row],[column_prec]]&amp;"_"&amp;COL_SIZES[[#This Row],[col_len]]</f>
        <v>int_10_4</v>
      </c>
      <c r="B1609" s="108">
        <f>IF(COL_SIZES[[#This Row],[datatype]] = "varchar",
  MIN(
    COL_SIZES[[#This Row],[column_length]],
    IFERROR(VALUE(VLOOKUP(
      COL_SIZES[[#This Row],[table_name]]&amp;"."&amp;COL_SIZES[[#This Row],[column_name]],
      AVG_COL_SIZES[#Data],2,FALSE)),
    COL_SIZES[[#This Row],[column_length]])
  ),
  COL_SIZES[[#This Row],[column_length]])</f>
        <v>4</v>
      </c>
      <c r="C1609" s="109">
        <f>VLOOKUP(A1609,DBMS_TYPE_SIZES[],2,FALSE)</f>
        <v>9</v>
      </c>
      <c r="D1609" s="109">
        <f>VLOOKUP(A1609,DBMS_TYPE_SIZES[],3,FALSE)</f>
        <v>4</v>
      </c>
      <c r="E1609" s="110">
        <f>VLOOKUP(A1609,DBMS_TYPE_SIZES[],4,FALSE)</f>
        <v>4</v>
      </c>
      <c r="F1609" t="s">
        <v>186</v>
      </c>
      <c r="G1609" t="s">
        <v>83</v>
      </c>
      <c r="H1609" t="s">
        <v>18</v>
      </c>
      <c r="I1609">
        <v>10</v>
      </c>
      <c r="J1609">
        <v>4</v>
      </c>
    </row>
    <row r="1610" spans="1:10">
      <c r="A1610" s="108" t="str">
        <f>COL_SIZES[[#This Row],[datatype]]&amp;"_"&amp;COL_SIZES[[#This Row],[column_prec]]&amp;"_"&amp;COL_SIZES[[#This Row],[col_len]]</f>
        <v>datetime_23_8</v>
      </c>
      <c r="B1610" s="108">
        <f>IF(COL_SIZES[[#This Row],[datatype]] = "varchar",
  MIN(
    COL_SIZES[[#This Row],[column_length]],
    IFERROR(VALUE(VLOOKUP(
      COL_SIZES[[#This Row],[table_name]]&amp;"."&amp;COL_SIZES[[#This Row],[column_name]],
      AVG_COL_SIZES[#Data],2,FALSE)),
    COL_SIZES[[#This Row],[column_length]])
  ),
  COL_SIZES[[#This Row],[column_length]])</f>
        <v>8</v>
      </c>
      <c r="C1610" s="109">
        <f>VLOOKUP(A1610,DBMS_TYPE_SIZES[],2,FALSE)</f>
        <v>7</v>
      </c>
      <c r="D1610" s="109">
        <f>VLOOKUP(A1610,DBMS_TYPE_SIZES[],3,FALSE)</f>
        <v>8</v>
      </c>
      <c r="E1610" s="110">
        <f>VLOOKUP(A1610,DBMS_TYPE_SIZES[],4,FALSE)</f>
        <v>8</v>
      </c>
      <c r="F1610" t="s">
        <v>186</v>
      </c>
      <c r="G1610" t="s">
        <v>811</v>
      </c>
      <c r="H1610" t="s">
        <v>20</v>
      </c>
      <c r="I1610">
        <v>23</v>
      </c>
      <c r="J1610">
        <v>8</v>
      </c>
    </row>
    <row r="1611" spans="1:10">
      <c r="A1611" s="108" t="str">
        <f>COL_SIZES[[#This Row],[datatype]]&amp;"_"&amp;COL_SIZES[[#This Row],[column_prec]]&amp;"_"&amp;COL_SIZES[[#This Row],[col_len]]</f>
        <v>int_10_4</v>
      </c>
      <c r="B1611" s="108">
        <f>IF(COL_SIZES[[#This Row],[datatype]] = "varchar",
  MIN(
    COL_SIZES[[#This Row],[column_length]],
    IFERROR(VALUE(VLOOKUP(
      COL_SIZES[[#This Row],[table_name]]&amp;"."&amp;COL_SIZES[[#This Row],[column_name]],
      AVG_COL_SIZES[#Data],2,FALSE)),
    COL_SIZES[[#This Row],[column_length]])
  ),
  COL_SIZES[[#This Row],[column_length]])</f>
        <v>4</v>
      </c>
      <c r="C1611" s="109">
        <f>VLOOKUP(A1611,DBMS_TYPE_SIZES[],2,FALSE)</f>
        <v>9</v>
      </c>
      <c r="D1611" s="109">
        <f>VLOOKUP(A1611,DBMS_TYPE_SIZES[],3,FALSE)</f>
        <v>4</v>
      </c>
      <c r="E1611" s="110">
        <f>VLOOKUP(A1611,DBMS_TYPE_SIZES[],4,FALSE)</f>
        <v>4</v>
      </c>
      <c r="F1611" t="s">
        <v>186</v>
      </c>
      <c r="G1611" t="s">
        <v>211</v>
      </c>
      <c r="H1611" t="s">
        <v>18</v>
      </c>
      <c r="I1611">
        <v>10</v>
      </c>
      <c r="J1611">
        <v>4</v>
      </c>
    </row>
    <row r="1612" spans="1:10">
      <c r="A1612" s="108" t="str">
        <f>COL_SIZES[[#This Row],[datatype]]&amp;"_"&amp;COL_SIZES[[#This Row],[column_prec]]&amp;"_"&amp;COL_SIZES[[#This Row],[col_len]]</f>
        <v>varchar_0_255</v>
      </c>
      <c r="B1612" s="108">
        <f>IF(COL_SIZES[[#This Row],[datatype]] = "varchar",
  MIN(
    COL_SIZES[[#This Row],[column_length]],
    IFERROR(VALUE(VLOOKUP(
      COL_SIZES[[#This Row],[table_name]]&amp;"."&amp;COL_SIZES[[#This Row],[column_name]],
      AVG_COL_SIZES[#Data],2,FALSE)),
    COL_SIZES[[#This Row],[column_length]])
  ),
  COL_SIZES[[#This Row],[column_length]])</f>
        <v>255</v>
      </c>
      <c r="C1612" s="109">
        <f>VLOOKUP(A1612,DBMS_TYPE_SIZES[],2,FALSE)</f>
        <v>255</v>
      </c>
      <c r="D1612" s="109">
        <f>VLOOKUP(A1612,DBMS_TYPE_SIZES[],3,FALSE)</f>
        <v>255</v>
      </c>
      <c r="E1612" s="110">
        <f>VLOOKUP(A1612,DBMS_TYPE_SIZES[],4,FALSE)</f>
        <v>256</v>
      </c>
      <c r="F1612" t="s">
        <v>186</v>
      </c>
      <c r="G1612" t="s">
        <v>505</v>
      </c>
      <c r="H1612" t="s">
        <v>86</v>
      </c>
      <c r="I1612">
        <v>0</v>
      </c>
      <c r="J1612">
        <v>255</v>
      </c>
    </row>
    <row r="1613" spans="1:10">
      <c r="A1613" s="108" t="str">
        <f>COL_SIZES[[#This Row],[datatype]]&amp;"_"&amp;COL_SIZES[[#This Row],[column_prec]]&amp;"_"&amp;COL_SIZES[[#This Row],[col_len]]</f>
        <v>int_10_4</v>
      </c>
      <c r="B1613" s="108">
        <f>IF(COL_SIZES[[#This Row],[datatype]] = "varchar",
  MIN(
    COL_SIZES[[#This Row],[column_length]],
    IFERROR(VALUE(VLOOKUP(
      COL_SIZES[[#This Row],[table_name]]&amp;"."&amp;COL_SIZES[[#This Row],[column_name]],
      AVG_COL_SIZES[#Data],2,FALSE)),
    COL_SIZES[[#This Row],[column_length]])
  ),
  COL_SIZES[[#This Row],[column_length]])</f>
        <v>4</v>
      </c>
      <c r="C1613" s="109">
        <f>VLOOKUP(A1613,DBMS_TYPE_SIZES[],2,FALSE)</f>
        <v>9</v>
      </c>
      <c r="D1613" s="109">
        <f>VLOOKUP(A1613,DBMS_TYPE_SIZES[],3,FALSE)</f>
        <v>4</v>
      </c>
      <c r="E1613" s="110">
        <f>VLOOKUP(A1613,DBMS_TYPE_SIZES[],4,FALSE)</f>
        <v>4</v>
      </c>
      <c r="F1613" t="s">
        <v>186</v>
      </c>
      <c r="G1613" t="s">
        <v>812</v>
      </c>
      <c r="H1613" t="s">
        <v>18</v>
      </c>
      <c r="I1613">
        <v>10</v>
      </c>
      <c r="J1613">
        <v>4</v>
      </c>
    </row>
    <row r="1614" spans="1:10">
      <c r="A1614" s="108" t="str">
        <f>COL_SIZES[[#This Row],[datatype]]&amp;"_"&amp;COL_SIZES[[#This Row],[column_prec]]&amp;"_"&amp;COL_SIZES[[#This Row],[col_len]]</f>
        <v>int_10_4</v>
      </c>
      <c r="B1614" s="108">
        <f>IF(COL_SIZES[[#This Row],[datatype]] = "varchar",
  MIN(
    COL_SIZES[[#This Row],[column_length]],
    IFERROR(VALUE(VLOOKUP(
      COL_SIZES[[#This Row],[table_name]]&amp;"."&amp;COL_SIZES[[#This Row],[column_name]],
      AVG_COL_SIZES[#Data],2,FALSE)),
    COL_SIZES[[#This Row],[column_length]])
  ),
  COL_SIZES[[#This Row],[column_length]])</f>
        <v>4</v>
      </c>
      <c r="C1614" s="109">
        <f>VLOOKUP(A1614,DBMS_TYPE_SIZES[],2,FALSE)</f>
        <v>9</v>
      </c>
      <c r="D1614" s="109">
        <f>VLOOKUP(A1614,DBMS_TYPE_SIZES[],3,FALSE)</f>
        <v>4</v>
      </c>
      <c r="E1614" s="110">
        <f>VLOOKUP(A1614,DBMS_TYPE_SIZES[],4,FALSE)</f>
        <v>4</v>
      </c>
      <c r="F1614" t="s">
        <v>186</v>
      </c>
      <c r="G1614" t="s">
        <v>215</v>
      </c>
      <c r="H1614" t="s">
        <v>18</v>
      </c>
      <c r="I1614">
        <v>10</v>
      </c>
      <c r="J1614">
        <v>4</v>
      </c>
    </row>
    <row r="1615" spans="1:10">
      <c r="A1615" s="108" t="str">
        <f>COL_SIZES[[#This Row],[datatype]]&amp;"_"&amp;COL_SIZES[[#This Row],[column_prec]]&amp;"_"&amp;COL_SIZES[[#This Row],[col_len]]</f>
        <v>int_10_4</v>
      </c>
      <c r="B1615" s="108">
        <f>IF(COL_SIZES[[#This Row],[datatype]] = "varchar",
  MIN(
    COL_SIZES[[#This Row],[column_length]],
    IFERROR(VALUE(VLOOKUP(
      COL_SIZES[[#This Row],[table_name]]&amp;"."&amp;COL_SIZES[[#This Row],[column_name]],
      AVG_COL_SIZES[#Data],2,FALSE)),
    COL_SIZES[[#This Row],[column_length]])
  ),
  COL_SIZES[[#This Row],[column_length]])</f>
        <v>4</v>
      </c>
      <c r="C1615" s="109">
        <f>VLOOKUP(A1615,DBMS_TYPE_SIZES[],2,FALSE)</f>
        <v>9</v>
      </c>
      <c r="D1615" s="109">
        <f>VLOOKUP(A1615,DBMS_TYPE_SIZES[],3,FALSE)</f>
        <v>4</v>
      </c>
      <c r="E1615" s="110">
        <f>VLOOKUP(A1615,DBMS_TYPE_SIZES[],4,FALSE)</f>
        <v>4</v>
      </c>
      <c r="F1615" t="s">
        <v>186</v>
      </c>
      <c r="G1615" t="s">
        <v>697</v>
      </c>
      <c r="H1615" t="s">
        <v>18</v>
      </c>
      <c r="I1615">
        <v>10</v>
      </c>
      <c r="J1615">
        <v>4</v>
      </c>
    </row>
    <row r="1616" spans="1:10">
      <c r="A1616" s="108" t="str">
        <f>COL_SIZES[[#This Row],[datatype]]&amp;"_"&amp;COL_SIZES[[#This Row],[column_prec]]&amp;"_"&amp;COL_SIZES[[#This Row],[col_len]]</f>
        <v>int_10_4</v>
      </c>
      <c r="B1616" s="108">
        <f>IF(COL_SIZES[[#This Row],[datatype]] = "varchar",
  MIN(
    COL_SIZES[[#This Row],[column_length]],
    IFERROR(VALUE(VLOOKUP(
      COL_SIZES[[#This Row],[table_name]]&amp;"."&amp;COL_SIZES[[#This Row],[column_name]],
      AVG_COL_SIZES[#Data],2,FALSE)),
    COL_SIZES[[#This Row],[column_length]])
  ),
  COL_SIZES[[#This Row],[column_length]])</f>
        <v>4</v>
      </c>
      <c r="C1616" s="109">
        <f>VLOOKUP(A1616,DBMS_TYPE_SIZES[],2,FALSE)</f>
        <v>9</v>
      </c>
      <c r="D1616" s="109">
        <f>VLOOKUP(A1616,DBMS_TYPE_SIZES[],3,FALSE)</f>
        <v>4</v>
      </c>
      <c r="E1616" s="110">
        <f>VLOOKUP(A1616,DBMS_TYPE_SIZES[],4,FALSE)</f>
        <v>4</v>
      </c>
      <c r="F1616" t="s">
        <v>186</v>
      </c>
      <c r="G1616" t="s">
        <v>698</v>
      </c>
      <c r="H1616" t="s">
        <v>18</v>
      </c>
      <c r="I1616">
        <v>10</v>
      </c>
      <c r="J1616">
        <v>4</v>
      </c>
    </row>
    <row r="1617" spans="1:10">
      <c r="A1617" s="108" t="str">
        <f>COL_SIZES[[#This Row],[datatype]]&amp;"_"&amp;COL_SIZES[[#This Row],[column_prec]]&amp;"_"&amp;COL_SIZES[[#This Row],[col_len]]</f>
        <v>int_10_4</v>
      </c>
      <c r="B1617" s="108">
        <f>IF(COL_SIZES[[#This Row],[datatype]] = "varchar",
  MIN(
    COL_SIZES[[#This Row],[column_length]],
    IFERROR(VALUE(VLOOKUP(
      COL_SIZES[[#This Row],[table_name]]&amp;"."&amp;COL_SIZES[[#This Row],[column_name]],
      AVG_COL_SIZES[#Data],2,FALSE)),
    COL_SIZES[[#This Row],[column_length]])
  ),
  COL_SIZES[[#This Row],[column_length]])</f>
        <v>4</v>
      </c>
      <c r="C1617" s="109">
        <f>VLOOKUP(A1617,DBMS_TYPE_SIZES[],2,FALSE)</f>
        <v>9</v>
      </c>
      <c r="D1617" s="109">
        <f>VLOOKUP(A1617,DBMS_TYPE_SIZES[],3,FALSE)</f>
        <v>4</v>
      </c>
      <c r="E1617" s="110">
        <f>VLOOKUP(A1617,DBMS_TYPE_SIZES[],4,FALSE)</f>
        <v>4</v>
      </c>
      <c r="F1617" t="s">
        <v>186</v>
      </c>
      <c r="G1617" t="s">
        <v>139</v>
      </c>
      <c r="H1617" t="s">
        <v>18</v>
      </c>
      <c r="I1617">
        <v>10</v>
      </c>
      <c r="J1617">
        <v>4</v>
      </c>
    </row>
    <row r="1618" spans="1:10">
      <c r="A1618" s="108" t="str">
        <f>COL_SIZES[[#This Row],[datatype]]&amp;"_"&amp;COL_SIZES[[#This Row],[column_prec]]&amp;"_"&amp;COL_SIZES[[#This Row],[col_len]]</f>
        <v>varchar_0_255</v>
      </c>
      <c r="B1618" s="108">
        <f>IF(COL_SIZES[[#This Row],[datatype]] = "varchar",
  MIN(
    COL_SIZES[[#This Row],[column_length]],
    IFERROR(VALUE(VLOOKUP(
      COL_SIZES[[#This Row],[table_name]]&amp;"."&amp;COL_SIZES[[#This Row],[column_name]],
      AVG_COL_SIZES[#Data],2,FALSE)),
    COL_SIZES[[#This Row],[column_length]])
  ),
  COL_SIZES[[#This Row],[column_length]])</f>
        <v>255</v>
      </c>
      <c r="C1618" s="109">
        <f>VLOOKUP(A1618,DBMS_TYPE_SIZES[],2,FALSE)</f>
        <v>255</v>
      </c>
      <c r="D1618" s="109">
        <f>VLOOKUP(A1618,DBMS_TYPE_SIZES[],3,FALSE)</f>
        <v>255</v>
      </c>
      <c r="E1618" s="110">
        <f>VLOOKUP(A1618,DBMS_TYPE_SIZES[],4,FALSE)</f>
        <v>256</v>
      </c>
      <c r="F1618" t="s">
        <v>186</v>
      </c>
      <c r="G1618" t="s">
        <v>699</v>
      </c>
      <c r="H1618" t="s">
        <v>86</v>
      </c>
      <c r="I1618">
        <v>0</v>
      </c>
      <c r="J1618">
        <v>255</v>
      </c>
    </row>
    <row r="1619" spans="1:10">
      <c r="A1619" s="108" t="str">
        <f>COL_SIZES[[#This Row],[datatype]]&amp;"_"&amp;COL_SIZES[[#This Row],[column_prec]]&amp;"_"&amp;COL_SIZES[[#This Row],[col_len]]</f>
        <v>varchar_0_255</v>
      </c>
      <c r="B1619" s="108">
        <f>IF(COL_SIZES[[#This Row],[datatype]] = "varchar",
  MIN(
    COL_SIZES[[#This Row],[column_length]],
    IFERROR(VALUE(VLOOKUP(
      COL_SIZES[[#This Row],[table_name]]&amp;"."&amp;COL_SIZES[[#This Row],[column_name]],
      AVG_COL_SIZES[#Data],2,FALSE)),
    COL_SIZES[[#This Row],[column_length]])
  ),
  COL_SIZES[[#This Row],[column_length]])</f>
        <v>255</v>
      </c>
      <c r="C1619" s="109">
        <f>VLOOKUP(A1619,DBMS_TYPE_SIZES[],2,FALSE)</f>
        <v>255</v>
      </c>
      <c r="D1619" s="109">
        <f>VLOOKUP(A1619,DBMS_TYPE_SIZES[],3,FALSE)</f>
        <v>255</v>
      </c>
      <c r="E1619" s="110">
        <f>VLOOKUP(A1619,DBMS_TYPE_SIZES[],4,FALSE)</f>
        <v>256</v>
      </c>
      <c r="F1619" t="s">
        <v>186</v>
      </c>
      <c r="G1619" t="s">
        <v>700</v>
      </c>
      <c r="H1619" t="s">
        <v>86</v>
      </c>
      <c r="I1619">
        <v>0</v>
      </c>
      <c r="J1619">
        <v>255</v>
      </c>
    </row>
    <row r="1620" spans="1:10">
      <c r="A1620" s="108" t="str">
        <f>COL_SIZES[[#This Row],[datatype]]&amp;"_"&amp;COL_SIZES[[#This Row],[column_prec]]&amp;"_"&amp;COL_SIZES[[#This Row],[col_len]]</f>
        <v>int_10_4</v>
      </c>
      <c r="B1620" s="108">
        <f>IF(COL_SIZES[[#This Row],[datatype]] = "varchar",
  MIN(
    COL_SIZES[[#This Row],[column_length]],
    IFERROR(VALUE(VLOOKUP(
      COL_SIZES[[#This Row],[table_name]]&amp;"."&amp;COL_SIZES[[#This Row],[column_name]],
      AVG_COL_SIZES[#Data],2,FALSE)),
    COL_SIZES[[#This Row],[column_length]])
  ),
  COL_SIZES[[#This Row],[column_length]])</f>
        <v>4</v>
      </c>
      <c r="C1620" s="109">
        <f>VLOOKUP(A1620,DBMS_TYPE_SIZES[],2,FALSE)</f>
        <v>9</v>
      </c>
      <c r="D1620" s="109">
        <f>VLOOKUP(A1620,DBMS_TYPE_SIZES[],3,FALSE)</f>
        <v>4</v>
      </c>
      <c r="E1620" s="110">
        <f>VLOOKUP(A1620,DBMS_TYPE_SIZES[],4,FALSE)</f>
        <v>4</v>
      </c>
      <c r="F1620" t="s">
        <v>186</v>
      </c>
      <c r="G1620" t="s">
        <v>116</v>
      </c>
      <c r="H1620" t="s">
        <v>18</v>
      </c>
      <c r="I1620">
        <v>10</v>
      </c>
      <c r="J1620">
        <v>4</v>
      </c>
    </row>
    <row r="1621" spans="1:10">
      <c r="A1621" s="108" t="str">
        <f>COL_SIZES[[#This Row],[datatype]]&amp;"_"&amp;COL_SIZES[[#This Row],[column_prec]]&amp;"_"&amp;COL_SIZES[[#This Row],[col_len]]</f>
        <v>int_10_4</v>
      </c>
      <c r="B1621" s="108">
        <f>IF(COL_SIZES[[#This Row],[datatype]] = "varchar",
  MIN(
    COL_SIZES[[#This Row],[column_length]],
    IFERROR(VALUE(VLOOKUP(
      COL_SIZES[[#This Row],[table_name]]&amp;"."&amp;COL_SIZES[[#This Row],[column_name]],
      AVG_COL_SIZES[#Data],2,FALSE)),
    COL_SIZES[[#This Row],[column_length]])
  ),
  COL_SIZES[[#This Row],[column_length]])</f>
        <v>4</v>
      </c>
      <c r="C1621" s="109">
        <f>VLOOKUP(A1621,DBMS_TYPE_SIZES[],2,FALSE)</f>
        <v>9</v>
      </c>
      <c r="D1621" s="109">
        <f>VLOOKUP(A1621,DBMS_TYPE_SIZES[],3,FALSE)</f>
        <v>4</v>
      </c>
      <c r="E1621" s="110">
        <f>VLOOKUP(A1621,DBMS_TYPE_SIZES[],4,FALSE)</f>
        <v>4</v>
      </c>
      <c r="F1621" t="s">
        <v>186</v>
      </c>
      <c r="G1621" t="s">
        <v>96</v>
      </c>
      <c r="H1621" t="s">
        <v>18</v>
      </c>
      <c r="I1621">
        <v>10</v>
      </c>
      <c r="J1621">
        <v>4</v>
      </c>
    </row>
    <row r="1622" spans="1:10">
      <c r="A1622" s="108" t="str">
        <f>COL_SIZES[[#This Row],[datatype]]&amp;"_"&amp;COL_SIZES[[#This Row],[column_prec]]&amp;"_"&amp;COL_SIZES[[#This Row],[col_len]]</f>
        <v>datetime_23_8</v>
      </c>
      <c r="B1622" s="108">
        <f>IF(COL_SIZES[[#This Row],[datatype]] = "varchar",
  MIN(
    COL_SIZES[[#This Row],[column_length]],
    IFERROR(VALUE(VLOOKUP(
      COL_SIZES[[#This Row],[table_name]]&amp;"."&amp;COL_SIZES[[#This Row],[column_name]],
      AVG_COL_SIZES[#Data],2,FALSE)),
    COL_SIZES[[#This Row],[column_length]])
  ),
  COL_SIZES[[#This Row],[column_length]])</f>
        <v>8</v>
      </c>
      <c r="C1622" s="109">
        <f>VLOOKUP(A1622,DBMS_TYPE_SIZES[],2,FALSE)</f>
        <v>7</v>
      </c>
      <c r="D1622" s="109">
        <f>VLOOKUP(A1622,DBMS_TYPE_SIZES[],3,FALSE)</f>
        <v>8</v>
      </c>
      <c r="E1622" s="110">
        <f>VLOOKUP(A1622,DBMS_TYPE_SIZES[],4,FALSE)</f>
        <v>8</v>
      </c>
      <c r="F1622" t="s">
        <v>186</v>
      </c>
      <c r="G1622" t="s">
        <v>713</v>
      </c>
      <c r="H1622" t="s">
        <v>20</v>
      </c>
      <c r="I1622">
        <v>23</v>
      </c>
      <c r="J1622">
        <v>8</v>
      </c>
    </row>
    <row r="1623" spans="1:10">
      <c r="A1623" s="108" t="str">
        <f>COL_SIZES[[#This Row],[datatype]]&amp;"_"&amp;COL_SIZES[[#This Row],[column_prec]]&amp;"_"&amp;COL_SIZES[[#This Row],[col_len]]</f>
        <v>int_10_4</v>
      </c>
      <c r="B1623" s="108">
        <f>IF(COL_SIZES[[#This Row],[datatype]] = "varchar",
  MIN(
    COL_SIZES[[#This Row],[column_length]],
    IFERROR(VALUE(VLOOKUP(
      COL_SIZES[[#This Row],[table_name]]&amp;"."&amp;COL_SIZES[[#This Row],[column_name]],
      AVG_COL_SIZES[#Data],2,FALSE)),
    COL_SIZES[[#This Row],[column_length]])
  ),
  COL_SIZES[[#This Row],[column_length]])</f>
        <v>4</v>
      </c>
      <c r="C1623" s="109">
        <f>VLOOKUP(A1623,DBMS_TYPE_SIZES[],2,FALSE)</f>
        <v>9</v>
      </c>
      <c r="D1623" s="109">
        <f>VLOOKUP(A1623,DBMS_TYPE_SIZES[],3,FALSE)</f>
        <v>4</v>
      </c>
      <c r="E1623" s="110">
        <f>VLOOKUP(A1623,DBMS_TYPE_SIZES[],4,FALSE)</f>
        <v>4</v>
      </c>
      <c r="F1623" t="s">
        <v>186</v>
      </c>
      <c r="G1623" t="s">
        <v>714</v>
      </c>
      <c r="H1623" t="s">
        <v>18</v>
      </c>
      <c r="I1623">
        <v>10</v>
      </c>
      <c r="J1623">
        <v>4</v>
      </c>
    </row>
    <row r="1624" spans="1:10">
      <c r="A1624" s="108" t="str">
        <f>COL_SIZES[[#This Row],[datatype]]&amp;"_"&amp;COL_SIZES[[#This Row],[column_prec]]&amp;"_"&amp;COL_SIZES[[#This Row],[col_len]]</f>
        <v>varchar_0_255</v>
      </c>
      <c r="B1624" s="108">
        <f>IF(COL_SIZES[[#This Row],[datatype]] = "varchar",
  MIN(
    COL_SIZES[[#This Row],[column_length]],
    IFERROR(VALUE(VLOOKUP(
      COL_SIZES[[#This Row],[table_name]]&amp;"."&amp;COL_SIZES[[#This Row],[column_name]],
      AVG_COL_SIZES[#Data],2,FALSE)),
    COL_SIZES[[#This Row],[column_length]])
  ),
  COL_SIZES[[#This Row],[column_length]])</f>
        <v>255</v>
      </c>
      <c r="C1624" s="109">
        <f>VLOOKUP(A1624,DBMS_TYPE_SIZES[],2,FALSE)</f>
        <v>255</v>
      </c>
      <c r="D1624" s="109">
        <f>VLOOKUP(A1624,DBMS_TYPE_SIZES[],3,FALSE)</f>
        <v>255</v>
      </c>
      <c r="E1624" s="110">
        <f>VLOOKUP(A1624,DBMS_TYPE_SIZES[],4,FALSE)</f>
        <v>256</v>
      </c>
      <c r="F1624" t="s">
        <v>186</v>
      </c>
      <c r="G1624" t="s">
        <v>813</v>
      </c>
      <c r="H1624" t="s">
        <v>86</v>
      </c>
      <c r="I1624">
        <v>0</v>
      </c>
      <c r="J1624">
        <v>255</v>
      </c>
    </row>
    <row r="1625" spans="1:10">
      <c r="A1625" s="108" t="str">
        <f>COL_SIZES[[#This Row],[datatype]]&amp;"_"&amp;COL_SIZES[[#This Row],[column_prec]]&amp;"_"&amp;COL_SIZES[[#This Row],[col_len]]</f>
        <v>int_10_4</v>
      </c>
      <c r="B1625" s="108">
        <f>IF(COL_SIZES[[#This Row],[datatype]] = "varchar",
  MIN(
    COL_SIZES[[#This Row],[column_length]],
    IFERROR(VALUE(VLOOKUP(
      COL_SIZES[[#This Row],[table_name]]&amp;"."&amp;COL_SIZES[[#This Row],[column_name]],
      AVG_COL_SIZES[#Data],2,FALSE)),
    COL_SIZES[[#This Row],[column_length]])
  ),
  COL_SIZES[[#This Row],[column_length]])</f>
        <v>4</v>
      </c>
      <c r="C1625" s="109">
        <f>VLOOKUP(A1625,DBMS_TYPE_SIZES[],2,FALSE)</f>
        <v>9</v>
      </c>
      <c r="D1625" s="109">
        <f>VLOOKUP(A1625,DBMS_TYPE_SIZES[],3,FALSE)</f>
        <v>4</v>
      </c>
      <c r="E1625" s="110">
        <f>VLOOKUP(A1625,DBMS_TYPE_SIZES[],4,FALSE)</f>
        <v>4</v>
      </c>
      <c r="F1625" t="s">
        <v>186</v>
      </c>
      <c r="G1625" t="s">
        <v>704</v>
      </c>
      <c r="H1625" t="s">
        <v>18</v>
      </c>
      <c r="I1625">
        <v>10</v>
      </c>
      <c r="J1625">
        <v>4</v>
      </c>
    </row>
    <row r="1626" spans="1:10">
      <c r="A1626" s="108" t="str">
        <f>COL_SIZES[[#This Row],[datatype]]&amp;"_"&amp;COL_SIZES[[#This Row],[column_prec]]&amp;"_"&amp;COL_SIZES[[#This Row],[col_len]]</f>
        <v>int_10_4</v>
      </c>
      <c r="B1626" s="108">
        <f>IF(COL_SIZES[[#This Row],[datatype]] = "varchar",
  MIN(
    COL_SIZES[[#This Row],[column_length]],
    IFERROR(VALUE(VLOOKUP(
      COL_SIZES[[#This Row],[table_name]]&amp;"."&amp;COL_SIZES[[#This Row],[column_name]],
      AVG_COL_SIZES[#Data],2,FALSE)),
    COL_SIZES[[#This Row],[column_length]])
  ),
  COL_SIZES[[#This Row],[column_length]])</f>
        <v>4</v>
      </c>
      <c r="C1626" s="109">
        <f>VLOOKUP(A1626,DBMS_TYPE_SIZES[],2,FALSE)</f>
        <v>9</v>
      </c>
      <c r="D1626" s="109">
        <f>VLOOKUP(A1626,DBMS_TYPE_SIZES[],3,FALSE)</f>
        <v>4</v>
      </c>
      <c r="E1626" s="110">
        <f>VLOOKUP(A1626,DBMS_TYPE_SIZES[],4,FALSE)</f>
        <v>4</v>
      </c>
      <c r="F1626" t="s">
        <v>186</v>
      </c>
      <c r="G1626" t="s">
        <v>204</v>
      </c>
      <c r="H1626" t="s">
        <v>18</v>
      </c>
      <c r="I1626">
        <v>10</v>
      </c>
      <c r="J1626">
        <v>4</v>
      </c>
    </row>
    <row r="1627" spans="1:10">
      <c r="A1627" s="108" t="str">
        <f>COL_SIZES[[#This Row],[datatype]]&amp;"_"&amp;COL_SIZES[[#This Row],[column_prec]]&amp;"_"&amp;COL_SIZES[[#This Row],[col_len]]</f>
        <v>int_10_4</v>
      </c>
      <c r="B1627" s="108">
        <f>IF(COL_SIZES[[#This Row],[datatype]] = "varchar",
  MIN(
    COL_SIZES[[#This Row],[column_length]],
    IFERROR(VALUE(VLOOKUP(
      COL_SIZES[[#This Row],[table_name]]&amp;"."&amp;COL_SIZES[[#This Row],[column_name]],
      AVG_COL_SIZES[#Data],2,FALSE)),
    COL_SIZES[[#This Row],[column_length]])
  ),
  COL_SIZES[[#This Row],[column_length]])</f>
        <v>4</v>
      </c>
      <c r="C1627" s="109">
        <f>VLOOKUP(A1627,DBMS_TYPE_SIZES[],2,FALSE)</f>
        <v>9</v>
      </c>
      <c r="D1627" s="109">
        <f>VLOOKUP(A1627,DBMS_TYPE_SIZES[],3,FALSE)</f>
        <v>4</v>
      </c>
      <c r="E1627" s="110">
        <f>VLOOKUP(A1627,DBMS_TYPE_SIZES[],4,FALSE)</f>
        <v>4</v>
      </c>
      <c r="F1627" t="s">
        <v>186</v>
      </c>
      <c r="G1627" t="s">
        <v>707</v>
      </c>
      <c r="H1627" t="s">
        <v>18</v>
      </c>
      <c r="I1627">
        <v>10</v>
      </c>
      <c r="J1627">
        <v>4</v>
      </c>
    </row>
    <row r="1628" spans="1:10">
      <c r="A1628" s="108" t="str">
        <f>COL_SIZES[[#This Row],[datatype]]&amp;"_"&amp;COL_SIZES[[#This Row],[column_prec]]&amp;"_"&amp;COL_SIZES[[#This Row],[col_len]]</f>
        <v>numeric_19_9</v>
      </c>
      <c r="B1628" s="108">
        <f>IF(COL_SIZES[[#This Row],[datatype]] = "varchar",
  MIN(
    COL_SIZES[[#This Row],[column_length]],
    IFERROR(VALUE(VLOOKUP(
      COL_SIZES[[#This Row],[table_name]]&amp;"."&amp;COL_SIZES[[#This Row],[column_name]],
      AVG_COL_SIZES[#Data],2,FALSE)),
    COL_SIZES[[#This Row],[column_length]])
  ),
  COL_SIZES[[#This Row],[column_length]])</f>
        <v>9</v>
      </c>
      <c r="C1628" s="109">
        <f>VLOOKUP(A1628,DBMS_TYPE_SIZES[],2,FALSE)</f>
        <v>9</v>
      </c>
      <c r="D1628" s="109">
        <f>VLOOKUP(A1628,DBMS_TYPE_SIZES[],3,FALSE)</f>
        <v>9</v>
      </c>
      <c r="E1628" s="110">
        <f>VLOOKUP(A1628,DBMS_TYPE_SIZES[],4,FALSE)</f>
        <v>9</v>
      </c>
      <c r="F1628" t="s">
        <v>186</v>
      </c>
      <c r="G1628" t="s">
        <v>151</v>
      </c>
      <c r="H1628" t="s">
        <v>62</v>
      </c>
      <c r="I1628">
        <v>19</v>
      </c>
      <c r="J1628">
        <v>9</v>
      </c>
    </row>
    <row r="1629" spans="1:10">
      <c r="A1629" s="108" t="str">
        <f>COL_SIZES[[#This Row],[datatype]]&amp;"_"&amp;COL_SIZES[[#This Row],[column_prec]]&amp;"_"&amp;COL_SIZES[[#This Row],[col_len]]</f>
        <v>numeric_19_9</v>
      </c>
      <c r="B1629" s="108">
        <f>IF(COL_SIZES[[#This Row],[datatype]] = "varchar",
  MIN(
    COL_SIZES[[#This Row],[column_length]],
    IFERROR(VALUE(VLOOKUP(
      COL_SIZES[[#This Row],[table_name]]&amp;"."&amp;COL_SIZES[[#This Row],[column_name]],
      AVG_COL_SIZES[#Data],2,FALSE)),
    COL_SIZES[[#This Row],[column_length]])
  ),
  COL_SIZES[[#This Row],[column_length]])</f>
        <v>9</v>
      </c>
      <c r="C1629" s="109">
        <f>VLOOKUP(A1629,DBMS_TYPE_SIZES[],2,FALSE)</f>
        <v>9</v>
      </c>
      <c r="D1629" s="109">
        <f>VLOOKUP(A1629,DBMS_TYPE_SIZES[],3,FALSE)</f>
        <v>9</v>
      </c>
      <c r="E1629" s="110">
        <f>VLOOKUP(A1629,DBMS_TYPE_SIZES[],4,FALSE)</f>
        <v>9</v>
      </c>
      <c r="F1629" t="s">
        <v>187</v>
      </c>
      <c r="G1629" t="s">
        <v>143</v>
      </c>
      <c r="H1629" t="s">
        <v>62</v>
      </c>
      <c r="I1629">
        <v>19</v>
      </c>
      <c r="J1629">
        <v>9</v>
      </c>
    </row>
    <row r="1630" spans="1:10">
      <c r="A1630" s="108" t="str">
        <f>COL_SIZES[[#This Row],[datatype]]&amp;"_"&amp;COL_SIZES[[#This Row],[column_prec]]&amp;"_"&amp;COL_SIZES[[#This Row],[col_len]]</f>
        <v>datetime_23_8</v>
      </c>
      <c r="B1630" s="108">
        <f>IF(COL_SIZES[[#This Row],[datatype]] = "varchar",
  MIN(
    COL_SIZES[[#This Row],[column_length]],
    IFERROR(VALUE(VLOOKUP(
      COL_SIZES[[#This Row],[table_name]]&amp;"."&amp;COL_SIZES[[#This Row],[column_name]],
      AVG_COL_SIZES[#Data],2,FALSE)),
    COL_SIZES[[#This Row],[column_length]])
  ),
  COL_SIZES[[#This Row],[column_length]])</f>
        <v>8</v>
      </c>
      <c r="C1630" s="109">
        <f>VLOOKUP(A1630,DBMS_TYPE_SIZES[],2,FALSE)</f>
        <v>7</v>
      </c>
      <c r="D1630" s="109">
        <f>VLOOKUP(A1630,DBMS_TYPE_SIZES[],3,FALSE)</f>
        <v>8</v>
      </c>
      <c r="E1630" s="110">
        <f>VLOOKUP(A1630,DBMS_TYPE_SIZES[],4,FALSE)</f>
        <v>8</v>
      </c>
      <c r="F1630" t="s">
        <v>187</v>
      </c>
      <c r="G1630" t="s">
        <v>575</v>
      </c>
      <c r="H1630" t="s">
        <v>20</v>
      </c>
      <c r="I1630">
        <v>23</v>
      </c>
      <c r="J1630">
        <v>8</v>
      </c>
    </row>
    <row r="1631" spans="1:10">
      <c r="A1631" s="108" t="str">
        <f>COL_SIZES[[#This Row],[datatype]]&amp;"_"&amp;COL_SIZES[[#This Row],[column_prec]]&amp;"_"&amp;COL_SIZES[[#This Row],[col_len]]</f>
        <v>int_10_4</v>
      </c>
      <c r="B1631" s="108">
        <f>IF(COL_SIZES[[#This Row],[datatype]] = "varchar",
  MIN(
    COL_SIZES[[#This Row],[column_length]],
    IFERROR(VALUE(VLOOKUP(
      COL_SIZES[[#This Row],[table_name]]&amp;"."&amp;COL_SIZES[[#This Row],[column_name]],
      AVG_COL_SIZES[#Data],2,FALSE)),
    COL_SIZES[[#This Row],[column_length]])
  ),
  COL_SIZES[[#This Row],[column_length]])</f>
        <v>4</v>
      </c>
      <c r="C1631" s="109">
        <f>VLOOKUP(A1631,DBMS_TYPE_SIZES[],2,FALSE)</f>
        <v>9</v>
      </c>
      <c r="D1631" s="109">
        <f>VLOOKUP(A1631,DBMS_TYPE_SIZES[],3,FALSE)</f>
        <v>4</v>
      </c>
      <c r="E1631" s="110">
        <f>VLOOKUP(A1631,DBMS_TYPE_SIZES[],4,FALSE)</f>
        <v>4</v>
      </c>
      <c r="F1631" t="s">
        <v>187</v>
      </c>
      <c r="G1631" t="s">
        <v>141</v>
      </c>
      <c r="H1631" t="s">
        <v>18</v>
      </c>
      <c r="I1631">
        <v>10</v>
      </c>
      <c r="J1631">
        <v>4</v>
      </c>
    </row>
    <row r="1632" spans="1:10">
      <c r="A1632" s="108" t="str">
        <f>COL_SIZES[[#This Row],[datatype]]&amp;"_"&amp;COL_SIZES[[#This Row],[column_prec]]&amp;"_"&amp;COL_SIZES[[#This Row],[col_len]]</f>
        <v>int_10_4</v>
      </c>
      <c r="B1632" s="108">
        <f>IF(COL_SIZES[[#This Row],[datatype]] = "varchar",
  MIN(
    COL_SIZES[[#This Row],[column_length]],
    IFERROR(VALUE(VLOOKUP(
      COL_SIZES[[#This Row],[table_name]]&amp;"."&amp;COL_SIZES[[#This Row],[column_name]],
      AVG_COL_SIZES[#Data],2,FALSE)),
    COL_SIZES[[#This Row],[column_length]])
  ),
  COL_SIZES[[#This Row],[column_length]])</f>
        <v>4</v>
      </c>
      <c r="C1632" s="109">
        <f>VLOOKUP(A1632,DBMS_TYPE_SIZES[],2,FALSE)</f>
        <v>9</v>
      </c>
      <c r="D1632" s="109">
        <f>VLOOKUP(A1632,DBMS_TYPE_SIZES[],3,FALSE)</f>
        <v>4</v>
      </c>
      <c r="E1632" s="110">
        <f>VLOOKUP(A1632,DBMS_TYPE_SIZES[],4,FALSE)</f>
        <v>4</v>
      </c>
      <c r="F1632" t="s">
        <v>187</v>
      </c>
      <c r="G1632" t="s">
        <v>83</v>
      </c>
      <c r="H1632" t="s">
        <v>18</v>
      </c>
      <c r="I1632">
        <v>10</v>
      </c>
      <c r="J1632">
        <v>4</v>
      </c>
    </row>
    <row r="1633" spans="1:10">
      <c r="A1633" s="108" t="str">
        <f>COL_SIZES[[#This Row],[datatype]]&amp;"_"&amp;COL_SIZES[[#This Row],[column_prec]]&amp;"_"&amp;COL_SIZES[[#This Row],[col_len]]</f>
        <v>datetime_23_8</v>
      </c>
      <c r="B1633" s="108">
        <f>IF(COL_SIZES[[#This Row],[datatype]] = "varchar",
  MIN(
    COL_SIZES[[#This Row],[column_length]],
    IFERROR(VALUE(VLOOKUP(
      COL_SIZES[[#This Row],[table_name]]&amp;"."&amp;COL_SIZES[[#This Row],[column_name]],
      AVG_COL_SIZES[#Data],2,FALSE)),
    COL_SIZES[[#This Row],[column_length]])
  ),
  COL_SIZES[[#This Row],[column_length]])</f>
        <v>8</v>
      </c>
      <c r="C1633" s="109">
        <f>VLOOKUP(A1633,DBMS_TYPE_SIZES[],2,FALSE)</f>
        <v>7</v>
      </c>
      <c r="D1633" s="109">
        <f>VLOOKUP(A1633,DBMS_TYPE_SIZES[],3,FALSE)</f>
        <v>8</v>
      </c>
      <c r="E1633" s="110">
        <f>VLOOKUP(A1633,DBMS_TYPE_SIZES[],4,FALSE)</f>
        <v>8</v>
      </c>
      <c r="F1633" t="s">
        <v>187</v>
      </c>
      <c r="G1633" t="s">
        <v>811</v>
      </c>
      <c r="H1633" t="s">
        <v>20</v>
      </c>
      <c r="I1633">
        <v>23</v>
      </c>
      <c r="J1633">
        <v>8</v>
      </c>
    </row>
    <row r="1634" spans="1:10">
      <c r="A1634" s="108" t="str">
        <f>COL_SIZES[[#This Row],[datatype]]&amp;"_"&amp;COL_SIZES[[#This Row],[column_prec]]&amp;"_"&amp;COL_SIZES[[#This Row],[col_len]]</f>
        <v>int_10_4</v>
      </c>
      <c r="B1634" s="108">
        <f>IF(COL_SIZES[[#This Row],[datatype]] = "varchar",
  MIN(
    COL_SIZES[[#This Row],[column_length]],
    IFERROR(VALUE(VLOOKUP(
      COL_SIZES[[#This Row],[table_name]]&amp;"."&amp;COL_SIZES[[#This Row],[column_name]],
      AVG_COL_SIZES[#Data],2,FALSE)),
    COL_SIZES[[#This Row],[column_length]])
  ),
  COL_SIZES[[#This Row],[column_length]])</f>
        <v>4</v>
      </c>
      <c r="C1634" s="109">
        <f>VLOOKUP(A1634,DBMS_TYPE_SIZES[],2,FALSE)</f>
        <v>9</v>
      </c>
      <c r="D1634" s="109">
        <f>VLOOKUP(A1634,DBMS_TYPE_SIZES[],3,FALSE)</f>
        <v>4</v>
      </c>
      <c r="E1634" s="110">
        <f>VLOOKUP(A1634,DBMS_TYPE_SIZES[],4,FALSE)</f>
        <v>4</v>
      </c>
      <c r="F1634" t="s">
        <v>187</v>
      </c>
      <c r="G1634" t="s">
        <v>211</v>
      </c>
      <c r="H1634" t="s">
        <v>18</v>
      </c>
      <c r="I1634">
        <v>10</v>
      </c>
      <c r="J1634">
        <v>4</v>
      </c>
    </row>
    <row r="1635" spans="1:10">
      <c r="A1635" s="108" t="str">
        <f>COL_SIZES[[#This Row],[datatype]]&amp;"_"&amp;COL_SIZES[[#This Row],[column_prec]]&amp;"_"&amp;COL_SIZES[[#This Row],[col_len]]</f>
        <v>int_10_4</v>
      </c>
      <c r="B1635" s="108">
        <f>IF(COL_SIZES[[#This Row],[datatype]] = "varchar",
  MIN(
    COL_SIZES[[#This Row],[column_length]],
    IFERROR(VALUE(VLOOKUP(
      COL_SIZES[[#This Row],[table_name]]&amp;"."&amp;COL_SIZES[[#This Row],[column_name]],
      AVG_COL_SIZES[#Data],2,FALSE)),
    COL_SIZES[[#This Row],[column_length]])
  ),
  COL_SIZES[[#This Row],[column_length]])</f>
        <v>4</v>
      </c>
      <c r="C1635" s="109">
        <f>VLOOKUP(A1635,DBMS_TYPE_SIZES[],2,FALSE)</f>
        <v>9</v>
      </c>
      <c r="D1635" s="109">
        <f>VLOOKUP(A1635,DBMS_TYPE_SIZES[],3,FALSE)</f>
        <v>4</v>
      </c>
      <c r="E1635" s="110">
        <f>VLOOKUP(A1635,DBMS_TYPE_SIZES[],4,FALSE)</f>
        <v>4</v>
      </c>
      <c r="F1635" t="s">
        <v>187</v>
      </c>
      <c r="G1635" t="s">
        <v>812</v>
      </c>
      <c r="H1635" t="s">
        <v>18</v>
      </c>
      <c r="I1635">
        <v>10</v>
      </c>
      <c r="J1635">
        <v>4</v>
      </c>
    </row>
    <row r="1636" spans="1:10">
      <c r="A1636" s="108" t="str">
        <f>COL_SIZES[[#This Row],[datatype]]&amp;"_"&amp;COL_SIZES[[#This Row],[column_prec]]&amp;"_"&amp;COL_SIZES[[#This Row],[col_len]]</f>
        <v>int_10_4</v>
      </c>
      <c r="B1636" s="108">
        <f>IF(COL_SIZES[[#This Row],[datatype]] = "varchar",
  MIN(
    COL_SIZES[[#This Row],[column_length]],
    IFERROR(VALUE(VLOOKUP(
      COL_SIZES[[#This Row],[table_name]]&amp;"."&amp;COL_SIZES[[#This Row],[column_name]],
      AVG_COL_SIZES[#Data],2,FALSE)),
    COL_SIZES[[#This Row],[column_length]])
  ),
  COL_SIZES[[#This Row],[column_length]])</f>
        <v>4</v>
      </c>
      <c r="C1636" s="109">
        <f>VLOOKUP(A1636,DBMS_TYPE_SIZES[],2,FALSE)</f>
        <v>9</v>
      </c>
      <c r="D1636" s="109">
        <f>VLOOKUP(A1636,DBMS_TYPE_SIZES[],3,FALSE)</f>
        <v>4</v>
      </c>
      <c r="E1636" s="110">
        <f>VLOOKUP(A1636,DBMS_TYPE_SIZES[],4,FALSE)</f>
        <v>4</v>
      </c>
      <c r="F1636" t="s">
        <v>187</v>
      </c>
      <c r="G1636" t="s">
        <v>697</v>
      </c>
      <c r="H1636" t="s">
        <v>18</v>
      </c>
      <c r="I1636">
        <v>10</v>
      </c>
      <c r="J1636">
        <v>4</v>
      </c>
    </row>
    <row r="1637" spans="1:10">
      <c r="A1637" s="108" t="str">
        <f>COL_SIZES[[#This Row],[datatype]]&amp;"_"&amp;COL_SIZES[[#This Row],[column_prec]]&amp;"_"&amp;COL_SIZES[[#This Row],[col_len]]</f>
        <v>int_10_4</v>
      </c>
      <c r="B1637" s="108">
        <f>IF(COL_SIZES[[#This Row],[datatype]] = "varchar",
  MIN(
    COL_SIZES[[#This Row],[column_length]],
    IFERROR(VALUE(VLOOKUP(
      COL_SIZES[[#This Row],[table_name]]&amp;"."&amp;COL_SIZES[[#This Row],[column_name]],
      AVG_COL_SIZES[#Data],2,FALSE)),
    COL_SIZES[[#This Row],[column_length]])
  ),
  COL_SIZES[[#This Row],[column_length]])</f>
        <v>4</v>
      </c>
      <c r="C1637" s="109">
        <f>VLOOKUP(A1637,DBMS_TYPE_SIZES[],2,FALSE)</f>
        <v>9</v>
      </c>
      <c r="D1637" s="109">
        <f>VLOOKUP(A1637,DBMS_TYPE_SIZES[],3,FALSE)</f>
        <v>4</v>
      </c>
      <c r="E1637" s="110">
        <f>VLOOKUP(A1637,DBMS_TYPE_SIZES[],4,FALSE)</f>
        <v>4</v>
      </c>
      <c r="F1637" t="s">
        <v>187</v>
      </c>
      <c r="G1637" t="s">
        <v>698</v>
      </c>
      <c r="H1637" t="s">
        <v>18</v>
      </c>
      <c r="I1637">
        <v>10</v>
      </c>
      <c r="J1637">
        <v>4</v>
      </c>
    </row>
    <row r="1638" spans="1:10">
      <c r="A1638" s="108" t="str">
        <f>COL_SIZES[[#This Row],[datatype]]&amp;"_"&amp;COL_SIZES[[#This Row],[column_prec]]&amp;"_"&amp;COL_SIZES[[#This Row],[col_len]]</f>
        <v>int_10_4</v>
      </c>
      <c r="B1638" s="108">
        <f>IF(COL_SIZES[[#This Row],[datatype]] = "varchar",
  MIN(
    COL_SIZES[[#This Row],[column_length]],
    IFERROR(VALUE(VLOOKUP(
      COL_SIZES[[#This Row],[table_name]]&amp;"."&amp;COL_SIZES[[#This Row],[column_name]],
      AVG_COL_SIZES[#Data],2,FALSE)),
    COL_SIZES[[#This Row],[column_length]])
  ),
  COL_SIZES[[#This Row],[column_length]])</f>
        <v>4</v>
      </c>
      <c r="C1638" s="109">
        <f>VLOOKUP(A1638,DBMS_TYPE_SIZES[],2,FALSE)</f>
        <v>9</v>
      </c>
      <c r="D1638" s="109">
        <f>VLOOKUP(A1638,DBMS_TYPE_SIZES[],3,FALSE)</f>
        <v>4</v>
      </c>
      <c r="E1638" s="110">
        <f>VLOOKUP(A1638,DBMS_TYPE_SIZES[],4,FALSE)</f>
        <v>4</v>
      </c>
      <c r="F1638" t="s">
        <v>187</v>
      </c>
      <c r="G1638" t="s">
        <v>139</v>
      </c>
      <c r="H1638" t="s">
        <v>18</v>
      </c>
      <c r="I1638">
        <v>10</v>
      </c>
      <c r="J1638">
        <v>4</v>
      </c>
    </row>
    <row r="1639" spans="1:10">
      <c r="A1639" s="108" t="str">
        <f>COL_SIZES[[#This Row],[datatype]]&amp;"_"&amp;COL_SIZES[[#This Row],[column_prec]]&amp;"_"&amp;COL_SIZES[[#This Row],[col_len]]</f>
        <v>varchar_0_255</v>
      </c>
      <c r="B1639" s="108">
        <f>IF(COL_SIZES[[#This Row],[datatype]] = "varchar",
  MIN(
    COL_SIZES[[#This Row],[column_length]],
    IFERROR(VALUE(VLOOKUP(
      COL_SIZES[[#This Row],[table_name]]&amp;"."&amp;COL_SIZES[[#This Row],[column_name]],
      AVG_COL_SIZES[#Data],2,FALSE)),
    COL_SIZES[[#This Row],[column_length]])
  ),
  COL_SIZES[[#This Row],[column_length]])</f>
        <v>255</v>
      </c>
      <c r="C1639" s="109">
        <f>VLOOKUP(A1639,DBMS_TYPE_SIZES[],2,FALSE)</f>
        <v>255</v>
      </c>
      <c r="D1639" s="109">
        <f>VLOOKUP(A1639,DBMS_TYPE_SIZES[],3,FALSE)</f>
        <v>255</v>
      </c>
      <c r="E1639" s="110">
        <f>VLOOKUP(A1639,DBMS_TYPE_SIZES[],4,FALSE)</f>
        <v>256</v>
      </c>
      <c r="F1639" t="s">
        <v>187</v>
      </c>
      <c r="G1639" t="s">
        <v>699</v>
      </c>
      <c r="H1639" t="s">
        <v>86</v>
      </c>
      <c r="I1639">
        <v>0</v>
      </c>
      <c r="J1639">
        <v>255</v>
      </c>
    </row>
    <row r="1640" spans="1:10">
      <c r="A1640" s="108" t="str">
        <f>COL_SIZES[[#This Row],[datatype]]&amp;"_"&amp;COL_SIZES[[#This Row],[column_prec]]&amp;"_"&amp;COL_SIZES[[#This Row],[col_len]]</f>
        <v>varchar_0_255</v>
      </c>
      <c r="B1640" s="108">
        <f>IF(COL_SIZES[[#This Row],[datatype]] = "varchar",
  MIN(
    COL_SIZES[[#This Row],[column_length]],
    IFERROR(VALUE(VLOOKUP(
      COL_SIZES[[#This Row],[table_name]]&amp;"."&amp;COL_SIZES[[#This Row],[column_name]],
      AVG_COL_SIZES[#Data],2,FALSE)),
    COL_SIZES[[#This Row],[column_length]])
  ),
  COL_SIZES[[#This Row],[column_length]])</f>
        <v>255</v>
      </c>
      <c r="C1640" s="109">
        <f>VLOOKUP(A1640,DBMS_TYPE_SIZES[],2,FALSE)</f>
        <v>255</v>
      </c>
      <c r="D1640" s="109">
        <f>VLOOKUP(A1640,DBMS_TYPE_SIZES[],3,FALSE)</f>
        <v>255</v>
      </c>
      <c r="E1640" s="110">
        <f>VLOOKUP(A1640,DBMS_TYPE_SIZES[],4,FALSE)</f>
        <v>256</v>
      </c>
      <c r="F1640" t="s">
        <v>187</v>
      </c>
      <c r="G1640" t="s">
        <v>700</v>
      </c>
      <c r="H1640" t="s">
        <v>86</v>
      </c>
      <c r="I1640">
        <v>0</v>
      </c>
      <c r="J1640">
        <v>255</v>
      </c>
    </row>
    <row r="1641" spans="1:10">
      <c r="A1641" s="108" t="str">
        <f>COL_SIZES[[#This Row],[datatype]]&amp;"_"&amp;COL_SIZES[[#This Row],[column_prec]]&amp;"_"&amp;COL_SIZES[[#This Row],[col_len]]</f>
        <v>int_10_4</v>
      </c>
      <c r="B1641" s="108">
        <f>IF(COL_SIZES[[#This Row],[datatype]] = "varchar",
  MIN(
    COL_SIZES[[#This Row],[column_length]],
    IFERROR(VALUE(VLOOKUP(
      COL_SIZES[[#This Row],[table_name]]&amp;"."&amp;COL_SIZES[[#This Row],[column_name]],
      AVG_COL_SIZES[#Data],2,FALSE)),
    COL_SIZES[[#This Row],[column_length]])
  ),
  COL_SIZES[[#This Row],[column_length]])</f>
        <v>4</v>
      </c>
      <c r="C1641" s="109">
        <f>VLOOKUP(A1641,DBMS_TYPE_SIZES[],2,FALSE)</f>
        <v>9</v>
      </c>
      <c r="D1641" s="109">
        <f>VLOOKUP(A1641,DBMS_TYPE_SIZES[],3,FALSE)</f>
        <v>4</v>
      </c>
      <c r="E1641" s="110">
        <f>VLOOKUP(A1641,DBMS_TYPE_SIZES[],4,FALSE)</f>
        <v>4</v>
      </c>
      <c r="F1641" t="s">
        <v>187</v>
      </c>
      <c r="G1641" t="s">
        <v>116</v>
      </c>
      <c r="H1641" t="s">
        <v>18</v>
      </c>
      <c r="I1641">
        <v>10</v>
      </c>
      <c r="J1641">
        <v>4</v>
      </c>
    </row>
    <row r="1642" spans="1:10">
      <c r="A1642" s="108" t="str">
        <f>COL_SIZES[[#This Row],[datatype]]&amp;"_"&amp;COL_SIZES[[#This Row],[column_prec]]&amp;"_"&amp;COL_SIZES[[#This Row],[col_len]]</f>
        <v>int_10_4</v>
      </c>
      <c r="B1642" s="108">
        <f>IF(COL_SIZES[[#This Row],[datatype]] = "varchar",
  MIN(
    COL_SIZES[[#This Row],[column_length]],
    IFERROR(VALUE(VLOOKUP(
      COL_SIZES[[#This Row],[table_name]]&amp;"."&amp;COL_SIZES[[#This Row],[column_name]],
      AVG_COL_SIZES[#Data],2,FALSE)),
    COL_SIZES[[#This Row],[column_length]])
  ),
  COL_SIZES[[#This Row],[column_length]])</f>
        <v>4</v>
      </c>
      <c r="C1642" s="109">
        <f>VLOOKUP(A1642,DBMS_TYPE_SIZES[],2,FALSE)</f>
        <v>9</v>
      </c>
      <c r="D1642" s="109">
        <f>VLOOKUP(A1642,DBMS_TYPE_SIZES[],3,FALSE)</f>
        <v>4</v>
      </c>
      <c r="E1642" s="110">
        <f>VLOOKUP(A1642,DBMS_TYPE_SIZES[],4,FALSE)</f>
        <v>4</v>
      </c>
      <c r="F1642" t="s">
        <v>187</v>
      </c>
      <c r="G1642" t="s">
        <v>96</v>
      </c>
      <c r="H1642" t="s">
        <v>18</v>
      </c>
      <c r="I1642">
        <v>10</v>
      </c>
      <c r="J1642">
        <v>4</v>
      </c>
    </row>
    <row r="1643" spans="1:10">
      <c r="A1643" s="108" t="str">
        <f>COL_SIZES[[#This Row],[datatype]]&amp;"_"&amp;COL_SIZES[[#This Row],[column_prec]]&amp;"_"&amp;COL_SIZES[[#This Row],[col_len]]</f>
        <v>datetime_23_8</v>
      </c>
      <c r="B1643" s="108">
        <f>IF(COL_SIZES[[#This Row],[datatype]] = "varchar",
  MIN(
    COL_SIZES[[#This Row],[column_length]],
    IFERROR(VALUE(VLOOKUP(
      COL_SIZES[[#This Row],[table_name]]&amp;"."&amp;COL_SIZES[[#This Row],[column_name]],
      AVG_COL_SIZES[#Data],2,FALSE)),
    COL_SIZES[[#This Row],[column_length]])
  ),
  COL_SIZES[[#This Row],[column_length]])</f>
        <v>8</v>
      </c>
      <c r="C1643" s="109">
        <f>VLOOKUP(A1643,DBMS_TYPE_SIZES[],2,FALSE)</f>
        <v>7</v>
      </c>
      <c r="D1643" s="109">
        <f>VLOOKUP(A1643,DBMS_TYPE_SIZES[],3,FALSE)</f>
        <v>8</v>
      </c>
      <c r="E1643" s="110">
        <f>VLOOKUP(A1643,DBMS_TYPE_SIZES[],4,FALSE)</f>
        <v>8</v>
      </c>
      <c r="F1643" t="s">
        <v>187</v>
      </c>
      <c r="G1643" t="s">
        <v>713</v>
      </c>
      <c r="H1643" t="s">
        <v>20</v>
      </c>
      <c r="I1643">
        <v>23</v>
      </c>
      <c r="J1643">
        <v>8</v>
      </c>
    </row>
    <row r="1644" spans="1:10">
      <c r="A1644" s="108" t="str">
        <f>COL_SIZES[[#This Row],[datatype]]&amp;"_"&amp;COL_SIZES[[#This Row],[column_prec]]&amp;"_"&amp;COL_SIZES[[#This Row],[col_len]]</f>
        <v>int_10_4</v>
      </c>
      <c r="B1644" s="108">
        <f>IF(COL_SIZES[[#This Row],[datatype]] = "varchar",
  MIN(
    COL_SIZES[[#This Row],[column_length]],
    IFERROR(VALUE(VLOOKUP(
      COL_SIZES[[#This Row],[table_name]]&amp;"."&amp;COL_SIZES[[#This Row],[column_name]],
      AVG_COL_SIZES[#Data],2,FALSE)),
    COL_SIZES[[#This Row],[column_length]])
  ),
  COL_SIZES[[#This Row],[column_length]])</f>
        <v>4</v>
      </c>
      <c r="C1644" s="109">
        <f>VLOOKUP(A1644,DBMS_TYPE_SIZES[],2,FALSE)</f>
        <v>9</v>
      </c>
      <c r="D1644" s="109">
        <f>VLOOKUP(A1644,DBMS_TYPE_SIZES[],3,FALSE)</f>
        <v>4</v>
      </c>
      <c r="E1644" s="110">
        <f>VLOOKUP(A1644,DBMS_TYPE_SIZES[],4,FALSE)</f>
        <v>4</v>
      </c>
      <c r="F1644" t="s">
        <v>187</v>
      </c>
      <c r="G1644" t="s">
        <v>714</v>
      </c>
      <c r="H1644" t="s">
        <v>18</v>
      </c>
      <c r="I1644">
        <v>10</v>
      </c>
      <c r="J1644">
        <v>4</v>
      </c>
    </row>
    <row r="1645" spans="1:10">
      <c r="A1645" s="108" t="str">
        <f>COL_SIZES[[#This Row],[datatype]]&amp;"_"&amp;COL_SIZES[[#This Row],[column_prec]]&amp;"_"&amp;COL_SIZES[[#This Row],[col_len]]</f>
        <v>varchar_0_255</v>
      </c>
      <c r="B1645" s="108">
        <f>IF(COL_SIZES[[#This Row],[datatype]] = "varchar",
  MIN(
    COL_SIZES[[#This Row],[column_length]],
    IFERROR(VALUE(VLOOKUP(
      COL_SIZES[[#This Row],[table_name]]&amp;"."&amp;COL_SIZES[[#This Row],[column_name]],
      AVG_COL_SIZES[#Data],2,FALSE)),
    COL_SIZES[[#This Row],[column_length]])
  ),
  COL_SIZES[[#This Row],[column_length]])</f>
        <v>255</v>
      </c>
      <c r="C1645" s="109">
        <f>VLOOKUP(A1645,DBMS_TYPE_SIZES[],2,FALSE)</f>
        <v>255</v>
      </c>
      <c r="D1645" s="109">
        <f>VLOOKUP(A1645,DBMS_TYPE_SIZES[],3,FALSE)</f>
        <v>255</v>
      </c>
      <c r="E1645" s="110">
        <f>VLOOKUP(A1645,DBMS_TYPE_SIZES[],4,FALSE)</f>
        <v>256</v>
      </c>
      <c r="F1645" t="s">
        <v>187</v>
      </c>
      <c r="G1645" t="s">
        <v>813</v>
      </c>
      <c r="H1645" t="s">
        <v>86</v>
      </c>
      <c r="I1645">
        <v>0</v>
      </c>
      <c r="J1645">
        <v>255</v>
      </c>
    </row>
    <row r="1646" spans="1:10">
      <c r="A1646" s="108" t="str">
        <f>COL_SIZES[[#This Row],[datatype]]&amp;"_"&amp;COL_SIZES[[#This Row],[column_prec]]&amp;"_"&amp;COL_SIZES[[#This Row],[col_len]]</f>
        <v>int_10_4</v>
      </c>
      <c r="B1646" s="108">
        <f>IF(COL_SIZES[[#This Row],[datatype]] = "varchar",
  MIN(
    COL_SIZES[[#This Row],[column_length]],
    IFERROR(VALUE(VLOOKUP(
      COL_SIZES[[#This Row],[table_name]]&amp;"."&amp;COL_SIZES[[#This Row],[column_name]],
      AVG_COL_SIZES[#Data],2,FALSE)),
    COL_SIZES[[#This Row],[column_length]])
  ),
  COL_SIZES[[#This Row],[column_length]])</f>
        <v>4</v>
      </c>
      <c r="C1646" s="109">
        <f>VLOOKUP(A1646,DBMS_TYPE_SIZES[],2,FALSE)</f>
        <v>9</v>
      </c>
      <c r="D1646" s="109">
        <f>VLOOKUP(A1646,DBMS_TYPE_SIZES[],3,FALSE)</f>
        <v>4</v>
      </c>
      <c r="E1646" s="110">
        <f>VLOOKUP(A1646,DBMS_TYPE_SIZES[],4,FALSE)</f>
        <v>4</v>
      </c>
      <c r="F1646" t="s">
        <v>187</v>
      </c>
      <c r="G1646" t="s">
        <v>839</v>
      </c>
      <c r="H1646" t="s">
        <v>18</v>
      </c>
      <c r="I1646">
        <v>10</v>
      </c>
      <c r="J1646">
        <v>4</v>
      </c>
    </row>
    <row r="1647" spans="1:10">
      <c r="A1647" s="108" t="str">
        <f>COL_SIZES[[#This Row],[datatype]]&amp;"_"&amp;COL_SIZES[[#This Row],[column_prec]]&amp;"_"&amp;COL_SIZES[[#This Row],[col_len]]</f>
        <v>int_10_4</v>
      </c>
      <c r="B1647" s="108">
        <f>IF(COL_SIZES[[#This Row],[datatype]] = "varchar",
  MIN(
    COL_SIZES[[#This Row],[column_length]],
    IFERROR(VALUE(VLOOKUP(
      COL_SIZES[[#This Row],[table_name]]&amp;"."&amp;COL_SIZES[[#This Row],[column_name]],
      AVG_COL_SIZES[#Data],2,FALSE)),
    COL_SIZES[[#This Row],[column_length]])
  ),
  COL_SIZES[[#This Row],[column_length]])</f>
        <v>4</v>
      </c>
      <c r="C1647" s="109">
        <f>VLOOKUP(A1647,DBMS_TYPE_SIZES[],2,FALSE)</f>
        <v>9</v>
      </c>
      <c r="D1647" s="109">
        <f>VLOOKUP(A1647,DBMS_TYPE_SIZES[],3,FALSE)</f>
        <v>4</v>
      </c>
      <c r="E1647" s="110">
        <f>VLOOKUP(A1647,DBMS_TYPE_SIZES[],4,FALSE)</f>
        <v>4</v>
      </c>
      <c r="F1647" t="s">
        <v>187</v>
      </c>
      <c r="G1647" t="s">
        <v>840</v>
      </c>
      <c r="H1647" t="s">
        <v>18</v>
      </c>
      <c r="I1647">
        <v>10</v>
      </c>
      <c r="J1647">
        <v>4</v>
      </c>
    </row>
    <row r="1648" spans="1:10">
      <c r="A1648" s="108" t="str">
        <f>COL_SIZES[[#This Row],[datatype]]&amp;"_"&amp;COL_SIZES[[#This Row],[column_prec]]&amp;"_"&amp;COL_SIZES[[#This Row],[col_len]]</f>
        <v>int_10_4</v>
      </c>
      <c r="B1648" s="108">
        <f>IF(COL_SIZES[[#This Row],[datatype]] = "varchar",
  MIN(
    COL_SIZES[[#This Row],[column_length]],
    IFERROR(VALUE(VLOOKUP(
      COL_SIZES[[#This Row],[table_name]]&amp;"."&amp;COL_SIZES[[#This Row],[column_name]],
      AVG_COL_SIZES[#Data],2,FALSE)),
    COL_SIZES[[#This Row],[column_length]])
  ),
  COL_SIZES[[#This Row],[column_length]])</f>
        <v>4</v>
      </c>
      <c r="C1648" s="109">
        <f>VLOOKUP(A1648,DBMS_TYPE_SIZES[],2,FALSE)</f>
        <v>9</v>
      </c>
      <c r="D1648" s="109">
        <f>VLOOKUP(A1648,DBMS_TYPE_SIZES[],3,FALSE)</f>
        <v>4</v>
      </c>
      <c r="E1648" s="110">
        <f>VLOOKUP(A1648,DBMS_TYPE_SIZES[],4,FALSE)</f>
        <v>4</v>
      </c>
      <c r="F1648" t="s">
        <v>187</v>
      </c>
      <c r="G1648" t="s">
        <v>704</v>
      </c>
      <c r="H1648" t="s">
        <v>18</v>
      </c>
      <c r="I1648">
        <v>10</v>
      </c>
      <c r="J1648">
        <v>4</v>
      </c>
    </row>
    <row r="1649" spans="1:10">
      <c r="A1649" s="108" t="str">
        <f>COL_SIZES[[#This Row],[datatype]]&amp;"_"&amp;COL_SIZES[[#This Row],[column_prec]]&amp;"_"&amp;COL_SIZES[[#This Row],[col_len]]</f>
        <v>int_10_4</v>
      </c>
      <c r="B1649" s="108">
        <f>IF(COL_SIZES[[#This Row],[datatype]] = "varchar",
  MIN(
    COL_SIZES[[#This Row],[column_length]],
    IFERROR(VALUE(VLOOKUP(
      COL_SIZES[[#This Row],[table_name]]&amp;"."&amp;COL_SIZES[[#This Row],[column_name]],
      AVG_COL_SIZES[#Data],2,FALSE)),
    COL_SIZES[[#This Row],[column_length]])
  ),
  COL_SIZES[[#This Row],[column_length]])</f>
        <v>4</v>
      </c>
      <c r="C1649" s="109">
        <f>VLOOKUP(A1649,DBMS_TYPE_SIZES[],2,FALSE)</f>
        <v>9</v>
      </c>
      <c r="D1649" s="109">
        <f>VLOOKUP(A1649,DBMS_TYPE_SIZES[],3,FALSE)</f>
        <v>4</v>
      </c>
      <c r="E1649" s="110">
        <f>VLOOKUP(A1649,DBMS_TYPE_SIZES[],4,FALSE)</f>
        <v>4</v>
      </c>
      <c r="F1649" t="s">
        <v>187</v>
      </c>
      <c r="G1649" t="s">
        <v>204</v>
      </c>
      <c r="H1649" t="s">
        <v>18</v>
      </c>
      <c r="I1649">
        <v>10</v>
      </c>
      <c r="J1649">
        <v>4</v>
      </c>
    </row>
    <row r="1650" spans="1:10">
      <c r="A1650" s="108" t="str">
        <f>COL_SIZES[[#This Row],[datatype]]&amp;"_"&amp;COL_SIZES[[#This Row],[column_prec]]&amp;"_"&amp;COL_SIZES[[#This Row],[col_len]]</f>
        <v>int_10_4</v>
      </c>
      <c r="B1650" s="108">
        <f>IF(COL_SIZES[[#This Row],[datatype]] = "varchar",
  MIN(
    COL_SIZES[[#This Row],[column_length]],
    IFERROR(VALUE(VLOOKUP(
      COL_SIZES[[#This Row],[table_name]]&amp;"."&amp;COL_SIZES[[#This Row],[column_name]],
      AVG_COL_SIZES[#Data],2,FALSE)),
    COL_SIZES[[#This Row],[column_length]])
  ),
  COL_SIZES[[#This Row],[column_length]])</f>
        <v>4</v>
      </c>
      <c r="C1650" s="109">
        <f>VLOOKUP(A1650,DBMS_TYPE_SIZES[],2,FALSE)</f>
        <v>9</v>
      </c>
      <c r="D1650" s="109">
        <f>VLOOKUP(A1650,DBMS_TYPE_SIZES[],3,FALSE)</f>
        <v>4</v>
      </c>
      <c r="E1650" s="110">
        <f>VLOOKUP(A1650,DBMS_TYPE_SIZES[],4,FALSE)</f>
        <v>4</v>
      </c>
      <c r="F1650" t="s">
        <v>187</v>
      </c>
      <c r="G1650" t="s">
        <v>707</v>
      </c>
      <c r="H1650" t="s">
        <v>18</v>
      </c>
      <c r="I1650">
        <v>10</v>
      </c>
      <c r="J1650">
        <v>4</v>
      </c>
    </row>
    <row r="1651" spans="1:10">
      <c r="A1651" s="108" t="str">
        <f>COL_SIZES[[#This Row],[datatype]]&amp;"_"&amp;COL_SIZES[[#This Row],[column_prec]]&amp;"_"&amp;COL_SIZES[[#This Row],[col_len]]</f>
        <v>int_10_4</v>
      </c>
      <c r="B1651" s="108">
        <f>IF(COL_SIZES[[#This Row],[datatype]] = "varchar",
  MIN(
    COL_SIZES[[#This Row],[column_length]],
    IFERROR(VALUE(VLOOKUP(
      COL_SIZES[[#This Row],[table_name]]&amp;"."&amp;COL_SIZES[[#This Row],[column_name]],
      AVG_COL_SIZES[#Data],2,FALSE)),
    COL_SIZES[[#This Row],[column_length]])
  ),
  COL_SIZES[[#This Row],[column_length]])</f>
        <v>4</v>
      </c>
      <c r="C1651" s="109">
        <f>VLOOKUP(A1651,DBMS_TYPE_SIZES[],2,FALSE)</f>
        <v>9</v>
      </c>
      <c r="D1651" s="109">
        <f>VLOOKUP(A1651,DBMS_TYPE_SIZES[],3,FALSE)</f>
        <v>4</v>
      </c>
      <c r="E1651" s="110">
        <f>VLOOKUP(A1651,DBMS_TYPE_SIZES[],4,FALSE)</f>
        <v>4</v>
      </c>
      <c r="F1651" t="s">
        <v>187</v>
      </c>
      <c r="G1651" t="s">
        <v>238</v>
      </c>
      <c r="H1651" t="s">
        <v>18</v>
      </c>
      <c r="I1651">
        <v>10</v>
      </c>
      <c r="J1651">
        <v>4</v>
      </c>
    </row>
    <row r="1652" spans="1:10">
      <c r="A1652" s="108" t="str">
        <f>COL_SIZES[[#This Row],[datatype]]&amp;"_"&amp;COL_SIZES[[#This Row],[column_prec]]&amp;"_"&amp;COL_SIZES[[#This Row],[col_len]]</f>
        <v>numeric_19_9</v>
      </c>
      <c r="B1652" s="108">
        <f>IF(COL_SIZES[[#This Row],[datatype]] = "varchar",
  MIN(
    COL_SIZES[[#This Row],[column_length]],
    IFERROR(VALUE(VLOOKUP(
      COL_SIZES[[#This Row],[table_name]]&amp;"."&amp;COL_SIZES[[#This Row],[column_name]],
      AVG_COL_SIZES[#Data],2,FALSE)),
    COL_SIZES[[#This Row],[column_length]])
  ),
  COL_SIZES[[#This Row],[column_length]])</f>
        <v>9</v>
      </c>
      <c r="C1652" s="109">
        <f>VLOOKUP(A1652,DBMS_TYPE_SIZES[],2,FALSE)</f>
        <v>9</v>
      </c>
      <c r="D1652" s="109">
        <f>VLOOKUP(A1652,DBMS_TYPE_SIZES[],3,FALSE)</f>
        <v>9</v>
      </c>
      <c r="E1652" s="110">
        <f>VLOOKUP(A1652,DBMS_TYPE_SIZES[],4,FALSE)</f>
        <v>9</v>
      </c>
      <c r="F1652" t="s">
        <v>187</v>
      </c>
      <c r="G1652" t="s">
        <v>151</v>
      </c>
      <c r="H1652" t="s">
        <v>62</v>
      </c>
      <c r="I1652">
        <v>19</v>
      </c>
      <c r="J1652">
        <v>9</v>
      </c>
    </row>
    <row r="1653" spans="1:10">
      <c r="A1653" s="108" t="str">
        <f>COL_SIZES[[#This Row],[datatype]]&amp;"_"&amp;COL_SIZES[[#This Row],[column_prec]]&amp;"_"&amp;COL_SIZES[[#This Row],[col_len]]</f>
        <v>numeric_19_9</v>
      </c>
      <c r="B1653" s="108">
        <f>IF(COL_SIZES[[#This Row],[datatype]] = "varchar",
  MIN(
    COL_SIZES[[#This Row],[column_length]],
    IFERROR(VALUE(VLOOKUP(
      COL_SIZES[[#This Row],[table_name]]&amp;"."&amp;COL_SIZES[[#This Row],[column_name]],
      AVG_COL_SIZES[#Data],2,FALSE)),
    COL_SIZES[[#This Row],[column_length]])
  ),
  COL_SIZES[[#This Row],[column_length]])</f>
        <v>9</v>
      </c>
      <c r="C1653" s="109">
        <f>VLOOKUP(A1653,DBMS_TYPE_SIZES[],2,FALSE)</f>
        <v>9</v>
      </c>
      <c r="D1653" s="109">
        <f>VLOOKUP(A1653,DBMS_TYPE_SIZES[],3,FALSE)</f>
        <v>9</v>
      </c>
      <c r="E1653" s="110">
        <f>VLOOKUP(A1653,DBMS_TYPE_SIZES[],4,FALSE)</f>
        <v>9</v>
      </c>
      <c r="F1653" t="s">
        <v>188</v>
      </c>
      <c r="G1653" t="s">
        <v>143</v>
      </c>
      <c r="H1653" t="s">
        <v>62</v>
      </c>
      <c r="I1653">
        <v>19</v>
      </c>
      <c r="J1653">
        <v>9</v>
      </c>
    </row>
    <row r="1654" spans="1:10">
      <c r="A1654" s="108" t="str">
        <f>COL_SIZES[[#This Row],[datatype]]&amp;"_"&amp;COL_SIZES[[#This Row],[column_prec]]&amp;"_"&amp;COL_SIZES[[#This Row],[col_len]]</f>
        <v>datetime_23_8</v>
      </c>
      <c r="B1654" s="108">
        <f>IF(COL_SIZES[[#This Row],[datatype]] = "varchar",
  MIN(
    COL_SIZES[[#This Row],[column_length]],
    IFERROR(VALUE(VLOOKUP(
      COL_SIZES[[#This Row],[table_name]]&amp;"."&amp;COL_SIZES[[#This Row],[column_name]],
      AVG_COL_SIZES[#Data],2,FALSE)),
    COL_SIZES[[#This Row],[column_length]])
  ),
  COL_SIZES[[#This Row],[column_length]])</f>
        <v>8</v>
      </c>
      <c r="C1654" s="109">
        <f>VLOOKUP(A1654,DBMS_TYPE_SIZES[],2,FALSE)</f>
        <v>7</v>
      </c>
      <c r="D1654" s="109">
        <f>VLOOKUP(A1654,DBMS_TYPE_SIZES[],3,FALSE)</f>
        <v>8</v>
      </c>
      <c r="E1654" s="110">
        <f>VLOOKUP(A1654,DBMS_TYPE_SIZES[],4,FALSE)</f>
        <v>8</v>
      </c>
      <c r="F1654" t="s">
        <v>188</v>
      </c>
      <c r="G1654" t="s">
        <v>575</v>
      </c>
      <c r="H1654" t="s">
        <v>20</v>
      </c>
      <c r="I1654">
        <v>23</v>
      </c>
      <c r="J1654">
        <v>8</v>
      </c>
    </row>
    <row r="1655" spans="1:10">
      <c r="A1655" s="108" t="str">
        <f>COL_SIZES[[#This Row],[datatype]]&amp;"_"&amp;COL_SIZES[[#This Row],[column_prec]]&amp;"_"&amp;COL_SIZES[[#This Row],[col_len]]</f>
        <v>int_10_4</v>
      </c>
      <c r="B1655" s="108">
        <f>IF(COL_SIZES[[#This Row],[datatype]] = "varchar",
  MIN(
    COL_SIZES[[#This Row],[column_length]],
    IFERROR(VALUE(VLOOKUP(
      COL_SIZES[[#This Row],[table_name]]&amp;"."&amp;COL_SIZES[[#This Row],[column_name]],
      AVG_COL_SIZES[#Data],2,FALSE)),
    COL_SIZES[[#This Row],[column_length]])
  ),
  COL_SIZES[[#This Row],[column_length]])</f>
        <v>4</v>
      </c>
      <c r="C1655" s="109">
        <f>VLOOKUP(A1655,DBMS_TYPE_SIZES[],2,FALSE)</f>
        <v>9</v>
      </c>
      <c r="D1655" s="109">
        <f>VLOOKUP(A1655,DBMS_TYPE_SIZES[],3,FALSE)</f>
        <v>4</v>
      </c>
      <c r="E1655" s="110">
        <f>VLOOKUP(A1655,DBMS_TYPE_SIZES[],4,FALSE)</f>
        <v>4</v>
      </c>
      <c r="F1655" t="s">
        <v>188</v>
      </c>
      <c r="G1655" t="s">
        <v>141</v>
      </c>
      <c r="H1655" t="s">
        <v>18</v>
      </c>
      <c r="I1655">
        <v>10</v>
      </c>
      <c r="J1655">
        <v>4</v>
      </c>
    </row>
    <row r="1656" spans="1:10">
      <c r="A1656" s="108" t="str">
        <f>COL_SIZES[[#This Row],[datatype]]&amp;"_"&amp;COL_SIZES[[#This Row],[column_prec]]&amp;"_"&amp;COL_SIZES[[#This Row],[col_len]]</f>
        <v>int_10_4</v>
      </c>
      <c r="B1656" s="108">
        <f>IF(COL_SIZES[[#This Row],[datatype]] = "varchar",
  MIN(
    COL_SIZES[[#This Row],[column_length]],
    IFERROR(VALUE(VLOOKUP(
      COL_SIZES[[#This Row],[table_name]]&amp;"."&amp;COL_SIZES[[#This Row],[column_name]],
      AVG_COL_SIZES[#Data],2,FALSE)),
    COL_SIZES[[#This Row],[column_length]])
  ),
  COL_SIZES[[#This Row],[column_length]])</f>
        <v>4</v>
      </c>
      <c r="C1656" s="109">
        <f>VLOOKUP(A1656,DBMS_TYPE_SIZES[],2,FALSE)</f>
        <v>9</v>
      </c>
      <c r="D1656" s="109">
        <f>VLOOKUP(A1656,DBMS_TYPE_SIZES[],3,FALSE)</f>
        <v>4</v>
      </c>
      <c r="E1656" s="110">
        <f>VLOOKUP(A1656,DBMS_TYPE_SIZES[],4,FALSE)</f>
        <v>4</v>
      </c>
      <c r="F1656" t="s">
        <v>188</v>
      </c>
      <c r="G1656" t="s">
        <v>83</v>
      </c>
      <c r="H1656" t="s">
        <v>18</v>
      </c>
      <c r="I1656">
        <v>10</v>
      </c>
      <c r="J1656">
        <v>4</v>
      </c>
    </row>
    <row r="1657" spans="1:10">
      <c r="A1657" s="108" t="str">
        <f>COL_SIZES[[#This Row],[datatype]]&amp;"_"&amp;COL_SIZES[[#This Row],[column_prec]]&amp;"_"&amp;COL_SIZES[[#This Row],[col_len]]</f>
        <v>datetime_23_8</v>
      </c>
      <c r="B1657" s="108">
        <f>IF(COL_SIZES[[#This Row],[datatype]] = "varchar",
  MIN(
    COL_SIZES[[#This Row],[column_length]],
    IFERROR(VALUE(VLOOKUP(
      COL_SIZES[[#This Row],[table_name]]&amp;"."&amp;COL_SIZES[[#This Row],[column_name]],
      AVG_COL_SIZES[#Data],2,FALSE)),
    COL_SIZES[[#This Row],[column_length]])
  ),
  COL_SIZES[[#This Row],[column_length]])</f>
        <v>8</v>
      </c>
      <c r="C1657" s="109">
        <f>VLOOKUP(A1657,DBMS_TYPE_SIZES[],2,FALSE)</f>
        <v>7</v>
      </c>
      <c r="D1657" s="109">
        <f>VLOOKUP(A1657,DBMS_TYPE_SIZES[],3,FALSE)</f>
        <v>8</v>
      </c>
      <c r="E1657" s="110">
        <f>VLOOKUP(A1657,DBMS_TYPE_SIZES[],4,FALSE)</f>
        <v>8</v>
      </c>
      <c r="F1657" t="s">
        <v>188</v>
      </c>
      <c r="G1657" t="s">
        <v>811</v>
      </c>
      <c r="H1657" t="s">
        <v>20</v>
      </c>
      <c r="I1657">
        <v>23</v>
      </c>
      <c r="J1657">
        <v>8</v>
      </c>
    </row>
    <row r="1658" spans="1:10">
      <c r="A1658" s="108" t="str">
        <f>COL_SIZES[[#This Row],[datatype]]&amp;"_"&amp;COL_SIZES[[#This Row],[column_prec]]&amp;"_"&amp;COL_SIZES[[#This Row],[col_len]]</f>
        <v>int_10_4</v>
      </c>
      <c r="B1658" s="108">
        <f>IF(COL_SIZES[[#This Row],[datatype]] = "varchar",
  MIN(
    COL_SIZES[[#This Row],[column_length]],
    IFERROR(VALUE(VLOOKUP(
      COL_SIZES[[#This Row],[table_name]]&amp;"."&amp;COL_SIZES[[#This Row],[column_name]],
      AVG_COL_SIZES[#Data],2,FALSE)),
    COL_SIZES[[#This Row],[column_length]])
  ),
  COL_SIZES[[#This Row],[column_length]])</f>
        <v>4</v>
      </c>
      <c r="C1658" s="109">
        <f>VLOOKUP(A1658,DBMS_TYPE_SIZES[],2,FALSE)</f>
        <v>9</v>
      </c>
      <c r="D1658" s="109">
        <f>VLOOKUP(A1658,DBMS_TYPE_SIZES[],3,FALSE)</f>
        <v>4</v>
      </c>
      <c r="E1658" s="110">
        <f>VLOOKUP(A1658,DBMS_TYPE_SIZES[],4,FALSE)</f>
        <v>4</v>
      </c>
      <c r="F1658" t="s">
        <v>188</v>
      </c>
      <c r="G1658" t="s">
        <v>211</v>
      </c>
      <c r="H1658" t="s">
        <v>18</v>
      </c>
      <c r="I1658">
        <v>10</v>
      </c>
      <c r="J1658">
        <v>4</v>
      </c>
    </row>
    <row r="1659" spans="1:10">
      <c r="A1659" s="108" t="str">
        <f>COL_SIZES[[#This Row],[datatype]]&amp;"_"&amp;COL_SIZES[[#This Row],[column_prec]]&amp;"_"&amp;COL_SIZES[[#This Row],[col_len]]</f>
        <v>varchar_0_255</v>
      </c>
      <c r="B1659" s="108">
        <f>IF(COL_SIZES[[#This Row],[datatype]] = "varchar",
  MIN(
    COL_SIZES[[#This Row],[column_length]],
    IFERROR(VALUE(VLOOKUP(
      COL_SIZES[[#This Row],[table_name]]&amp;"."&amp;COL_SIZES[[#This Row],[column_name]],
      AVG_COL_SIZES[#Data],2,FALSE)),
    COL_SIZES[[#This Row],[column_length]])
  ),
  COL_SIZES[[#This Row],[column_length]])</f>
        <v>255</v>
      </c>
      <c r="C1659" s="109">
        <f>VLOOKUP(A1659,DBMS_TYPE_SIZES[],2,FALSE)</f>
        <v>255</v>
      </c>
      <c r="D1659" s="109">
        <f>VLOOKUP(A1659,DBMS_TYPE_SIZES[],3,FALSE)</f>
        <v>255</v>
      </c>
      <c r="E1659" s="110">
        <f>VLOOKUP(A1659,DBMS_TYPE_SIZES[],4,FALSE)</f>
        <v>256</v>
      </c>
      <c r="F1659" t="s">
        <v>188</v>
      </c>
      <c r="G1659" t="s">
        <v>505</v>
      </c>
      <c r="H1659" t="s">
        <v>86</v>
      </c>
      <c r="I1659">
        <v>0</v>
      </c>
      <c r="J1659">
        <v>255</v>
      </c>
    </row>
    <row r="1660" spans="1:10">
      <c r="A1660" s="108" t="str">
        <f>COL_SIZES[[#This Row],[datatype]]&amp;"_"&amp;COL_SIZES[[#This Row],[column_prec]]&amp;"_"&amp;COL_SIZES[[#This Row],[col_len]]</f>
        <v>int_10_4</v>
      </c>
      <c r="B1660" s="108">
        <f>IF(COL_SIZES[[#This Row],[datatype]] = "varchar",
  MIN(
    COL_SIZES[[#This Row],[column_length]],
    IFERROR(VALUE(VLOOKUP(
      COL_SIZES[[#This Row],[table_name]]&amp;"."&amp;COL_SIZES[[#This Row],[column_name]],
      AVG_COL_SIZES[#Data],2,FALSE)),
    COL_SIZES[[#This Row],[column_length]])
  ),
  COL_SIZES[[#This Row],[column_length]])</f>
        <v>4</v>
      </c>
      <c r="C1660" s="109">
        <f>VLOOKUP(A1660,DBMS_TYPE_SIZES[],2,FALSE)</f>
        <v>9</v>
      </c>
      <c r="D1660" s="109">
        <f>VLOOKUP(A1660,DBMS_TYPE_SIZES[],3,FALSE)</f>
        <v>4</v>
      </c>
      <c r="E1660" s="110">
        <f>VLOOKUP(A1660,DBMS_TYPE_SIZES[],4,FALSE)</f>
        <v>4</v>
      </c>
      <c r="F1660" t="s">
        <v>188</v>
      </c>
      <c r="G1660" t="s">
        <v>812</v>
      </c>
      <c r="H1660" t="s">
        <v>18</v>
      </c>
      <c r="I1660">
        <v>10</v>
      </c>
      <c r="J1660">
        <v>4</v>
      </c>
    </row>
    <row r="1661" spans="1:10">
      <c r="A1661" s="108" t="str">
        <f>COL_SIZES[[#This Row],[datatype]]&amp;"_"&amp;COL_SIZES[[#This Row],[column_prec]]&amp;"_"&amp;COL_SIZES[[#This Row],[col_len]]</f>
        <v>int_10_4</v>
      </c>
      <c r="B1661" s="108">
        <f>IF(COL_SIZES[[#This Row],[datatype]] = "varchar",
  MIN(
    COL_SIZES[[#This Row],[column_length]],
    IFERROR(VALUE(VLOOKUP(
      COL_SIZES[[#This Row],[table_name]]&amp;"."&amp;COL_SIZES[[#This Row],[column_name]],
      AVG_COL_SIZES[#Data],2,FALSE)),
    COL_SIZES[[#This Row],[column_length]])
  ),
  COL_SIZES[[#This Row],[column_length]])</f>
        <v>4</v>
      </c>
      <c r="C1661" s="109">
        <f>VLOOKUP(A1661,DBMS_TYPE_SIZES[],2,FALSE)</f>
        <v>9</v>
      </c>
      <c r="D1661" s="109">
        <f>VLOOKUP(A1661,DBMS_TYPE_SIZES[],3,FALSE)</f>
        <v>4</v>
      </c>
      <c r="E1661" s="110">
        <f>VLOOKUP(A1661,DBMS_TYPE_SIZES[],4,FALSE)</f>
        <v>4</v>
      </c>
      <c r="F1661" t="s">
        <v>188</v>
      </c>
      <c r="G1661" t="s">
        <v>697</v>
      </c>
      <c r="H1661" t="s">
        <v>18</v>
      </c>
      <c r="I1661">
        <v>10</v>
      </c>
      <c r="J1661">
        <v>4</v>
      </c>
    </row>
    <row r="1662" spans="1:10">
      <c r="A1662" s="108" t="str">
        <f>COL_SIZES[[#This Row],[datatype]]&amp;"_"&amp;COL_SIZES[[#This Row],[column_prec]]&amp;"_"&amp;COL_SIZES[[#This Row],[col_len]]</f>
        <v>int_10_4</v>
      </c>
      <c r="B1662" s="108">
        <f>IF(COL_SIZES[[#This Row],[datatype]] = "varchar",
  MIN(
    COL_SIZES[[#This Row],[column_length]],
    IFERROR(VALUE(VLOOKUP(
      COL_SIZES[[#This Row],[table_name]]&amp;"."&amp;COL_SIZES[[#This Row],[column_name]],
      AVG_COL_SIZES[#Data],2,FALSE)),
    COL_SIZES[[#This Row],[column_length]])
  ),
  COL_SIZES[[#This Row],[column_length]])</f>
        <v>4</v>
      </c>
      <c r="C1662" s="109">
        <f>VLOOKUP(A1662,DBMS_TYPE_SIZES[],2,FALSE)</f>
        <v>9</v>
      </c>
      <c r="D1662" s="109">
        <f>VLOOKUP(A1662,DBMS_TYPE_SIZES[],3,FALSE)</f>
        <v>4</v>
      </c>
      <c r="E1662" s="110">
        <f>VLOOKUP(A1662,DBMS_TYPE_SIZES[],4,FALSE)</f>
        <v>4</v>
      </c>
      <c r="F1662" t="s">
        <v>188</v>
      </c>
      <c r="G1662" t="s">
        <v>698</v>
      </c>
      <c r="H1662" t="s">
        <v>18</v>
      </c>
      <c r="I1662">
        <v>10</v>
      </c>
      <c r="J1662">
        <v>4</v>
      </c>
    </row>
    <row r="1663" spans="1:10">
      <c r="A1663" s="108" t="str">
        <f>COL_SIZES[[#This Row],[datatype]]&amp;"_"&amp;COL_SIZES[[#This Row],[column_prec]]&amp;"_"&amp;COL_SIZES[[#This Row],[col_len]]</f>
        <v>int_10_4</v>
      </c>
      <c r="B1663" s="108">
        <f>IF(COL_SIZES[[#This Row],[datatype]] = "varchar",
  MIN(
    COL_SIZES[[#This Row],[column_length]],
    IFERROR(VALUE(VLOOKUP(
      COL_SIZES[[#This Row],[table_name]]&amp;"."&amp;COL_SIZES[[#This Row],[column_name]],
      AVG_COL_SIZES[#Data],2,FALSE)),
    COL_SIZES[[#This Row],[column_length]])
  ),
  COL_SIZES[[#This Row],[column_length]])</f>
        <v>4</v>
      </c>
      <c r="C1663" s="109">
        <f>VLOOKUP(A1663,DBMS_TYPE_SIZES[],2,FALSE)</f>
        <v>9</v>
      </c>
      <c r="D1663" s="109">
        <f>VLOOKUP(A1663,DBMS_TYPE_SIZES[],3,FALSE)</f>
        <v>4</v>
      </c>
      <c r="E1663" s="110">
        <f>VLOOKUP(A1663,DBMS_TYPE_SIZES[],4,FALSE)</f>
        <v>4</v>
      </c>
      <c r="F1663" t="s">
        <v>188</v>
      </c>
      <c r="G1663" t="s">
        <v>139</v>
      </c>
      <c r="H1663" t="s">
        <v>18</v>
      </c>
      <c r="I1663">
        <v>10</v>
      </c>
      <c r="J1663">
        <v>4</v>
      </c>
    </row>
    <row r="1664" spans="1:10">
      <c r="A1664" s="108" t="str">
        <f>COL_SIZES[[#This Row],[datatype]]&amp;"_"&amp;COL_SIZES[[#This Row],[column_prec]]&amp;"_"&amp;COL_SIZES[[#This Row],[col_len]]</f>
        <v>varchar_0_255</v>
      </c>
      <c r="B1664" s="108">
        <f>IF(COL_SIZES[[#This Row],[datatype]] = "varchar",
  MIN(
    COL_SIZES[[#This Row],[column_length]],
    IFERROR(VALUE(VLOOKUP(
      COL_SIZES[[#This Row],[table_name]]&amp;"."&amp;COL_SIZES[[#This Row],[column_name]],
      AVG_COL_SIZES[#Data],2,FALSE)),
    COL_SIZES[[#This Row],[column_length]])
  ),
  COL_SIZES[[#This Row],[column_length]])</f>
        <v>255</v>
      </c>
      <c r="C1664" s="109">
        <f>VLOOKUP(A1664,DBMS_TYPE_SIZES[],2,FALSE)</f>
        <v>255</v>
      </c>
      <c r="D1664" s="109">
        <f>VLOOKUP(A1664,DBMS_TYPE_SIZES[],3,FALSE)</f>
        <v>255</v>
      </c>
      <c r="E1664" s="110">
        <f>VLOOKUP(A1664,DBMS_TYPE_SIZES[],4,FALSE)</f>
        <v>256</v>
      </c>
      <c r="F1664" t="s">
        <v>188</v>
      </c>
      <c r="G1664" t="s">
        <v>699</v>
      </c>
      <c r="H1664" t="s">
        <v>86</v>
      </c>
      <c r="I1664">
        <v>0</v>
      </c>
      <c r="J1664">
        <v>255</v>
      </c>
    </row>
    <row r="1665" spans="1:10">
      <c r="A1665" s="108" t="str">
        <f>COL_SIZES[[#This Row],[datatype]]&amp;"_"&amp;COL_SIZES[[#This Row],[column_prec]]&amp;"_"&amp;COL_SIZES[[#This Row],[col_len]]</f>
        <v>varchar_0_255</v>
      </c>
      <c r="B1665" s="108">
        <f>IF(COL_SIZES[[#This Row],[datatype]] = "varchar",
  MIN(
    COL_SIZES[[#This Row],[column_length]],
    IFERROR(VALUE(VLOOKUP(
      COL_SIZES[[#This Row],[table_name]]&amp;"."&amp;COL_SIZES[[#This Row],[column_name]],
      AVG_COL_SIZES[#Data],2,FALSE)),
    COL_SIZES[[#This Row],[column_length]])
  ),
  COL_SIZES[[#This Row],[column_length]])</f>
        <v>255</v>
      </c>
      <c r="C1665" s="109">
        <f>VLOOKUP(A1665,DBMS_TYPE_SIZES[],2,FALSE)</f>
        <v>255</v>
      </c>
      <c r="D1665" s="109">
        <f>VLOOKUP(A1665,DBMS_TYPE_SIZES[],3,FALSE)</f>
        <v>255</v>
      </c>
      <c r="E1665" s="110">
        <f>VLOOKUP(A1665,DBMS_TYPE_SIZES[],4,FALSE)</f>
        <v>256</v>
      </c>
      <c r="F1665" t="s">
        <v>188</v>
      </c>
      <c r="G1665" t="s">
        <v>700</v>
      </c>
      <c r="H1665" t="s">
        <v>86</v>
      </c>
      <c r="I1665">
        <v>0</v>
      </c>
      <c r="J1665">
        <v>255</v>
      </c>
    </row>
    <row r="1666" spans="1:10">
      <c r="A1666" s="108" t="str">
        <f>COL_SIZES[[#This Row],[datatype]]&amp;"_"&amp;COL_SIZES[[#This Row],[column_prec]]&amp;"_"&amp;COL_SIZES[[#This Row],[col_len]]</f>
        <v>int_10_4</v>
      </c>
      <c r="B1666" s="108">
        <f>IF(COL_SIZES[[#This Row],[datatype]] = "varchar",
  MIN(
    COL_SIZES[[#This Row],[column_length]],
    IFERROR(VALUE(VLOOKUP(
      COL_SIZES[[#This Row],[table_name]]&amp;"."&amp;COL_SIZES[[#This Row],[column_name]],
      AVG_COL_SIZES[#Data],2,FALSE)),
    COL_SIZES[[#This Row],[column_length]])
  ),
  COL_SIZES[[#This Row],[column_length]])</f>
        <v>4</v>
      </c>
      <c r="C1666" s="109">
        <f>VLOOKUP(A1666,DBMS_TYPE_SIZES[],2,FALSE)</f>
        <v>9</v>
      </c>
      <c r="D1666" s="109">
        <f>VLOOKUP(A1666,DBMS_TYPE_SIZES[],3,FALSE)</f>
        <v>4</v>
      </c>
      <c r="E1666" s="110">
        <f>VLOOKUP(A1666,DBMS_TYPE_SIZES[],4,FALSE)</f>
        <v>4</v>
      </c>
      <c r="F1666" t="s">
        <v>188</v>
      </c>
      <c r="G1666" t="s">
        <v>116</v>
      </c>
      <c r="H1666" t="s">
        <v>18</v>
      </c>
      <c r="I1666">
        <v>10</v>
      </c>
      <c r="J1666">
        <v>4</v>
      </c>
    </row>
    <row r="1667" spans="1:10">
      <c r="A1667" s="108" t="str">
        <f>COL_SIZES[[#This Row],[datatype]]&amp;"_"&amp;COL_SIZES[[#This Row],[column_prec]]&amp;"_"&amp;COL_SIZES[[#This Row],[col_len]]</f>
        <v>int_10_4</v>
      </c>
      <c r="B1667" s="108">
        <f>IF(COL_SIZES[[#This Row],[datatype]] = "varchar",
  MIN(
    COL_SIZES[[#This Row],[column_length]],
    IFERROR(VALUE(VLOOKUP(
      COL_SIZES[[#This Row],[table_name]]&amp;"."&amp;COL_SIZES[[#This Row],[column_name]],
      AVG_COL_SIZES[#Data],2,FALSE)),
    COL_SIZES[[#This Row],[column_length]])
  ),
  COL_SIZES[[#This Row],[column_length]])</f>
        <v>4</v>
      </c>
      <c r="C1667" s="109">
        <f>VLOOKUP(A1667,DBMS_TYPE_SIZES[],2,FALSE)</f>
        <v>9</v>
      </c>
      <c r="D1667" s="109">
        <f>VLOOKUP(A1667,DBMS_TYPE_SIZES[],3,FALSE)</f>
        <v>4</v>
      </c>
      <c r="E1667" s="110">
        <f>VLOOKUP(A1667,DBMS_TYPE_SIZES[],4,FALSE)</f>
        <v>4</v>
      </c>
      <c r="F1667" t="s">
        <v>188</v>
      </c>
      <c r="G1667" t="s">
        <v>96</v>
      </c>
      <c r="H1667" t="s">
        <v>18</v>
      </c>
      <c r="I1667">
        <v>10</v>
      </c>
      <c r="J1667">
        <v>4</v>
      </c>
    </row>
    <row r="1668" spans="1:10">
      <c r="A1668" s="108" t="str">
        <f>COL_SIZES[[#This Row],[datatype]]&amp;"_"&amp;COL_SIZES[[#This Row],[column_prec]]&amp;"_"&amp;COL_SIZES[[#This Row],[col_len]]</f>
        <v>datetime_23_8</v>
      </c>
      <c r="B1668" s="108">
        <f>IF(COL_SIZES[[#This Row],[datatype]] = "varchar",
  MIN(
    COL_SIZES[[#This Row],[column_length]],
    IFERROR(VALUE(VLOOKUP(
      COL_SIZES[[#This Row],[table_name]]&amp;"."&amp;COL_SIZES[[#This Row],[column_name]],
      AVG_COL_SIZES[#Data],2,FALSE)),
    COL_SIZES[[#This Row],[column_length]])
  ),
  COL_SIZES[[#This Row],[column_length]])</f>
        <v>8</v>
      </c>
      <c r="C1668" s="109">
        <f>VLOOKUP(A1668,DBMS_TYPE_SIZES[],2,FALSE)</f>
        <v>7</v>
      </c>
      <c r="D1668" s="109">
        <f>VLOOKUP(A1668,DBMS_TYPE_SIZES[],3,FALSE)</f>
        <v>8</v>
      </c>
      <c r="E1668" s="110">
        <f>VLOOKUP(A1668,DBMS_TYPE_SIZES[],4,FALSE)</f>
        <v>8</v>
      </c>
      <c r="F1668" t="s">
        <v>188</v>
      </c>
      <c r="G1668" t="s">
        <v>713</v>
      </c>
      <c r="H1668" t="s">
        <v>20</v>
      </c>
      <c r="I1668">
        <v>23</v>
      </c>
      <c r="J1668">
        <v>8</v>
      </c>
    </row>
    <row r="1669" spans="1:10">
      <c r="A1669" s="108" t="str">
        <f>COL_SIZES[[#This Row],[datatype]]&amp;"_"&amp;COL_SIZES[[#This Row],[column_prec]]&amp;"_"&amp;COL_SIZES[[#This Row],[col_len]]</f>
        <v>int_10_4</v>
      </c>
      <c r="B1669" s="108">
        <f>IF(COL_SIZES[[#This Row],[datatype]] = "varchar",
  MIN(
    COL_SIZES[[#This Row],[column_length]],
    IFERROR(VALUE(VLOOKUP(
      COL_SIZES[[#This Row],[table_name]]&amp;"."&amp;COL_SIZES[[#This Row],[column_name]],
      AVG_COL_SIZES[#Data],2,FALSE)),
    COL_SIZES[[#This Row],[column_length]])
  ),
  COL_SIZES[[#This Row],[column_length]])</f>
        <v>4</v>
      </c>
      <c r="C1669" s="109">
        <f>VLOOKUP(A1669,DBMS_TYPE_SIZES[],2,FALSE)</f>
        <v>9</v>
      </c>
      <c r="D1669" s="109">
        <f>VLOOKUP(A1669,DBMS_TYPE_SIZES[],3,FALSE)</f>
        <v>4</v>
      </c>
      <c r="E1669" s="110">
        <f>VLOOKUP(A1669,DBMS_TYPE_SIZES[],4,FALSE)</f>
        <v>4</v>
      </c>
      <c r="F1669" t="s">
        <v>188</v>
      </c>
      <c r="G1669" t="s">
        <v>714</v>
      </c>
      <c r="H1669" t="s">
        <v>18</v>
      </c>
      <c r="I1669">
        <v>10</v>
      </c>
      <c r="J1669">
        <v>4</v>
      </c>
    </row>
    <row r="1670" spans="1:10">
      <c r="A1670" s="108" t="str">
        <f>COL_SIZES[[#This Row],[datatype]]&amp;"_"&amp;COL_SIZES[[#This Row],[column_prec]]&amp;"_"&amp;COL_SIZES[[#This Row],[col_len]]</f>
        <v>varchar_0_255</v>
      </c>
      <c r="B1670" s="108">
        <f>IF(COL_SIZES[[#This Row],[datatype]] = "varchar",
  MIN(
    COL_SIZES[[#This Row],[column_length]],
    IFERROR(VALUE(VLOOKUP(
      COL_SIZES[[#This Row],[table_name]]&amp;"."&amp;COL_SIZES[[#This Row],[column_name]],
      AVG_COL_SIZES[#Data],2,FALSE)),
    COL_SIZES[[#This Row],[column_length]])
  ),
  COL_SIZES[[#This Row],[column_length]])</f>
        <v>255</v>
      </c>
      <c r="C1670" s="109">
        <f>VLOOKUP(A1670,DBMS_TYPE_SIZES[],2,FALSE)</f>
        <v>255</v>
      </c>
      <c r="D1670" s="109">
        <f>VLOOKUP(A1670,DBMS_TYPE_SIZES[],3,FALSE)</f>
        <v>255</v>
      </c>
      <c r="E1670" s="110">
        <f>VLOOKUP(A1670,DBMS_TYPE_SIZES[],4,FALSE)</f>
        <v>256</v>
      </c>
      <c r="F1670" t="s">
        <v>188</v>
      </c>
      <c r="G1670" t="s">
        <v>813</v>
      </c>
      <c r="H1670" t="s">
        <v>86</v>
      </c>
      <c r="I1670">
        <v>0</v>
      </c>
      <c r="J1670">
        <v>255</v>
      </c>
    </row>
    <row r="1671" spans="1:10">
      <c r="A1671" s="108" t="str">
        <f>COL_SIZES[[#This Row],[datatype]]&amp;"_"&amp;COL_SIZES[[#This Row],[column_prec]]&amp;"_"&amp;COL_SIZES[[#This Row],[col_len]]</f>
        <v>int_10_4</v>
      </c>
      <c r="B1671" s="108">
        <f>IF(COL_SIZES[[#This Row],[datatype]] = "varchar",
  MIN(
    COL_SIZES[[#This Row],[column_length]],
    IFERROR(VALUE(VLOOKUP(
      COL_SIZES[[#This Row],[table_name]]&amp;"."&amp;COL_SIZES[[#This Row],[column_name]],
      AVG_COL_SIZES[#Data],2,FALSE)),
    COL_SIZES[[#This Row],[column_length]])
  ),
  COL_SIZES[[#This Row],[column_length]])</f>
        <v>4</v>
      </c>
      <c r="C1671" s="109">
        <f>VLOOKUP(A1671,DBMS_TYPE_SIZES[],2,FALSE)</f>
        <v>9</v>
      </c>
      <c r="D1671" s="109">
        <f>VLOOKUP(A1671,DBMS_TYPE_SIZES[],3,FALSE)</f>
        <v>4</v>
      </c>
      <c r="E1671" s="110">
        <f>VLOOKUP(A1671,DBMS_TYPE_SIZES[],4,FALSE)</f>
        <v>4</v>
      </c>
      <c r="F1671" t="s">
        <v>188</v>
      </c>
      <c r="G1671" t="s">
        <v>704</v>
      </c>
      <c r="H1671" t="s">
        <v>18</v>
      </c>
      <c r="I1671">
        <v>10</v>
      </c>
      <c r="J1671">
        <v>4</v>
      </c>
    </row>
    <row r="1672" spans="1:10">
      <c r="A1672" s="108" t="str">
        <f>COL_SIZES[[#This Row],[datatype]]&amp;"_"&amp;COL_SIZES[[#This Row],[column_prec]]&amp;"_"&amp;COL_SIZES[[#This Row],[col_len]]</f>
        <v>int_10_4</v>
      </c>
      <c r="B1672" s="108">
        <f>IF(COL_SIZES[[#This Row],[datatype]] = "varchar",
  MIN(
    COL_SIZES[[#This Row],[column_length]],
    IFERROR(VALUE(VLOOKUP(
      COL_SIZES[[#This Row],[table_name]]&amp;"."&amp;COL_SIZES[[#This Row],[column_name]],
      AVG_COL_SIZES[#Data],2,FALSE)),
    COL_SIZES[[#This Row],[column_length]])
  ),
  COL_SIZES[[#This Row],[column_length]])</f>
        <v>4</v>
      </c>
      <c r="C1672" s="109">
        <f>VLOOKUP(A1672,DBMS_TYPE_SIZES[],2,FALSE)</f>
        <v>9</v>
      </c>
      <c r="D1672" s="109">
        <f>VLOOKUP(A1672,DBMS_TYPE_SIZES[],3,FALSE)</f>
        <v>4</v>
      </c>
      <c r="E1672" s="110">
        <f>VLOOKUP(A1672,DBMS_TYPE_SIZES[],4,FALSE)</f>
        <v>4</v>
      </c>
      <c r="F1672" t="s">
        <v>188</v>
      </c>
      <c r="G1672" t="s">
        <v>204</v>
      </c>
      <c r="H1672" t="s">
        <v>18</v>
      </c>
      <c r="I1672">
        <v>10</v>
      </c>
      <c r="J1672">
        <v>4</v>
      </c>
    </row>
    <row r="1673" spans="1:10">
      <c r="A1673" s="108" t="str">
        <f>COL_SIZES[[#This Row],[datatype]]&amp;"_"&amp;COL_SIZES[[#This Row],[column_prec]]&amp;"_"&amp;COL_SIZES[[#This Row],[col_len]]</f>
        <v>int_10_4</v>
      </c>
      <c r="B1673" s="108">
        <f>IF(COL_SIZES[[#This Row],[datatype]] = "varchar",
  MIN(
    COL_SIZES[[#This Row],[column_length]],
    IFERROR(VALUE(VLOOKUP(
      COL_SIZES[[#This Row],[table_name]]&amp;"."&amp;COL_SIZES[[#This Row],[column_name]],
      AVG_COL_SIZES[#Data],2,FALSE)),
    COL_SIZES[[#This Row],[column_length]])
  ),
  COL_SIZES[[#This Row],[column_length]])</f>
        <v>4</v>
      </c>
      <c r="C1673" s="109">
        <f>VLOOKUP(A1673,DBMS_TYPE_SIZES[],2,FALSE)</f>
        <v>9</v>
      </c>
      <c r="D1673" s="109">
        <f>VLOOKUP(A1673,DBMS_TYPE_SIZES[],3,FALSE)</f>
        <v>4</v>
      </c>
      <c r="E1673" s="110">
        <f>VLOOKUP(A1673,DBMS_TYPE_SIZES[],4,FALSE)</f>
        <v>4</v>
      </c>
      <c r="F1673" t="s">
        <v>188</v>
      </c>
      <c r="G1673" t="s">
        <v>707</v>
      </c>
      <c r="H1673" t="s">
        <v>18</v>
      </c>
      <c r="I1673">
        <v>10</v>
      </c>
      <c r="J1673">
        <v>4</v>
      </c>
    </row>
    <row r="1674" spans="1:10">
      <c r="A1674" s="108" t="str">
        <f>COL_SIZES[[#This Row],[datatype]]&amp;"_"&amp;COL_SIZES[[#This Row],[column_prec]]&amp;"_"&amp;COL_SIZES[[#This Row],[col_len]]</f>
        <v>numeric_19_9</v>
      </c>
      <c r="B1674" s="108">
        <f>IF(COL_SIZES[[#This Row],[datatype]] = "varchar",
  MIN(
    COL_SIZES[[#This Row],[column_length]],
    IFERROR(VALUE(VLOOKUP(
      COL_SIZES[[#This Row],[table_name]]&amp;"."&amp;COL_SIZES[[#This Row],[column_name]],
      AVG_COL_SIZES[#Data],2,FALSE)),
    COL_SIZES[[#This Row],[column_length]])
  ),
  COL_SIZES[[#This Row],[column_length]])</f>
        <v>9</v>
      </c>
      <c r="C1674" s="109">
        <f>VLOOKUP(A1674,DBMS_TYPE_SIZES[],2,FALSE)</f>
        <v>9</v>
      </c>
      <c r="D1674" s="109">
        <f>VLOOKUP(A1674,DBMS_TYPE_SIZES[],3,FALSE)</f>
        <v>9</v>
      </c>
      <c r="E1674" s="110">
        <f>VLOOKUP(A1674,DBMS_TYPE_SIZES[],4,FALSE)</f>
        <v>9</v>
      </c>
      <c r="F1674" t="s">
        <v>188</v>
      </c>
      <c r="G1674" t="s">
        <v>151</v>
      </c>
      <c r="H1674" t="s">
        <v>62</v>
      </c>
      <c r="I1674">
        <v>19</v>
      </c>
      <c r="J1674">
        <v>9</v>
      </c>
    </row>
    <row r="1675" spans="1:10">
      <c r="A1675" s="108" t="str">
        <f>COL_SIZES[[#This Row],[datatype]]&amp;"_"&amp;COL_SIZES[[#This Row],[column_prec]]&amp;"_"&amp;COL_SIZES[[#This Row],[col_len]]</f>
        <v>numeric_19_9</v>
      </c>
      <c r="B1675" s="108">
        <f>IF(COL_SIZES[[#This Row],[datatype]] = "varchar",
  MIN(
    COL_SIZES[[#This Row],[column_length]],
    IFERROR(VALUE(VLOOKUP(
      COL_SIZES[[#This Row],[table_name]]&amp;"."&amp;COL_SIZES[[#This Row],[column_name]],
      AVG_COL_SIZES[#Data],2,FALSE)),
    COL_SIZES[[#This Row],[column_length]])
  ),
  COL_SIZES[[#This Row],[column_length]])</f>
        <v>9</v>
      </c>
      <c r="C1675" s="109">
        <f>VLOOKUP(A1675,DBMS_TYPE_SIZES[],2,FALSE)</f>
        <v>9</v>
      </c>
      <c r="D1675" s="109">
        <f>VLOOKUP(A1675,DBMS_TYPE_SIZES[],3,FALSE)</f>
        <v>9</v>
      </c>
      <c r="E1675" s="110">
        <f>VLOOKUP(A1675,DBMS_TYPE_SIZES[],4,FALSE)</f>
        <v>9</v>
      </c>
      <c r="F1675" t="s">
        <v>189</v>
      </c>
      <c r="G1675" t="s">
        <v>143</v>
      </c>
      <c r="H1675" t="s">
        <v>62</v>
      </c>
      <c r="I1675">
        <v>19</v>
      </c>
      <c r="J1675">
        <v>9</v>
      </c>
    </row>
    <row r="1676" spans="1:10">
      <c r="A1676" s="108" t="str">
        <f>COL_SIZES[[#This Row],[datatype]]&amp;"_"&amp;COL_SIZES[[#This Row],[column_prec]]&amp;"_"&amp;COL_SIZES[[#This Row],[col_len]]</f>
        <v>datetime_23_8</v>
      </c>
      <c r="B1676" s="108">
        <f>IF(COL_SIZES[[#This Row],[datatype]] = "varchar",
  MIN(
    COL_SIZES[[#This Row],[column_length]],
    IFERROR(VALUE(VLOOKUP(
      COL_SIZES[[#This Row],[table_name]]&amp;"."&amp;COL_SIZES[[#This Row],[column_name]],
      AVG_COL_SIZES[#Data],2,FALSE)),
    COL_SIZES[[#This Row],[column_length]])
  ),
  COL_SIZES[[#This Row],[column_length]])</f>
        <v>8</v>
      </c>
      <c r="C1676" s="109">
        <f>VLOOKUP(A1676,DBMS_TYPE_SIZES[],2,FALSE)</f>
        <v>7</v>
      </c>
      <c r="D1676" s="109">
        <f>VLOOKUP(A1676,DBMS_TYPE_SIZES[],3,FALSE)</f>
        <v>8</v>
      </c>
      <c r="E1676" s="110">
        <f>VLOOKUP(A1676,DBMS_TYPE_SIZES[],4,FALSE)</f>
        <v>8</v>
      </c>
      <c r="F1676" t="s">
        <v>189</v>
      </c>
      <c r="G1676" t="s">
        <v>575</v>
      </c>
      <c r="H1676" t="s">
        <v>20</v>
      </c>
      <c r="I1676">
        <v>23</v>
      </c>
      <c r="J1676">
        <v>8</v>
      </c>
    </row>
    <row r="1677" spans="1:10">
      <c r="A1677" s="108" t="str">
        <f>COL_SIZES[[#This Row],[datatype]]&amp;"_"&amp;COL_SIZES[[#This Row],[column_prec]]&amp;"_"&amp;COL_SIZES[[#This Row],[col_len]]</f>
        <v>int_10_4</v>
      </c>
      <c r="B1677" s="108">
        <f>IF(COL_SIZES[[#This Row],[datatype]] = "varchar",
  MIN(
    COL_SIZES[[#This Row],[column_length]],
    IFERROR(VALUE(VLOOKUP(
      COL_SIZES[[#This Row],[table_name]]&amp;"."&amp;COL_SIZES[[#This Row],[column_name]],
      AVG_COL_SIZES[#Data],2,FALSE)),
    COL_SIZES[[#This Row],[column_length]])
  ),
  COL_SIZES[[#This Row],[column_length]])</f>
        <v>4</v>
      </c>
      <c r="C1677" s="109">
        <f>VLOOKUP(A1677,DBMS_TYPE_SIZES[],2,FALSE)</f>
        <v>9</v>
      </c>
      <c r="D1677" s="109">
        <f>VLOOKUP(A1677,DBMS_TYPE_SIZES[],3,FALSE)</f>
        <v>4</v>
      </c>
      <c r="E1677" s="110">
        <f>VLOOKUP(A1677,DBMS_TYPE_SIZES[],4,FALSE)</f>
        <v>4</v>
      </c>
      <c r="F1677" t="s">
        <v>189</v>
      </c>
      <c r="G1677" t="s">
        <v>141</v>
      </c>
      <c r="H1677" t="s">
        <v>18</v>
      </c>
      <c r="I1677">
        <v>10</v>
      </c>
      <c r="J1677">
        <v>4</v>
      </c>
    </row>
    <row r="1678" spans="1:10">
      <c r="A1678" s="108" t="str">
        <f>COL_SIZES[[#This Row],[datatype]]&amp;"_"&amp;COL_SIZES[[#This Row],[column_prec]]&amp;"_"&amp;COL_SIZES[[#This Row],[col_len]]</f>
        <v>int_10_4</v>
      </c>
      <c r="B1678" s="108">
        <f>IF(COL_SIZES[[#This Row],[datatype]] = "varchar",
  MIN(
    COL_SIZES[[#This Row],[column_length]],
    IFERROR(VALUE(VLOOKUP(
      COL_SIZES[[#This Row],[table_name]]&amp;"."&amp;COL_SIZES[[#This Row],[column_name]],
      AVG_COL_SIZES[#Data],2,FALSE)),
    COL_SIZES[[#This Row],[column_length]])
  ),
  COL_SIZES[[#This Row],[column_length]])</f>
        <v>4</v>
      </c>
      <c r="C1678" s="109">
        <f>VLOOKUP(A1678,DBMS_TYPE_SIZES[],2,FALSE)</f>
        <v>9</v>
      </c>
      <c r="D1678" s="109">
        <f>VLOOKUP(A1678,DBMS_TYPE_SIZES[],3,FALSE)</f>
        <v>4</v>
      </c>
      <c r="E1678" s="110">
        <f>VLOOKUP(A1678,DBMS_TYPE_SIZES[],4,FALSE)</f>
        <v>4</v>
      </c>
      <c r="F1678" t="s">
        <v>189</v>
      </c>
      <c r="G1678" t="s">
        <v>83</v>
      </c>
      <c r="H1678" t="s">
        <v>18</v>
      </c>
      <c r="I1678">
        <v>10</v>
      </c>
      <c r="J1678">
        <v>4</v>
      </c>
    </row>
    <row r="1679" spans="1:10">
      <c r="A1679" s="108" t="str">
        <f>COL_SIZES[[#This Row],[datatype]]&amp;"_"&amp;COL_SIZES[[#This Row],[column_prec]]&amp;"_"&amp;COL_SIZES[[#This Row],[col_len]]</f>
        <v>datetime_23_8</v>
      </c>
      <c r="B1679" s="108">
        <f>IF(COL_SIZES[[#This Row],[datatype]] = "varchar",
  MIN(
    COL_SIZES[[#This Row],[column_length]],
    IFERROR(VALUE(VLOOKUP(
      COL_SIZES[[#This Row],[table_name]]&amp;"."&amp;COL_SIZES[[#This Row],[column_name]],
      AVG_COL_SIZES[#Data],2,FALSE)),
    COL_SIZES[[#This Row],[column_length]])
  ),
  COL_SIZES[[#This Row],[column_length]])</f>
        <v>8</v>
      </c>
      <c r="C1679" s="109">
        <f>VLOOKUP(A1679,DBMS_TYPE_SIZES[],2,FALSE)</f>
        <v>7</v>
      </c>
      <c r="D1679" s="109">
        <f>VLOOKUP(A1679,DBMS_TYPE_SIZES[],3,FALSE)</f>
        <v>8</v>
      </c>
      <c r="E1679" s="110">
        <f>VLOOKUP(A1679,DBMS_TYPE_SIZES[],4,FALSE)</f>
        <v>8</v>
      </c>
      <c r="F1679" t="s">
        <v>189</v>
      </c>
      <c r="G1679" t="s">
        <v>811</v>
      </c>
      <c r="H1679" t="s">
        <v>20</v>
      </c>
      <c r="I1679">
        <v>23</v>
      </c>
      <c r="J1679">
        <v>8</v>
      </c>
    </row>
    <row r="1680" spans="1:10">
      <c r="A1680" s="108" t="str">
        <f>COL_SIZES[[#This Row],[datatype]]&amp;"_"&amp;COL_SIZES[[#This Row],[column_prec]]&amp;"_"&amp;COL_SIZES[[#This Row],[col_len]]</f>
        <v>int_10_4</v>
      </c>
      <c r="B1680" s="108">
        <f>IF(COL_SIZES[[#This Row],[datatype]] = "varchar",
  MIN(
    COL_SIZES[[#This Row],[column_length]],
    IFERROR(VALUE(VLOOKUP(
      COL_SIZES[[#This Row],[table_name]]&amp;"."&amp;COL_SIZES[[#This Row],[column_name]],
      AVG_COL_SIZES[#Data],2,FALSE)),
    COL_SIZES[[#This Row],[column_length]])
  ),
  COL_SIZES[[#This Row],[column_length]])</f>
        <v>4</v>
      </c>
      <c r="C1680" s="109">
        <f>VLOOKUP(A1680,DBMS_TYPE_SIZES[],2,FALSE)</f>
        <v>9</v>
      </c>
      <c r="D1680" s="109">
        <f>VLOOKUP(A1680,DBMS_TYPE_SIZES[],3,FALSE)</f>
        <v>4</v>
      </c>
      <c r="E1680" s="110">
        <f>VLOOKUP(A1680,DBMS_TYPE_SIZES[],4,FALSE)</f>
        <v>4</v>
      </c>
      <c r="F1680" t="s">
        <v>189</v>
      </c>
      <c r="G1680" t="s">
        <v>211</v>
      </c>
      <c r="H1680" t="s">
        <v>18</v>
      </c>
      <c r="I1680">
        <v>10</v>
      </c>
      <c r="J1680">
        <v>4</v>
      </c>
    </row>
    <row r="1681" spans="1:10">
      <c r="A1681" s="108" t="str">
        <f>COL_SIZES[[#This Row],[datatype]]&amp;"_"&amp;COL_SIZES[[#This Row],[column_prec]]&amp;"_"&amp;COL_SIZES[[#This Row],[col_len]]</f>
        <v>int_10_4</v>
      </c>
      <c r="B1681" s="108">
        <f>IF(COL_SIZES[[#This Row],[datatype]] = "varchar",
  MIN(
    COL_SIZES[[#This Row],[column_length]],
    IFERROR(VALUE(VLOOKUP(
      COL_SIZES[[#This Row],[table_name]]&amp;"."&amp;COL_SIZES[[#This Row],[column_name]],
      AVG_COL_SIZES[#Data],2,FALSE)),
    COL_SIZES[[#This Row],[column_length]])
  ),
  COL_SIZES[[#This Row],[column_length]])</f>
        <v>4</v>
      </c>
      <c r="C1681" s="109">
        <f>VLOOKUP(A1681,DBMS_TYPE_SIZES[],2,FALSE)</f>
        <v>9</v>
      </c>
      <c r="D1681" s="109">
        <f>VLOOKUP(A1681,DBMS_TYPE_SIZES[],3,FALSE)</f>
        <v>4</v>
      </c>
      <c r="E1681" s="110">
        <f>VLOOKUP(A1681,DBMS_TYPE_SIZES[],4,FALSE)</f>
        <v>4</v>
      </c>
      <c r="F1681" t="s">
        <v>189</v>
      </c>
      <c r="G1681" t="s">
        <v>841</v>
      </c>
      <c r="H1681" t="s">
        <v>18</v>
      </c>
      <c r="I1681">
        <v>10</v>
      </c>
      <c r="J1681">
        <v>4</v>
      </c>
    </row>
    <row r="1682" spans="1:10">
      <c r="A1682" s="108" t="str">
        <f>COL_SIZES[[#This Row],[datatype]]&amp;"_"&amp;COL_SIZES[[#This Row],[column_prec]]&amp;"_"&amp;COL_SIZES[[#This Row],[col_len]]</f>
        <v>int_10_4</v>
      </c>
      <c r="B1682" s="108">
        <f>IF(COL_SIZES[[#This Row],[datatype]] = "varchar",
  MIN(
    COL_SIZES[[#This Row],[column_length]],
    IFERROR(VALUE(VLOOKUP(
      COL_SIZES[[#This Row],[table_name]]&amp;"."&amp;COL_SIZES[[#This Row],[column_name]],
      AVG_COL_SIZES[#Data],2,FALSE)),
    COL_SIZES[[#This Row],[column_length]])
  ),
  COL_SIZES[[#This Row],[column_length]])</f>
        <v>4</v>
      </c>
      <c r="C1682" s="109">
        <f>VLOOKUP(A1682,DBMS_TYPE_SIZES[],2,FALSE)</f>
        <v>9</v>
      </c>
      <c r="D1682" s="109">
        <f>VLOOKUP(A1682,DBMS_TYPE_SIZES[],3,FALSE)</f>
        <v>4</v>
      </c>
      <c r="E1682" s="110">
        <f>VLOOKUP(A1682,DBMS_TYPE_SIZES[],4,FALSE)</f>
        <v>4</v>
      </c>
      <c r="F1682" t="s">
        <v>189</v>
      </c>
      <c r="G1682" t="s">
        <v>812</v>
      </c>
      <c r="H1682" t="s">
        <v>18</v>
      </c>
      <c r="I1682">
        <v>10</v>
      </c>
      <c r="J1682">
        <v>4</v>
      </c>
    </row>
    <row r="1683" spans="1:10">
      <c r="A1683" s="108" t="str">
        <f>COL_SIZES[[#This Row],[datatype]]&amp;"_"&amp;COL_SIZES[[#This Row],[column_prec]]&amp;"_"&amp;COL_SIZES[[#This Row],[col_len]]</f>
        <v>int_10_4</v>
      </c>
      <c r="B1683" s="108">
        <f>IF(COL_SIZES[[#This Row],[datatype]] = "varchar",
  MIN(
    COL_SIZES[[#This Row],[column_length]],
    IFERROR(VALUE(VLOOKUP(
      COL_SIZES[[#This Row],[table_name]]&amp;"."&amp;COL_SIZES[[#This Row],[column_name]],
      AVG_COL_SIZES[#Data],2,FALSE)),
    COL_SIZES[[#This Row],[column_length]])
  ),
  COL_SIZES[[#This Row],[column_length]])</f>
        <v>4</v>
      </c>
      <c r="C1683" s="109">
        <f>VLOOKUP(A1683,DBMS_TYPE_SIZES[],2,FALSE)</f>
        <v>9</v>
      </c>
      <c r="D1683" s="109">
        <f>VLOOKUP(A1683,DBMS_TYPE_SIZES[],3,FALSE)</f>
        <v>4</v>
      </c>
      <c r="E1683" s="110">
        <f>VLOOKUP(A1683,DBMS_TYPE_SIZES[],4,FALSE)</f>
        <v>4</v>
      </c>
      <c r="F1683" t="s">
        <v>189</v>
      </c>
      <c r="G1683" t="s">
        <v>697</v>
      </c>
      <c r="H1683" t="s">
        <v>18</v>
      </c>
      <c r="I1683">
        <v>10</v>
      </c>
      <c r="J1683">
        <v>4</v>
      </c>
    </row>
    <row r="1684" spans="1:10">
      <c r="A1684" s="108" t="str">
        <f>COL_SIZES[[#This Row],[datatype]]&amp;"_"&amp;COL_SIZES[[#This Row],[column_prec]]&amp;"_"&amp;COL_SIZES[[#This Row],[col_len]]</f>
        <v>int_10_4</v>
      </c>
      <c r="B1684" s="108">
        <f>IF(COL_SIZES[[#This Row],[datatype]] = "varchar",
  MIN(
    COL_SIZES[[#This Row],[column_length]],
    IFERROR(VALUE(VLOOKUP(
      COL_SIZES[[#This Row],[table_name]]&amp;"."&amp;COL_SIZES[[#This Row],[column_name]],
      AVG_COL_SIZES[#Data],2,FALSE)),
    COL_SIZES[[#This Row],[column_length]])
  ),
  COL_SIZES[[#This Row],[column_length]])</f>
        <v>4</v>
      </c>
      <c r="C1684" s="109">
        <f>VLOOKUP(A1684,DBMS_TYPE_SIZES[],2,FALSE)</f>
        <v>9</v>
      </c>
      <c r="D1684" s="109">
        <f>VLOOKUP(A1684,DBMS_TYPE_SIZES[],3,FALSE)</f>
        <v>4</v>
      </c>
      <c r="E1684" s="110">
        <f>VLOOKUP(A1684,DBMS_TYPE_SIZES[],4,FALSE)</f>
        <v>4</v>
      </c>
      <c r="F1684" t="s">
        <v>189</v>
      </c>
      <c r="G1684" t="s">
        <v>698</v>
      </c>
      <c r="H1684" t="s">
        <v>18</v>
      </c>
      <c r="I1684">
        <v>10</v>
      </c>
      <c r="J1684">
        <v>4</v>
      </c>
    </row>
    <row r="1685" spans="1:10">
      <c r="A1685" s="108" t="str">
        <f>COL_SIZES[[#This Row],[datatype]]&amp;"_"&amp;COL_SIZES[[#This Row],[column_prec]]&amp;"_"&amp;COL_SIZES[[#This Row],[col_len]]</f>
        <v>int_10_4</v>
      </c>
      <c r="B1685" s="108">
        <f>IF(COL_SIZES[[#This Row],[datatype]] = "varchar",
  MIN(
    COL_SIZES[[#This Row],[column_length]],
    IFERROR(VALUE(VLOOKUP(
      COL_SIZES[[#This Row],[table_name]]&amp;"."&amp;COL_SIZES[[#This Row],[column_name]],
      AVG_COL_SIZES[#Data],2,FALSE)),
    COL_SIZES[[#This Row],[column_length]])
  ),
  COL_SIZES[[#This Row],[column_length]])</f>
        <v>4</v>
      </c>
      <c r="C1685" s="109">
        <f>VLOOKUP(A1685,DBMS_TYPE_SIZES[],2,FALSE)</f>
        <v>9</v>
      </c>
      <c r="D1685" s="109">
        <f>VLOOKUP(A1685,DBMS_TYPE_SIZES[],3,FALSE)</f>
        <v>4</v>
      </c>
      <c r="E1685" s="110">
        <f>VLOOKUP(A1685,DBMS_TYPE_SIZES[],4,FALSE)</f>
        <v>4</v>
      </c>
      <c r="F1685" t="s">
        <v>189</v>
      </c>
      <c r="G1685" t="s">
        <v>139</v>
      </c>
      <c r="H1685" t="s">
        <v>18</v>
      </c>
      <c r="I1685">
        <v>10</v>
      </c>
      <c r="J1685">
        <v>4</v>
      </c>
    </row>
    <row r="1686" spans="1:10">
      <c r="A1686" s="108" t="str">
        <f>COL_SIZES[[#This Row],[datatype]]&amp;"_"&amp;COL_SIZES[[#This Row],[column_prec]]&amp;"_"&amp;COL_SIZES[[#This Row],[col_len]]</f>
        <v>varchar_0_255</v>
      </c>
      <c r="B1686" s="108">
        <f>IF(COL_SIZES[[#This Row],[datatype]] = "varchar",
  MIN(
    COL_SIZES[[#This Row],[column_length]],
    IFERROR(VALUE(VLOOKUP(
      COL_SIZES[[#This Row],[table_name]]&amp;"."&amp;COL_SIZES[[#This Row],[column_name]],
      AVG_COL_SIZES[#Data],2,FALSE)),
    COL_SIZES[[#This Row],[column_length]])
  ),
  COL_SIZES[[#This Row],[column_length]])</f>
        <v>255</v>
      </c>
      <c r="C1686" s="109">
        <f>VLOOKUP(A1686,DBMS_TYPE_SIZES[],2,FALSE)</f>
        <v>255</v>
      </c>
      <c r="D1686" s="109">
        <f>VLOOKUP(A1686,DBMS_TYPE_SIZES[],3,FALSE)</f>
        <v>255</v>
      </c>
      <c r="E1686" s="110">
        <f>VLOOKUP(A1686,DBMS_TYPE_SIZES[],4,FALSE)</f>
        <v>256</v>
      </c>
      <c r="F1686" t="s">
        <v>189</v>
      </c>
      <c r="G1686" t="s">
        <v>699</v>
      </c>
      <c r="H1686" t="s">
        <v>86</v>
      </c>
      <c r="I1686">
        <v>0</v>
      </c>
      <c r="J1686">
        <v>255</v>
      </c>
    </row>
    <row r="1687" spans="1:10">
      <c r="A1687" s="108" t="str">
        <f>COL_SIZES[[#This Row],[datatype]]&amp;"_"&amp;COL_SIZES[[#This Row],[column_prec]]&amp;"_"&amp;COL_SIZES[[#This Row],[col_len]]</f>
        <v>varchar_0_255</v>
      </c>
      <c r="B1687" s="108">
        <f>IF(COL_SIZES[[#This Row],[datatype]] = "varchar",
  MIN(
    COL_SIZES[[#This Row],[column_length]],
    IFERROR(VALUE(VLOOKUP(
      COL_SIZES[[#This Row],[table_name]]&amp;"."&amp;COL_SIZES[[#This Row],[column_name]],
      AVG_COL_SIZES[#Data],2,FALSE)),
    COL_SIZES[[#This Row],[column_length]])
  ),
  COL_SIZES[[#This Row],[column_length]])</f>
        <v>255</v>
      </c>
      <c r="C1687" s="109">
        <f>VLOOKUP(A1687,DBMS_TYPE_SIZES[],2,FALSE)</f>
        <v>255</v>
      </c>
      <c r="D1687" s="109">
        <f>VLOOKUP(A1687,DBMS_TYPE_SIZES[],3,FALSE)</f>
        <v>255</v>
      </c>
      <c r="E1687" s="110">
        <f>VLOOKUP(A1687,DBMS_TYPE_SIZES[],4,FALSE)</f>
        <v>256</v>
      </c>
      <c r="F1687" t="s">
        <v>189</v>
      </c>
      <c r="G1687" t="s">
        <v>700</v>
      </c>
      <c r="H1687" t="s">
        <v>86</v>
      </c>
      <c r="I1687">
        <v>0</v>
      </c>
      <c r="J1687">
        <v>255</v>
      </c>
    </row>
    <row r="1688" spans="1:10">
      <c r="A1688" s="108" t="str">
        <f>COL_SIZES[[#This Row],[datatype]]&amp;"_"&amp;COL_SIZES[[#This Row],[column_prec]]&amp;"_"&amp;COL_SIZES[[#This Row],[col_len]]</f>
        <v>int_10_4</v>
      </c>
      <c r="B1688" s="108">
        <f>IF(COL_SIZES[[#This Row],[datatype]] = "varchar",
  MIN(
    COL_SIZES[[#This Row],[column_length]],
    IFERROR(VALUE(VLOOKUP(
      COL_SIZES[[#This Row],[table_name]]&amp;"."&amp;COL_SIZES[[#This Row],[column_name]],
      AVG_COL_SIZES[#Data],2,FALSE)),
    COL_SIZES[[#This Row],[column_length]])
  ),
  COL_SIZES[[#This Row],[column_length]])</f>
        <v>4</v>
      </c>
      <c r="C1688" s="109">
        <f>VLOOKUP(A1688,DBMS_TYPE_SIZES[],2,FALSE)</f>
        <v>9</v>
      </c>
      <c r="D1688" s="109">
        <f>VLOOKUP(A1688,DBMS_TYPE_SIZES[],3,FALSE)</f>
        <v>4</v>
      </c>
      <c r="E1688" s="110">
        <f>VLOOKUP(A1688,DBMS_TYPE_SIZES[],4,FALSE)</f>
        <v>4</v>
      </c>
      <c r="F1688" t="s">
        <v>189</v>
      </c>
      <c r="G1688" t="s">
        <v>116</v>
      </c>
      <c r="H1688" t="s">
        <v>18</v>
      </c>
      <c r="I1688">
        <v>10</v>
      </c>
      <c r="J1688">
        <v>4</v>
      </c>
    </row>
    <row r="1689" spans="1:10">
      <c r="A1689" s="108" t="str">
        <f>COL_SIZES[[#This Row],[datatype]]&amp;"_"&amp;COL_SIZES[[#This Row],[column_prec]]&amp;"_"&amp;COL_SIZES[[#This Row],[col_len]]</f>
        <v>int_10_4</v>
      </c>
      <c r="B1689" s="108">
        <f>IF(COL_SIZES[[#This Row],[datatype]] = "varchar",
  MIN(
    COL_SIZES[[#This Row],[column_length]],
    IFERROR(VALUE(VLOOKUP(
      COL_SIZES[[#This Row],[table_name]]&amp;"."&amp;COL_SIZES[[#This Row],[column_name]],
      AVG_COL_SIZES[#Data],2,FALSE)),
    COL_SIZES[[#This Row],[column_length]])
  ),
  COL_SIZES[[#This Row],[column_length]])</f>
        <v>4</v>
      </c>
      <c r="C1689" s="109">
        <f>VLOOKUP(A1689,DBMS_TYPE_SIZES[],2,FALSE)</f>
        <v>9</v>
      </c>
      <c r="D1689" s="109">
        <f>VLOOKUP(A1689,DBMS_TYPE_SIZES[],3,FALSE)</f>
        <v>4</v>
      </c>
      <c r="E1689" s="110">
        <f>VLOOKUP(A1689,DBMS_TYPE_SIZES[],4,FALSE)</f>
        <v>4</v>
      </c>
      <c r="F1689" t="s">
        <v>189</v>
      </c>
      <c r="G1689" t="s">
        <v>96</v>
      </c>
      <c r="H1689" t="s">
        <v>18</v>
      </c>
      <c r="I1689">
        <v>10</v>
      </c>
      <c r="J1689">
        <v>4</v>
      </c>
    </row>
    <row r="1690" spans="1:10">
      <c r="A1690" s="108" t="str">
        <f>COL_SIZES[[#This Row],[datatype]]&amp;"_"&amp;COL_SIZES[[#This Row],[column_prec]]&amp;"_"&amp;COL_SIZES[[#This Row],[col_len]]</f>
        <v>datetime_23_8</v>
      </c>
      <c r="B1690" s="108">
        <f>IF(COL_SIZES[[#This Row],[datatype]] = "varchar",
  MIN(
    COL_SIZES[[#This Row],[column_length]],
    IFERROR(VALUE(VLOOKUP(
      COL_SIZES[[#This Row],[table_name]]&amp;"."&amp;COL_SIZES[[#This Row],[column_name]],
      AVG_COL_SIZES[#Data],2,FALSE)),
    COL_SIZES[[#This Row],[column_length]])
  ),
  COL_SIZES[[#This Row],[column_length]])</f>
        <v>8</v>
      </c>
      <c r="C1690" s="109">
        <f>VLOOKUP(A1690,DBMS_TYPE_SIZES[],2,FALSE)</f>
        <v>7</v>
      </c>
      <c r="D1690" s="109">
        <f>VLOOKUP(A1690,DBMS_TYPE_SIZES[],3,FALSE)</f>
        <v>8</v>
      </c>
      <c r="E1690" s="110">
        <f>VLOOKUP(A1690,DBMS_TYPE_SIZES[],4,FALSE)</f>
        <v>8</v>
      </c>
      <c r="F1690" t="s">
        <v>189</v>
      </c>
      <c r="G1690" t="s">
        <v>713</v>
      </c>
      <c r="H1690" t="s">
        <v>20</v>
      </c>
      <c r="I1690">
        <v>23</v>
      </c>
      <c r="J1690">
        <v>8</v>
      </c>
    </row>
    <row r="1691" spans="1:10">
      <c r="A1691" s="108" t="str">
        <f>COL_SIZES[[#This Row],[datatype]]&amp;"_"&amp;COL_SIZES[[#This Row],[column_prec]]&amp;"_"&amp;COL_SIZES[[#This Row],[col_len]]</f>
        <v>int_10_4</v>
      </c>
      <c r="B1691" s="108">
        <f>IF(COL_SIZES[[#This Row],[datatype]] = "varchar",
  MIN(
    COL_SIZES[[#This Row],[column_length]],
    IFERROR(VALUE(VLOOKUP(
      COL_SIZES[[#This Row],[table_name]]&amp;"."&amp;COL_SIZES[[#This Row],[column_name]],
      AVG_COL_SIZES[#Data],2,FALSE)),
    COL_SIZES[[#This Row],[column_length]])
  ),
  COL_SIZES[[#This Row],[column_length]])</f>
        <v>4</v>
      </c>
      <c r="C1691" s="109">
        <f>VLOOKUP(A1691,DBMS_TYPE_SIZES[],2,FALSE)</f>
        <v>9</v>
      </c>
      <c r="D1691" s="109">
        <f>VLOOKUP(A1691,DBMS_TYPE_SIZES[],3,FALSE)</f>
        <v>4</v>
      </c>
      <c r="E1691" s="110">
        <f>VLOOKUP(A1691,DBMS_TYPE_SIZES[],4,FALSE)</f>
        <v>4</v>
      </c>
      <c r="F1691" t="s">
        <v>189</v>
      </c>
      <c r="G1691" t="s">
        <v>714</v>
      </c>
      <c r="H1691" t="s">
        <v>18</v>
      </c>
      <c r="I1691">
        <v>10</v>
      </c>
      <c r="J1691">
        <v>4</v>
      </c>
    </row>
    <row r="1692" spans="1:10">
      <c r="A1692" s="108" t="str">
        <f>COL_SIZES[[#This Row],[datatype]]&amp;"_"&amp;COL_SIZES[[#This Row],[column_prec]]&amp;"_"&amp;COL_SIZES[[#This Row],[col_len]]</f>
        <v>varchar_0_255</v>
      </c>
      <c r="B1692" s="108">
        <f>IF(COL_SIZES[[#This Row],[datatype]] = "varchar",
  MIN(
    COL_SIZES[[#This Row],[column_length]],
    IFERROR(VALUE(VLOOKUP(
      COL_SIZES[[#This Row],[table_name]]&amp;"."&amp;COL_SIZES[[#This Row],[column_name]],
      AVG_COL_SIZES[#Data],2,FALSE)),
    COL_SIZES[[#This Row],[column_length]])
  ),
  COL_SIZES[[#This Row],[column_length]])</f>
        <v>255</v>
      </c>
      <c r="C1692" s="109">
        <f>VLOOKUP(A1692,DBMS_TYPE_SIZES[],2,FALSE)</f>
        <v>255</v>
      </c>
      <c r="D1692" s="109">
        <f>VLOOKUP(A1692,DBMS_TYPE_SIZES[],3,FALSE)</f>
        <v>255</v>
      </c>
      <c r="E1692" s="110">
        <f>VLOOKUP(A1692,DBMS_TYPE_SIZES[],4,FALSE)</f>
        <v>256</v>
      </c>
      <c r="F1692" t="s">
        <v>189</v>
      </c>
      <c r="G1692" t="s">
        <v>813</v>
      </c>
      <c r="H1692" t="s">
        <v>86</v>
      </c>
      <c r="I1692">
        <v>0</v>
      </c>
      <c r="J1692">
        <v>255</v>
      </c>
    </row>
    <row r="1693" spans="1:10">
      <c r="A1693" s="108" t="str">
        <f>COL_SIZES[[#This Row],[datatype]]&amp;"_"&amp;COL_SIZES[[#This Row],[column_prec]]&amp;"_"&amp;COL_SIZES[[#This Row],[col_len]]</f>
        <v>varchar_0_255</v>
      </c>
      <c r="B1693" s="108">
        <f>IF(COL_SIZES[[#This Row],[datatype]] = "varchar",
  MIN(
    COL_SIZES[[#This Row],[column_length]],
    IFERROR(VALUE(VLOOKUP(
      COL_SIZES[[#This Row],[table_name]]&amp;"."&amp;COL_SIZES[[#This Row],[column_name]],
      AVG_COL_SIZES[#Data],2,FALSE)),
    COL_SIZES[[#This Row],[column_length]])
  ),
  COL_SIZES[[#This Row],[column_length]])</f>
        <v>255</v>
      </c>
      <c r="C1693" s="109">
        <f>VLOOKUP(A1693,DBMS_TYPE_SIZES[],2,FALSE)</f>
        <v>255</v>
      </c>
      <c r="D1693" s="109">
        <f>VLOOKUP(A1693,DBMS_TYPE_SIZES[],3,FALSE)</f>
        <v>255</v>
      </c>
      <c r="E1693" s="110">
        <f>VLOOKUP(A1693,DBMS_TYPE_SIZES[],4,FALSE)</f>
        <v>256</v>
      </c>
      <c r="F1693" t="s">
        <v>189</v>
      </c>
      <c r="G1693" t="s">
        <v>842</v>
      </c>
      <c r="H1693" t="s">
        <v>86</v>
      </c>
      <c r="I1693">
        <v>0</v>
      </c>
      <c r="J1693">
        <v>255</v>
      </c>
    </row>
    <row r="1694" spans="1:10">
      <c r="A1694" s="108" t="str">
        <f>COL_SIZES[[#This Row],[datatype]]&amp;"_"&amp;COL_SIZES[[#This Row],[column_prec]]&amp;"_"&amp;COL_SIZES[[#This Row],[col_len]]</f>
        <v>int_10_4</v>
      </c>
      <c r="B1694" s="108">
        <f>IF(COL_SIZES[[#This Row],[datatype]] = "varchar",
  MIN(
    COL_SIZES[[#This Row],[column_length]],
    IFERROR(VALUE(VLOOKUP(
      COL_SIZES[[#This Row],[table_name]]&amp;"."&amp;COL_SIZES[[#This Row],[column_name]],
      AVG_COL_SIZES[#Data],2,FALSE)),
    COL_SIZES[[#This Row],[column_length]])
  ),
  COL_SIZES[[#This Row],[column_length]])</f>
        <v>4</v>
      </c>
      <c r="C1694" s="109">
        <f>VLOOKUP(A1694,DBMS_TYPE_SIZES[],2,FALSE)</f>
        <v>9</v>
      </c>
      <c r="D1694" s="109">
        <f>VLOOKUP(A1694,DBMS_TYPE_SIZES[],3,FALSE)</f>
        <v>4</v>
      </c>
      <c r="E1694" s="110">
        <f>VLOOKUP(A1694,DBMS_TYPE_SIZES[],4,FALSE)</f>
        <v>4</v>
      </c>
      <c r="F1694" t="s">
        <v>189</v>
      </c>
      <c r="G1694" t="s">
        <v>704</v>
      </c>
      <c r="H1694" t="s">
        <v>18</v>
      </c>
      <c r="I1694">
        <v>10</v>
      </c>
      <c r="J1694">
        <v>4</v>
      </c>
    </row>
    <row r="1695" spans="1:10">
      <c r="A1695" s="108" t="str">
        <f>COL_SIZES[[#This Row],[datatype]]&amp;"_"&amp;COL_SIZES[[#This Row],[column_prec]]&amp;"_"&amp;COL_SIZES[[#This Row],[col_len]]</f>
        <v>int_10_4</v>
      </c>
      <c r="B1695" s="108">
        <f>IF(COL_SIZES[[#This Row],[datatype]] = "varchar",
  MIN(
    COL_SIZES[[#This Row],[column_length]],
    IFERROR(VALUE(VLOOKUP(
      COL_SIZES[[#This Row],[table_name]]&amp;"."&amp;COL_SIZES[[#This Row],[column_name]],
      AVG_COL_SIZES[#Data],2,FALSE)),
    COL_SIZES[[#This Row],[column_length]])
  ),
  COL_SIZES[[#This Row],[column_length]])</f>
        <v>4</v>
      </c>
      <c r="C1695" s="109">
        <f>VLOOKUP(A1695,DBMS_TYPE_SIZES[],2,FALSE)</f>
        <v>9</v>
      </c>
      <c r="D1695" s="109">
        <f>VLOOKUP(A1695,DBMS_TYPE_SIZES[],3,FALSE)</f>
        <v>4</v>
      </c>
      <c r="E1695" s="110">
        <f>VLOOKUP(A1695,DBMS_TYPE_SIZES[],4,FALSE)</f>
        <v>4</v>
      </c>
      <c r="F1695" t="s">
        <v>189</v>
      </c>
      <c r="G1695" t="s">
        <v>204</v>
      </c>
      <c r="H1695" t="s">
        <v>18</v>
      </c>
      <c r="I1695">
        <v>10</v>
      </c>
      <c r="J1695">
        <v>4</v>
      </c>
    </row>
    <row r="1696" spans="1:10">
      <c r="A1696" s="108" t="str">
        <f>COL_SIZES[[#This Row],[datatype]]&amp;"_"&amp;COL_SIZES[[#This Row],[column_prec]]&amp;"_"&amp;COL_SIZES[[#This Row],[col_len]]</f>
        <v>int_10_4</v>
      </c>
      <c r="B1696" s="108">
        <f>IF(COL_SIZES[[#This Row],[datatype]] = "varchar",
  MIN(
    COL_SIZES[[#This Row],[column_length]],
    IFERROR(VALUE(VLOOKUP(
      COL_SIZES[[#This Row],[table_name]]&amp;"."&amp;COL_SIZES[[#This Row],[column_name]],
      AVG_COL_SIZES[#Data],2,FALSE)),
    COL_SIZES[[#This Row],[column_length]])
  ),
  COL_SIZES[[#This Row],[column_length]])</f>
        <v>4</v>
      </c>
      <c r="C1696" s="109">
        <f>VLOOKUP(A1696,DBMS_TYPE_SIZES[],2,FALSE)</f>
        <v>9</v>
      </c>
      <c r="D1696" s="109">
        <f>VLOOKUP(A1696,DBMS_TYPE_SIZES[],3,FALSE)</f>
        <v>4</v>
      </c>
      <c r="E1696" s="110">
        <f>VLOOKUP(A1696,DBMS_TYPE_SIZES[],4,FALSE)</f>
        <v>4</v>
      </c>
      <c r="F1696" t="s">
        <v>189</v>
      </c>
      <c r="G1696" t="s">
        <v>707</v>
      </c>
      <c r="H1696" t="s">
        <v>18</v>
      </c>
      <c r="I1696">
        <v>10</v>
      </c>
      <c r="J1696">
        <v>4</v>
      </c>
    </row>
    <row r="1697" spans="1:10">
      <c r="A1697" s="108" t="str">
        <f>COL_SIZES[[#This Row],[datatype]]&amp;"_"&amp;COL_SIZES[[#This Row],[column_prec]]&amp;"_"&amp;COL_SIZES[[#This Row],[col_len]]</f>
        <v>int_10_4</v>
      </c>
      <c r="B1697" s="108">
        <f>IF(COL_SIZES[[#This Row],[datatype]] = "varchar",
  MIN(
    COL_SIZES[[#This Row],[column_length]],
    IFERROR(VALUE(VLOOKUP(
      COL_SIZES[[#This Row],[table_name]]&amp;"."&amp;COL_SIZES[[#This Row],[column_name]],
      AVG_COL_SIZES[#Data],2,FALSE)),
    COL_SIZES[[#This Row],[column_length]])
  ),
  COL_SIZES[[#This Row],[column_length]])</f>
        <v>4</v>
      </c>
      <c r="C1697" s="109">
        <f>VLOOKUP(A1697,DBMS_TYPE_SIZES[],2,FALSE)</f>
        <v>9</v>
      </c>
      <c r="D1697" s="109">
        <f>VLOOKUP(A1697,DBMS_TYPE_SIZES[],3,FALSE)</f>
        <v>4</v>
      </c>
      <c r="E1697" s="110">
        <f>VLOOKUP(A1697,DBMS_TYPE_SIZES[],4,FALSE)</f>
        <v>4</v>
      </c>
      <c r="F1697" t="s">
        <v>189</v>
      </c>
      <c r="G1697" t="s">
        <v>238</v>
      </c>
      <c r="H1697" t="s">
        <v>18</v>
      </c>
      <c r="I1697">
        <v>10</v>
      </c>
      <c r="J1697">
        <v>4</v>
      </c>
    </row>
    <row r="1698" spans="1:10">
      <c r="A1698" s="108" t="str">
        <f>COL_SIZES[[#This Row],[datatype]]&amp;"_"&amp;COL_SIZES[[#This Row],[column_prec]]&amp;"_"&amp;COL_SIZES[[#This Row],[col_len]]</f>
        <v>numeric_19_9</v>
      </c>
      <c r="B1698" s="108">
        <f>IF(COL_SIZES[[#This Row],[datatype]] = "varchar",
  MIN(
    COL_SIZES[[#This Row],[column_length]],
    IFERROR(VALUE(VLOOKUP(
      COL_SIZES[[#This Row],[table_name]]&amp;"."&amp;COL_SIZES[[#This Row],[column_name]],
      AVG_COL_SIZES[#Data],2,FALSE)),
    COL_SIZES[[#This Row],[column_length]])
  ),
  COL_SIZES[[#This Row],[column_length]])</f>
        <v>9</v>
      </c>
      <c r="C1698" s="109">
        <f>VLOOKUP(A1698,DBMS_TYPE_SIZES[],2,FALSE)</f>
        <v>9</v>
      </c>
      <c r="D1698" s="109">
        <f>VLOOKUP(A1698,DBMS_TYPE_SIZES[],3,FALSE)</f>
        <v>9</v>
      </c>
      <c r="E1698" s="110">
        <f>VLOOKUP(A1698,DBMS_TYPE_SIZES[],4,FALSE)</f>
        <v>9</v>
      </c>
      <c r="F1698" t="s">
        <v>189</v>
      </c>
      <c r="G1698" t="s">
        <v>151</v>
      </c>
      <c r="H1698" t="s">
        <v>62</v>
      </c>
      <c r="I1698">
        <v>19</v>
      </c>
      <c r="J1698">
        <v>9</v>
      </c>
    </row>
    <row r="1699" spans="1:10">
      <c r="A1699" s="108" t="str">
        <f>COL_SIZES[[#This Row],[datatype]]&amp;"_"&amp;COL_SIZES[[#This Row],[column_prec]]&amp;"_"&amp;COL_SIZES[[#This Row],[col_len]]</f>
        <v>numeric_19_9</v>
      </c>
      <c r="B1699" s="108">
        <f>IF(COL_SIZES[[#This Row],[datatype]] = "varchar",
  MIN(
    COL_SIZES[[#This Row],[column_length]],
    IFERROR(VALUE(VLOOKUP(
      COL_SIZES[[#This Row],[table_name]]&amp;"."&amp;COL_SIZES[[#This Row],[column_name]],
      AVG_COL_SIZES[#Data],2,FALSE)),
    COL_SIZES[[#This Row],[column_length]])
  ),
  COL_SIZES[[#This Row],[column_length]])</f>
        <v>9</v>
      </c>
      <c r="C1699" s="109">
        <f>VLOOKUP(A1699,DBMS_TYPE_SIZES[],2,FALSE)</f>
        <v>9</v>
      </c>
      <c r="D1699" s="109">
        <f>VLOOKUP(A1699,DBMS_TYPE_SIZES[],3,FALSE)</f>
        <v>9</v>
      </c>
      <c r="E1699" s="110">
        <f>VLOOKUP(A1699,DBMS_TYPE_SIZES[],4,FALSE)</f>
        <v>9</v>
      </c>
      <c r="F1699" t="s">
        <v>190</v>
      </c>
      <c r="G1699" t="s">
        <v>143</v>
      </c>
      <c r="H1699" t="s">
        <v>62</v>
      </c>
      <c r="I1699">
        <v>19</v>
      </c>
      <c r="J1699">
        <v>9</v>
      </c>
    </row>
    <row r="1700" spans="1:10">
      <c r="A1700" s="108" t="str">
        <f>COL_SIZES[[#This Row],[datatype]]&amp;"_"&amp;COL_SIZES[[#This Row],[column_prec]]&amp;"_"&amp;COL_SIZES[[#This Row],[col_len]]</f>
        <v>datetime_23_8</v>
      </c>
      <c r="B1700" s="108">
        <f>IF(COL_SIZES[[#This Row],[datatype]] = "varchar",
  MIN(
    COL_SIZES[[#This Row],[column_length]],
    IFERROR(VALUE(VLOOKUP(
      COL_SIZES[[#This Row],[table_name]]&amp;"."&amp;COL_SIZES[[#This Row],[column_name]],
      AVG_COL_SIZES[#Data],2,FALSE)),
    COL_SIZES[[#This Row],[column_length]])
  ),
  COL_SIZES[[#This Row],[column_length]])</f>
        <v>8</v>
      </c>
      <c r="C1700" s="109">
        <f>VLOOKUP(A1700,DBMS_TYPE_SIZES[],2,FALSE)</f>
        <v>7</v>
      </c>
      <c r="D1700" s="109">
        <f>VLOOKUP(A1700,DBMS_TYPE_SIZES[],3,FALSE)</f>
        <v>8</v>
      </c>
      <c r="E1700" s="110">
        <f>VLOOKUP(A1700,DBMS_TYPE_SIZES[],4,FALSE)</f>
        <v>8</v>
      </c>
      <c r="F1700" t="s">
        <v>190</v>
      </c>
      <c r="G1700" t="s">
        <v>575</v>
      </c>
      <c r="H1700" t="s">
        <v>20</v>
      </c>
      <c r="I1700">
        <v>23</v>
      </c>
      <c r="J1700">
        <v>8</v>
      </c>
    </row>
    <row r="1701" spans="1:10">
      <c r="A1701" s="108" t="str">
        <f>COL_SIZES[[#This Row],[datatype]]&amp;"_"&amp;COL_SIZES[[#This Row],[column_prec]]&amp;"_"&amp;COL_SIZES[[#This Row],[col_len]]</f>
        <v>int_10_4</v>
      </c>
      <c r="B1701" s="108">
        <f>IF(COL_SIZES[[#This Row],[datatype]] = "varchar",
  MIN(
    COL_SIZES[[#This Row],[column_length]],
    IFERROR(VALUE(VLOOKUP(
      COL_SIZES[[#This Row],[table_name]]&amp;"."&amp;COL_SIZES[[#This Row],[column_name]],
      AVG_COL_SIZES[#Data],2,FALSE)),
    COL_SIZES[[#This Row],[column_length]])
  ),
  COL_SIZES[[#This Row],[column_length]])</f>
        <v>4</v>
      </c>
      <c r="C1701" s="109">
        <f>VLOOKUP(A1701,DBMS_TYPE_SIZES[],2,FALSE)</f>
        <v>9</v>
      </c>
      <c r="D1701" s="109">
        <f>VLOOKUP(A1701,DBMS_TYPE_SIZES[],3,FALSE)</f>
        <v>4</v>
      </c>
      <c r="E1701" s="110">
        <f>VLOOKUP(A1701,DBMS_TYPE_SIZES[],4,FALSE)</f>
        <v>4</v>
      </c>
      <c r="F1701" t="s">
        <v>190</v>
      </c>
      <c r="G1701" t="s">
        <v>141</v>
      </c>
      <c r="H1701" t="s">
        <v>18</v>
      </c>
      <c r="I1701">
        <v>10</v>
      </c>
      <c r="J1701">
        <v>4</v>
      </c>
    </row>
    <row r="1702" spans="1:10">
      <c r="A1702" s="108" t="str">
        <f>COL_SIZES[[#This Row],[datatype]]&amp;"_"&amp;COL_SIZES[[#This Row],[column_prec]]&amp;"_"&amp;COL_SIZES[[#This Row],[col_len]]</f>
        <v>int_10_4</v>
      </c>
      <c r="B1702" s="108">
        <f>IF(COL_SIZES[[#This Row],[datatype]] = "varchar",
  MIN(
    COL_SIZES[[#This Row],[column_length]],
    IFERROR(VALUE(VLOOKUP(
      COL_SIZES[[#This Row],[table_name]]&amp;"."&amp;COL_SIZES[[#This Row],[column_name]],
      AVG_COL_SIZES[#Data],2,FALSE)),
    COL_SIZES[[#This Row],[column_length]])
  ),
  COL_SIZES[[#This Row],[column_length]])</f>
        <v>4</v>
      </c>
      <c r="C1702" s="109">
        <f>VLOOKUP(A1702,DBMS_TYPE_SIZES[],2,FALSE)</f>
        <v>9</v>
      </c>
      <c r="D1702" s="109">
        <f>VLOOKUP(A1702,DBMS_TYPE_SIZES[],3,FALSE)</f>
        <v>4</v>
      </c>
      <c r="E1702" s="110">
        <f>VLOOKUP(A1702,DBMS_TYPE_SIZES[],4,FALSE)</f>
        <v>4</v>
      </c>
      <c r="F1702" t="s">
        <v>190</v>
      </c>
      <c r="G1702" t="s">
        <v>83</v>
      </c>
      <c r="H1702" t="s">
        <v>18</v>
      </c>
      <c r="I1702">
        <v>10</v>
      </c>
      <c r="J1702">
        <v>4</v>
      </c>
    </row>
    <row r="1703" spans="1:10">
      <c r="A1703" s="108" t="str">
        <f>COL_SIZES[[#This Row],[datatype]]&amp;"_"&amp;COL_SIZES[[#This Row],[column_prec]]&amp;"_"&amp;COL_SIZES[[#This Row],[col_len]]</f>
        <v>datetime_23_8</v>
      </c>
      <c r="B1703" s="108">
        <f>IF(COL_SIZES[[#This Row],[datatype]] = "varchar",
  MIN(
    COL_SIZES[[#This Row],[column_length]],
    IFERROR(VALUE(VLOOKUP(
      COL_SIZES[[#This Row],[table_name]]&amp;"."&amp;COL_SIZES[[#This Row],[column_name]],
      AVG_COL_SIZES[#Data],2,FALSE)),
    COL_SIZES[[#This Row],[column_length]])
  ),
  COL_SIZES[[#This Row],[column_length]])</f>
        <v>8</v>
      </c>
      <c r="C1703" s="109">
        <f>VLOOKUP(A1703,DBMS_TYPE_SIZES[],2,FALSE)</f>
        <v>7</v>
      </c>
      <c r="D1703" s="109">
        <f>VLOOKUP(A1703,DBMS_TYPE_SIZES[],3,FALSE)</f>
        <v>8</v>
      </c>
      <c r="E1703" s="110">
        <f>VLOOKUP(A1703,DBMS_TYPE_SIZES[],4,FALSE)</f>
        <v>8</v>
      </c>
      <c r="F1703" t="s">
        <v>190</v>
      </c>
      <c r="G1703" t="s">
        <v>811</v>
      </c>
      <c r="H1703" t="s">
        <v>20</v>
      </c>
      <c r="I1703">
        <v>23</v>
      </c>
      <c r="J1703">
        <v>8</v>
      </c>
    </row>
    <row r="1704" spans="1:10">
      <c r="A1704" s="108" t="str">
        <f>COL_SIZES[[#This Row],[datatype]]&amp;"_"&amp;COL_SIZES[[#This Row],[column_prec]]&amp;"_"&amp;COL_SIZES[[#This Row],[col_len]]</f>
        <v>int_10_4</v>
      </c>
      <c r="B1704" s="108">
        <f>IF(COL_SIZES[[#This Row],[datatype]] = "varchar",
  MIN(
    COL_SIZES[[#This Row],[column_length]],
    IFERROR(VALUE(VLOOKUP(
      COL_SIZES[[#This Row],[table_name]]&amp;"."&amp;COL_SIZES[[#This Row],[column_name]],
      AVG_COL_SIZES[#Data],2,FALSE)),
    COL_SIZES[[#This Row],[column_length]])
  ),
  COL_SIZES[[#This Row],[column_length]])</f>
        <v>4</v>
      </c>
      <c r="C1704" s="109">
        <f>VLOOKUP(A1704,DBMS_TYPE_SIZES[],2,FALSE)</f>
        <v>9</v>
      </c>
      <c r="D1704" s="109">
        <f>VLOOKUP(A1704,DBMS_TYPE_SIZES[],3,FALSE)</f>
        <v>4</v>
      </c>
      <c r="E1704" s="110">
        <f>VLOOKUP(A1704,DBMS_TYPE_SIZES[],4,FALSE)</f>
        <v>4</v>
      </c>
      <c r="F1704" t="s">
        <v>190</v>
      </c>
      <c r="G1704" t="s">
        <v>211</v>
      </c>
      <c r="H1704" t="s">
        <v>18</v>
      </c>
      <c r="I1704">
        <v>10</v>
      </c>
      <c r="J1704">
        <v>4</v>
      </c>
    </row>
    <row r="1705" spans="1:10">
      <c r="A1705" s="108" t="str">
        <f>COL_SIZES[[#This Row],[datatype]]&amp;"_"&amp;COL_SIZES[[#This Row],[column_prec]]&amp;"_"&amp;COL_SIZES[[#This Row],[col_len]]</f>
        <v>varchar_0_255</v>
      </c>
      <c r="B1705" s="108">
        <f>IF(COL_SIZES[[#This Row],[datatype]] = "varchar",
  MIN(
    COL_SIZES[[#This Row],[column_length]],
    IFERROR(VALUE(VLOOKUP(
      COL_SIZES[[#This Row],[table_name]]&amp;"."&amp;COL_SIZES[[#This Row],[column_name]],
      AVG_COL_SIZES[#Data],2,FALSE)),
    COL_SIZES[[#This Row],[column_length]])
  ),
  COL_SIZES[[#This Row],[column_length]])</f>
        <v>255</v>
      </c>
      <c r="C1705" s="109">
        <f>VLOOKUP(A1705,DBMS_TYPE_SIZES[],2,FALSE)</f>
        <v>255</v>
      </c>
      <c r="D1705" s="109">
        <f>VLOOKUP(A1705,DBMS_TYPE_SIZES[],3,FALSE)</f>
        <v>255</v>
      </c>
      <c r="E1705" s="110">
        <f>VLOOKUP(A1705,DBMS_TYPE_SIZES[],4,FALSE)</f>
        <v>256</v>
      </c>
      <c r="F1705" t="s">
        <v>190</v>
      </c>
      <c r="G1705" t="s">
        <v>505</v>
      </c>
      <c r="H1705" t="s">
        <v>86</v>
      </c>
      <c r="I1705">
        <v>0</v>
      </c>
      <c r="J1705">
        <v>255</v>
      </c>
    </row>
    <row r="1706" spans="1:10">
      <c r="A1706" s="108" t="str">
        <f>COL_SIZES[[#This Row],[datatype]]&amp;"_"&amp;COL_SIZES[[#This Row],[column_prec]]&amp;"_"&amp;COL_SIZES[[#This Row],[col_len]]</f>
        <v>int_10_4</v>
      </c>
      <c r="B1706" s="108">
        <f>IF(COL_SIZES[[#This Row],[datatype]] = "varchar",
  MIN(
    COL_SIZES[[#This Row],[column_length]],
    IFERROR(VALUE(VLOOKUP(
      COL_SIZES[[#This Row],[table_name]]&amp;"."&amp;COL_SIZES[[#This Row],[column_name]],
      AVG_COL_SIZES[#Data],2,FALSE)),
    COL_SIZES[[#This Row],[column_length]])
  ),
  COL_SIZES[[#This Row],[column_length]])</f>
        <v>4</v>
      </c>
      <c r="C1706" s="109">
        <f>VLOOKUP(A1706,DBMS_TYPE_SIZES[],2,FALSE)</f>
        <v>9</v>
      </c>
      <c r="D1706" s="109">
        <f>VLOOKUP(A1706,DBMS_TYPE_SIZES[],3,FALSE)</f>
        <v>4</v>
      </c>
      <c r="E1706" s="110">
        <f>VLOOKUP(A1706,DBMS_TYPE_SIZES[],4,FALSE)</f>
        <v>4</v>
      </c>
      <c r="F1706" t="s">
        <v>190</v>
      </c>
      <c r="G1706" t="s">
        <v>812</v>
      </c>
      <c r="H1706" t="s">
        <v>18</v>
      </c>
      <c r="I1706">
        <v>10</v>
      </c>
      <c r="J1706">
        <v>4</v>
      </c>
    </row>
    <row r="1707" spans="1:10">
      <c r="A1707" s="108" t="str">
        <f>COL_SIZES[[#This Row],[datatype]]&amp;"_"&amp;COL_SIZES[[#This Row],[column_prec]]&amp;"_"&amp;COL_SIZES[[#This Row],[col_len]]</f>
        <v>int_10_4</v>
      </c>
      <c r="B1707" s="108">
        <f>IF(COL_SIZES[[#This Row],[datatype]] = "varchar",
  MIN(
    COL_SIZES[[#This Row],[column_length]],
    IFERROR(VALUE(VLOOKUP(
      COL_SIZES[[#This Row],[table_name]]&amp;"."&amp;COL_SIZES[[#This Row],[column_name]],
      AVG_COL_SIZES[#Data],2,FALSE)),
    COL_SIZES[[#This Row],[column_length]])
  ),
  COL_SIZES[[#This Row],[column_length]])</f>
        <v>4</v>
      </c>
      <c r="C1707" s="109">
        <f>VLOOKUP(A1707,DBMS_TYPE_SIZES[],2,FALSE)</f>
        <v>9</v>
      </c>
      <c r="D1707" s="109">
        <f>VLOOKUP(A1707,DBMS_TYPE_SIZES[],3,FALSE)</f>
        <v>4</v>
      </c>
      <c r="E1707" s="110">
        <f>VLOOKUP(A1707,DBMS_TYPE_SIZES[],4,FALSE)</f>
        <v>4</v>
      </c>
      <c r="F1707" t="s">
        <v>190</v>
      </c>
      <c r="G1707" t="s">
        <v>697</v>
      </c>
      <c r="H1707" t="s">
        <v>18</v>
      </c>
      <c r="I1707">
        <v>10</v>
      </c>
      <c r="J1707">
        <v>4</v>
      </c>
    </row>
    <row r="1708" spans="1:10">
      <c r="A1708" s="108" t="str">
        <f>COL_SIZES[[#This Row],[datatype]]&amp;"_"&amp;COL_SIZES[[#This Row],[column_prec]]&amp;"_"&amp;COL_SIZES[[#This Row],[col_len]]</f>
        <v>int_10_4</v>
      </c>
      <c r="B1708" s="108">
        <f>IF(COL_SIZES[[#This Row],[datatype]] = "varchar",
  MIN(
    COL_SIZES[[#This Row],[column_length]],
    IFERROR(VALUE(VLOOKUP(
      COL_SIZES[[#This Row],[table_name]]&amp;"."&amp;COL_SIZES[[#This Row],[column_name]],
      AVG_COL_SIZES[#Data],2,FALSE)),
    COL_SIZES[[#This Row],[column_length]])
  ),
  COL_SIZES[[#This Row],[column_length]])</f>
        <v>4</v>
      </c>
      <c r="C1708" s="109">
        <f>VLOOKUP(A1708,DBMS_TYPE_SIZES[],2,FALSE)</f>
        <v>9</v>
      </c>
      <c r="D1708" s="109">
        <f>VLOOKUP(A1708,DBMS_TYPE_SIZES[],3,FALSE)</f>
        <v>4</v>
      </c>
      <c r="E1708" s="110">
        <f>VLOOKUP(A1708,DBMS_TYPE_SIZES[],4,FALSE)</f>
        <v>4</v>
      </c>
      <c r="F1708" t="s">
        <v>190</v>
      </c>
      <c r="G1708" t="s">
        <v>698</v>
      </c>
      <c r="H1708" t="s">
        <v>18</v>
      </c>
      <c r="I1708">
        <v>10</v>
      </c>
      <c r="J1708">
        <v>4</v>
      </c>
    </row>
    <row r="1709" spans="1:10">
      <c r="A1709" s="108" t="str">
        <f>COL_SIZES[[#This Row],[datatype]]&amp;"_"&amp;COL_SIZES[[#This Row],[column_prec]]&amp;"_"&amp;COL_SIZES[[#This Row],[col_len]]</f>
        <v>int_10_4</v>
      </c>
      <c r="B1709" s="108">
        <f>IF(COL_SIZES[[#This Row],[datatype]] = "varchar",
  MIN(
    COL_SIZES[[#This Row],[column_length]],
    IFERROR(VALUE(VLOOKUP(
      COL_SIZES[[#This Row],[table_name]]&amp;"."&amp;COL_SIZES[[#This Row],[column_name]],
      AVG_COL_SIZES[#Data],2,FALSE)),
    COL_SIZES[[#This Row],[column_length]])
  ),
  COL_SIZES[[#This Row],[column_length]])</f>
        <v>4</v>
      </c>
      <c r="C1709" s="109">
        <f>VLOOKUP(A1709,DBMS_TYPE_SIZES[],2,FALSE)</f>
        <v>9</v>
      </c>
      <c r="D1709" s="109">
        <f>VLOOKUP(A1709,DBMS_TYPE_SIZES[],3,FALSE)</f>
        <v>4</v>
      </c>
      <c r="E1709" s="110">
        <f>VLOOKUP(A1709,DBMS_TYPE_SIZES[],4,FALSE)</f>
        <v>4</v>
      </c>
      <c r="F1709" t="s">
        <v>190</v>
      </c>
      <c r="G1709" t="s">
        <v>139</v>
      </c>
      <c r="H1709" t="s">
        <v>18</v>
      </c>
      <c r="I1709">
        <v>10</v>
      </c>
      <c r="J1709">
        <v>4</v>
      </c>
    </row>
    <row r="1710" spans="1:10">
      <c r="A1710" s="108" t="str">
        <f>COL_SIZES[[#This Row],[datatype]]&amp;"_"&amp;COL_SIZES[[#This Row],[column_prec]]&amp;"_"&amp;COL_SIZES[[#This Row],[col_len]]</f>
        <v>varchar_0_255</v>
      </c>
      <c r="B1710" s="108">
        <f>IF(COL_SIZES[[#This Row],[datatype]] = "varchar",
  MIN(
    COL_SIZES[[#This Row],[column_length]],
    IFERROR(VALUE(VLOOKUP(
      COL_SIZES[[#This Row],[table_name]]&amp;"."&amp;COL_SIZES[[#This Row],[column_name]],
      AVG_COL_SIZES[#Data],2,FALSE)),
    COL_SIZES[[#This Row],[column_length]])
  ),
  COL_SIZES[[#This Row],[column_length]])</f>
        <v>255</v>
      </c>
      <c r="C1710" s="109">
        <f>VLOOKUP(A1710,DBMS_TYPE_SIZES[],2,FALSE)</f>
        <v>255</v>
      </c>
      <c r="D1710" s="109">
        <f>VLOOKUP(A1710,DBMS_TYPE_SIZES[],3,FALSE)</f>
        <v>255</v>
      </c>
      <c r="E1710" s="110">
        <f>VLOOKUP(A1710,DBMS_TYPE_SIZES[],4,FALSE)</f>
        <v>256</v>
      </c>
      <c r="F1710" t="s">
        <v>190</v>
      </c>
      <c r="G1710" t="s">
        <v>699</v>
      </c>
      <c r="H1710" t="s">
        <v>86</v>
      </c>
      <c r="I1710">
        <v>0</v>
      </c>
      <c r="J1710">
        <v>255</v>
      </c>
    </row>
    <row r="1711" spans="1:10">
      <c r="A1711" s="108" t="str">
        <f>COL_SIZES[[#This Row],[datatype]]&amp;"_"&amp;COL_SIZES[[#This Row],[column_prec]]&amp;"_"&amp;COL_SIZES[[#This Row],[col_len]]</f>
        <v>varchar_0_255</v>
      </c>
      <c r="B1711" s="108">
        <f>IF(COL_SIZES[[#This Row],[datatype]] = "varchar",
  MIN(
    COL_SIZES[[#This Row],[column_length]],
    IFERROR(VALUE(VLOOKUP(
      COL_SIZES[[#This Row],[table_name]]&amp;"."&amp;COL_SIZES[[#This Row],[column_name]],
      AVG_COL_SIZES[#Data],2,FALSE)),
    COL_SIZES[[#This Row],[column_length]])
  ),
  COL_SIZES[[#This Row],[column_length]])</f>
        <v>255</v>
      </c>
      <c r="C1711" s="109">
        <f>VLOOKUP(A1711,DBMS_TYPE_SIZES[],2,FALSE)</f>
        <v>255</v>
      </c>
      <c r="D1711" s="109">
        <f>VLOOKUP(A1711,DBMS_TYPE_SIZES[],3,FALSE)</f>
        <v>255</v>
      </c>
      <c r="E1711" s="110">
        <f>VLOOKUP(A1711,DBMS_TYPE_SIZES[],4,FALSE)</f>
        <v>256</v>
      </c>
      <c r="F1711" t="s">
        <v>190</v>
      </c>
      <c r="G1711" t="s">
        <v>700</v>
      </c>
      <c r="H1711" t="s">
        <v>86</v>
      </c>
      <c r="I1711">
        <v>0</v>
      </c>
      <c r="J1711">
        <v>255</v>
      </c>
    </row>
    <row r="1712" spans="1:10">
      <c r="A1712" s="108" t="str">
        <f>COL_SIZES[[#This Row],[datatype]]&amp;"_"&amp;COL_SIZES[[#This Row],[column_prec]]&amp;"_"&amp;COL_SIZES[[#This Row],[col_len]]</f>
        <v>int_10_4</v>
      </c>
      <c r="B1712" s="108">
        <f>IF(COL_SIZES[[#This Row],[datatype]] = "varchar",
  MIN(
    COL_SIZES[[#This Row],[column_length]],
    IFERROR(VALUE(VLOOKUP(
      COL_SIZES[[#This Row],[table_name]]&amp;"."&amp;COL_SIZES[[#This Row],[column_name]],
      AVG_COL_SIZES[#Data],2,FALSE)),
    COL_SIZES[[#This Row],[column_length]])
  ),
  COL_SIZES[[#This Row],[column_length]])</f>
        <v>4</v>
      </c>
      <c r="C1712" s="109">
        <f>VLOOKUP(A1712,DBMS_TYPE_SIZES[],2,FALSE)</f>
        <v>9</v>
      </c>
      <c r="D1712" s="109">
        <f>VLOOKUP(A1712,DBMS_TYPE_SIZES[],3,FALSE)</f>
        <v>4</v>
      </c>
      <c r="E1712" s="110">
        <f>VLOOKUP(A1712,DBMS_TYPE_SIZES[],4,FALSE)</f>
        <v>4</v>
      </c>
      <c r="F1712" t="s">
        <v>190</v>
      </c>
      <c r="G1712" t="s">
        <v>116</v>
      </c>
      <c r="H1712" t="s">
        <v>18</v>
      </c>
      <c r="I1712">
        <v>10</v>
      </c>
      <c r="J1712">
        <v>4</v>
      </c>
    </row>
    <row r="1713" spans="1:10">
      <c r="A1713" s="108" t="str">
        <f>COL_SIZES[[#This Row],[datatype]]&amp;"_"&amp;COL_SIZES[[#This Row],[column_prec]]&amp;"_"&amp;COL_SIZES[[#This Row],[col_len]]</f>
        <v>int_10_4</v>
      </c>
      <c r="B1713" s="108">
        <f>IF(COL_SIZES[[#This Row],[datatype]] = "varchar",
  MIN(
    COL_SIZES[[#This Row],[column_length]],
    IFERROR(VALUE(VLOOKUP(
      COL_SIZES[[#This Row],[table_name]]&amp;"."&amp;COL_SIZES[[#This Row],[column_name]],
      AVG_COL_SIZES[#Data],2,FALSE)),
    COL_SIZES[[#This Row],[column_length]])
  ),
  COL_SIZES[[#This Row],[column_length]])</f>
        <v>4</v>
      </c>
      <c r="C1713" s="109">
        <f>VLOOKUP(A1713,DBMS_TYPE_SIZES[],2,FALSE)</f>
        <v>9</v>
      </c>
      <c r="D1713" s="109">
        <f>VLOOKUP(A1713,DBMS_TYPE_SIZES[],3,FALSE)</f>
        <v>4</v>
      </c>
      <c r="E1713" s="110">
        <f>VLOOKUP(A1713,DBMS_TYPE_SIZES[],4,FALSE)</f>
        <v>4</v>
      </c>
      <c r="F1713" t="s">
        <v>190</v>
      </c>
      <c r="G1713" t="s">
        <v>96</v>
      </c>
      <c r="H1713" t="s">
        <v>18</v>
      </c>
      <c r="I1713">
        <v>10</v>
      </c>
      <c r="J1713">
        <v>4</v>
      </c>
    </row>
    <row r="1714" spans="1:10">
      <c r="A1714" s="108" t="str">
        <f>COL_SIZES[[#This Row],[datatype]]&amp;"_"&amp;COL_SIZES[[#This Row],[column_prec]]&amp;"_"&amp;COL_SIZES[[#This Row],[col_len]]</f>
        <v>datetime_23_8</v>
      </c>
      <c r="B1714" s="108">
        <f>IF(COL_SIZES[[#This Row],[datatype]] = "varchar",
  MIN(
    COL_SIZES[[#This Row],[column_length]],
    IFERROR(VALUE(VLOOKUP(
      COL_SIZES[[#This Row],[table_name]]&amp;"."&amp;COL_SIZES[[#This Row],[column_name]],
      AVG_COL_SIZES[#Data],2,FALSE)),
    COL_SIZES[[#This Row],[column_length]])
  ),
  COL_SIZES[[#This Row],[column_length]])</f>
        <v>8</v>
      </c>
      <c r="C1714" s="109">
        <f>VLOOKUP(A1714,DBMS_TYPE_SIZES[],2,FALSE)</f>
        <v>7</v>
      </c>
      <c r="D1714" s="109">
        <f>VLOOKUP(A1714,DBMS_TYPE_SIZES[],3,FALSE)</f>
        <v>8</v>
      </c>
      <c r="E1714" s="110">
        <f>VLOOKUP(A1714,DBMS_TYPE_SIZES[],4,FALSE)</f>
        <v>8</v>
      </c>
      <c r="F1714" t="s">
        <v>190</v>
      </c>
      <c r="G1714" t="s">
        <v>713</v>
      </c>
      <c r="H1714" t="s">
        <v>20</v>
      </c>
      <c r="I1714">
        <v>23</v>
      </c>
      <c r="J1714">
        <v>8</v>
      </c>
    </row>
    <row r="1715" spans="1:10">
      <c r="A1715" s="108" t="str">
        <f>COL_SIZES[[#This Row],[datatype]]&amp;"_"&amp;COL_SIZES[[#This Row],[column_prec]]&amp;"_"&amp;COL_SIZES[[#This Row],[col_len]]</f>
        <v>int_10_4</v>
      </c>
      <c r="B1715" s="108">
        <f>IF(COL_SIZES[[#This Row],[datatype]] = "varchar",
  MIN(
    COL_SIZES[[#This Row],[column_length]],
    IFERROR(VALUE(VLOOKUP(
      COL_SIZES[[#This Row],[table_name]]&amp;"."&amp;COL_SIZES[[#This Row],[column_name]],
      AVG_COL_SIZES[#Data],2,FALSE)),
    COL_SIZES[[#This Row],[column_length]])
  ),
  COL_SIZES[[#This Row],[column_length]])</f>
        <v>4</v>
      </c>
      <c r="C1715" s="109">
        <f>VLOOKUP(A1715,DBMS_TYPE_SIZES[],2,FALSE)</f>
        <v>9</v>
      </c>
      <c r="D1715" s="109">
        <f>VLOOKUP(A1715,DBMS_TYPE_SIZES[],3,FALSE)</f>
        <v>4</v>
      </c>
      <c r="E1715" s="110">
        <f>VLOOKUP(A1715,DBMS_TYPE_SIZES[],4,FALSE)</f>
        <v>4</v>
      </c>
      <c r="F1715" t="s">
        <v>190</v>
      </c>
      <c r="G1715" t="s">
        <v>714</v>
      </c>
      <c r="H1715" t="s">
        <v>18</v>
      </c>
      <c r="I1715">
        <v>10</v>
      </c>
      <c r="J1715">
        <v>4</v>
      </c>
    </row>
    <row r="1716" spans="1:10">
      <c r="A1716" s="108" t="str">
        <f>COL_SIZES[[#This Row],[datatype]]&amp;"_"&amp;COL_SIZES[[#This Row],[column_prec]]&amp;"_"&amp;COL_SIZES[[#This Row],[col_len]]</f>
        <v>varchar_0_255</v>
      </c>
      <c r="B1716" s="108">
        <f>IF(COL_SIZES[[#This Row],[datatype]] = "varchar",
  MIN(
    COL_SIZES[[#This Row],[column_length]],
    IFERROR(VALUE(VLOOKUP(
      COL_SIZES[[#This Row],[table_name]]&amp;"."&amp;COL_SIZES[[#This Row],[column_name]],
      AVG_COL_SIZES[#Data],2,FALSE)),
    COL_SIZES[[#This Row],[column_length]])
  ),
  COL_SIZES[[#This Row],[column_length]])</f>
        <v>255</v>
      </c>
      <c r="C1716" s="109">
        <f>VLOOKUP(A1716,DBMS_TYPE_SIZES[],2,FALSE)</f>
        <v>255</v>
      </c>
      <c r="D1716" s="109">
        <f>VLOOKUP(A1716,DBMS_TYPE_SIZES[],3,FALSE)</f>
        <v>255</v>
      </c>
      <c r="E1716" s="110">
        <f>VLOOKUP(A1716,DBMS_TYPE_SIZES[],4,FALSE)</f>
        <v>256</v>
      </c>
      <c r="F1716" t="s">
        <v>190</v>
      </c>
      <c r="G1716" t="s">
        <v>813</v>
      </c>
      <c r="H1716" t="s">
        <v>86</v>
      </c>
      <c r="I1716">
        <v>0</v>
      </c>
      <c r="J1716">
        <v>255</v>
      </c>
    </row>
    <row r="1717" spans="1:10">
      <c r="A1717" s="108" t="str">
        <f>COL_SIZES[[#This Row],[datatype]]&amp;"_"&amp;COL_SIZES[[#This Row],[column_prec]]&amp;"_"&amp;COL_SIZES[[#This Row],[col_len]]</f>
        <v>int_10_4</v>
      </c>
      <c r="B1717" s="108">
        <f>IF(COL_SIZES[[#This Row],[datatype]] = "varchar",
  MIN(
    COL_SIZES[[#This Row],[column_length]],
    IFERROR(VALUE(VLOOKUP(
      COL_SIZES[[#This Row],[table_name]]&amp;"."&amp;COL_SIZES[[#This Row],[column_name]],
      AVG_COL_SIZES[#Data],2,FALSE)),
    COL_SIZES[[#This Row],[column_length]])
  ),
  COL_SIZES[[#This Row],[column_length]])</f>
        <v>4</v>
      </c>
      <c r="C1717" s="109">
        <f>VLOOKUP(A1717,DBMS_TYPE_SIZES[],2,FALSE)</f>
        <v>9</v>
      </c>
      <c r="D1717" s="109">
        <f>VLOOKUP(A1717,DBMS_TYPE_SIZES[],3,FALSE)</f>
        <v>4</v>
      </c>
      <c r="E1717" s="110">
        <f>VLOOKUP(A1717,DBMS_TYPE_SIZES[],4,FALSE)</f>
        <v>4</v>
      </c>
      <c r="F1717" t="s">
        <v>190</v>
      </c>
      <c r="G1717" t="s">
        <v>704</v>
      </c>
      <c r="H1717" t="s">
        <v>18</v>
      </c>
      <c r="I1717">
        <v>10</v>
      </c>
      <c r="J1717">
        <v>4</v>
      </c>
    </row>
    <row r="1718" spans="1:10">
      <c r="A1718" s="108" t="str">
        <f>COL_SIZES[[#This Row],[datatype]]&amp;"_"&amp;COL_SIZES[[#This Row],[column_prec]]&amp;"_"&amp;COL_SIZES[[#This Row],[col_len]]</f>
        <v>int_10_4</v>
      </c>
      <c r="B1718" s="108">
        <f>IF(COL_SIZES[[#This Row],[datatype]] = "varchar",
  MIN(
    COL_SIZES[[#This Row],[column_length]],
    IFERROR(VALUE(VLOOKUP(
      COL_SIZES[[#This Row],[table_name]]&amp;"."&amp;COL_SIZES[[#This Row],[column_name]],
      AVG_COL_SIZES[#Data],2,FALSE)),
    COL_SIZES[[#This Row],[column_length]])
  ),
  COL_SIZES[[#This Row],[column_length]])</f>
        <v>4</v>
      </c>
      <c r="C1718" s="109">
        <f>VLOOKUP(A1718,DBMS_TYPE_SIZES[],2,FALSE)</f>
        <v>9</v>
      </c>
      <c r="D1718" s="109">
        <f>VLOOKUP(A1718,DBMS_TYPE_SIZES[],3,FALSE)</f>
        <v>4</v>
      </c>
      <c r="E1718" s="110">
        <f>VLOOKUP(A1718,DBMS_TYPE_SIZES[],4,FALSE)</f>
        <v>4</v>
      </c>
      <c r="F1718" t="s">
        <v>190</v>
      </c>
      <c r="G1718" t="s">
        <v>204</v>
      </c>
      <c r="H1718" t="s">
        <v>18</v>
      </c>
      <c r="I1718">
        <v>10</v>
      </c>
      <c r="J1718">
        <v>4</v>
      </c>
    </row>
    <row r="1719" spans="1:10">
      <c r="A1719" s="108" t="str">
        <f>COL_SIZES[[#This Row],[datatype]]&amp;"_"&amp;COL_SIZES[[#This Row],[column_prec]]&amp;"_"&amp;COL_SIZES[[#This Row],[col_len]]</f>
        <v>int_10_4</v>
      </c>
      <c r="B1719" s="108">
        <f>IF(COL_SIZES[[#This Row],[datatype]] = "varchar",
  MIN(
    COL_SIZES[[#This Row],[column_length]],
    IFERROR(VALUE(VLOOKUP(
      COL_SIZES[[#This Row],[table_name]]&amp;"."&amp;COL_SIZES[[#This Row],[column_name]],
      AVG_COL_SIZES[#Data],2,FALSE)),
    COL_SIZES[[#This Row],[column_length]])
  ),
  COL_SIZES[[#This Row],[column_length]])</f>
        <v>4</v>
      </c>
      <c r="C1719" s="109">
        <f>VLOOKUP(A1719,DBMS_TYPE_SIZES[],2,FALSE)</f>
        <v>9</v>
      </c>
      <c r="D1719" s="109">
        <f>VLOOKUP(A1719,DBMS_TYPE_SIZES[],3,FALSE)</f>
        <v>4</v>
      </c>
      <c r="E1719" s="110">
        <f>VLOOKUP(A1719,DBMS_TYPE_SIZES[],4,FALSE)</f>
        <v>4</v>
      </c>
      <c r="F1719" t="s">
        <v>190</v>
      </c>
      <c r="G1719" t="s">
        <v>707</v>
      </c>
      <c r="H1719" t="s">
        <v>18</v>
      </c>
      <c r="I1719">
        <v>10</v>
      </c>
      <c r="J1719">
        <v>4</v>
      </c>
    </row>
    <row r="1720" spans="1:10">
      <c r="A1720" s="108" t="str">
        <f>COL_SIZES[[#This Row],[datatype]]&amp;"_"&amp;COL_SIZES[[#This Row],[column_prec]]&amp;"_"&amp;COL_SIZES[[#This Row],[col_len]]</f>
        <v>int_10_4</v>
      </c>
      <c r="B1720" s="108">
        <f>IF(COL_SIZES[[#This Row],[datatype]] = "varchar",
  MIN(
    COL_SIZES[[#This Row],[column_length]],
    IFERROR(VALUE(VLOOKUP(
      COL_SIZES[[#This Row],[table_name]]&amp;"."&amp;COL_SIZES[[#This Row],[column_name]],
      AVG_COL_SIZES[#Data],2,FALSE)),
    COL_SIZES[[#This Row],[column_length]])
  ),
  COL_SIZES[[#This Row],[column_length]])</f>
        <v>4</v>
      </c>
      <c r="C1720" s="109">
        <f>VLOOKUP(A1720,DBMS_TYPE_SIZES[],2,FALSE)</f>
        <v>9</v>
      </c>
      <c r="D1720" s="109">
        <f>VLOOKUP(A1720,DBMS_TYPE_SIZES[],3,FALSE)</f>
        <v>4</v>
      </c>
      <c r="E1720" s="110">
        <f>VLOOKUP(A1720,DBMS_TYPE_SIZES[],4,FALSE)</f>
        <v>4</v>
      </c>
      <c r="F1720" t="s">
        <v>190</v>
      </c>
      <c r="G1720" t="s">
        <v>238</v>
      </c>
      <c r="H1720" t="s">
        <v>18</v>
      </c>
      <c r="I1720">
        <v>10</v>
      </c>
      <c r="J1720">
        <v>4</v>
      </c>
    </row>
    <row r="1721" spans="1:10">
      <c r="A1721" s="108" t="str">
        <f>COL_SIZES[[#This Row],[datatype]]&amp;"_"&amp;COL_SIZES[[#This Row],[column_prec]]&amp;"_"&amp;COL_SIZES[[#This Row],[col_len]]</f>
        <v>numeric_19_9</v>
      </c>
      <c r="B1721" s="108">
        <f>IF(COL_SIZES[[#This Row],[datatype]] = "varchar",
  MIN(
    COL_SIZES[[#This Row],[column_length]],
    IFERROR(VALUE(VLOOKUP(
      COL_SIZES[[#This Row],[table_name]]&amp;"."&amp;COL_SIZES[[#This Row],[column_name]],
      AVG_COL_SIZES[#Data],2,FALSE)),
    COL_SIZES[[#This Row],[column_length]])
  ),
  COL_SIZES[[#This Row],[column_length]])</f>
        <v>9</v>
      </c>
      <c r="C1721" s="109">
        <f>VLOOKUP(A1721,DBMS_TYPE_SIZES[],2,FALSE)</f>
        <v>9</v>
      </c>
      <c r="D1721" s="109">
        <f>VLOOKUP(A1721,DBMS_TYPE_SIZES[],3,FALSE)</f>
        <v>9</v>
      </c>
      <c r="E1721" s="110">
        <f>VLOOKUP(A1721,DBMS_TYPE_SIZES[],4,FALSE)</f>
        <v>9</v>
      </c>
      <c r="F1721" t="s">
        <v>190</v>
      </c>
      <c r="G1721" t="s">
        <v>151</v>
      </c>
      <c r="H1721" t="s">
        <v>62</v>
      </c>
      <c r="I1721">
        <v>19</v>
      </c>
      <c r="J1721">
        <v>9</v>
      </c>
    </row>
    <row r="1722" spans="1:10">
      <c r="A1722" s="108" t="str">
        <f>COL_SIZES[[#This Row],[datatype]]&amp;"_"&amp;COL_SIZES[[#This Row],[column_prec]]&amp;"_"&amp;COL_SIZES[[#This Row],[col_len]]</f>
        <v>varchar_0_255</v>
      </c>
      <c r="B1722" s="108">
        <f>IF(COL_SIZES[[#This Row],[datatype]] = "varchar",
  MIN(
    COL_SIZES[[#This Row],[column_length]],
    IFERROR(VALUE(VLOOKUP(
      COL_SIZES[[#This Row],[table_name]]&amp;"."&amp;COL_SIZES[[#This Row],[column_name]],
      AVG_COL_SIZES[#Data],2,FALSE)),
    COL_SIZES[[#This Row],[column_length]])
  ),
  COL_SIZES[[#This Row],[column_length]])</f>
        <v>255</v>
      </c>
      <c r="C1722" s="109">
        <f>VLOOKUP(A1722,DBMS_TYPE_SIZES[],2,FALSE)</f>
        <v>255</v>
      </c>
      <c r="D1722" s="109">
        <f>VLOOKUP(A1722,DBMS_TYPE_SIZES[],3,FALSE)</f>
        <v>255</v>
      </c>
      <c r="E1722" s="110">
        <f>VLOOKUP(A1722,DBMS_TYPE_SIZES[],4,FALSE)</f>
        <v>256</v>
      </c>
      <c r="F1722" t="s">
        <v>190</v>
      </c>
      <c r="G1722" t="s">
        <v>819</v>
      </c>
      <c r="H1722" t="s">
        <v>86</v>
      </c>
      <c r="I1722">
        <v>0</v>
      </c>
      <c r="J1722">
        <v>255</v>
      </c>
    </row>
    <row r="1723" spans="1:10">
      <c r="A1723" s="108" t="str">
        <f>COL_SIZES[[#This Row],[datatype]]&amp;"_"&amp;COL_SIZES[[#This Row],[column_prec]]&amp;"_"&amp;COL_SIZES[[#This Row],[col_len]]</f>
        <v>numeric_19_9</v>
      </c>
      <c r="B1723" s="108">
        <f>IF(COL_SIZES[[#This Row],[datatype]] = "varchar",
  MIN(
    COL_SIZES[[#This Row],[column_length]],
    IFERROR(VALUE(VLOOKUP(
      COL_SIZES[[#This Row],[table_name]]&amp;"."&amp;COL_SIZES[[#This Row],[column_name]],
      AVG_COL_SIZES[#Data],2,FALSE)),
    COL_SIZES[[#This Row],[column_length]])
  ),
  COL_SIZES[[#This Row],[column_length]])</f>
        <v>9</v>
      </c>
      <c r="C1723" s="109">
        <f>VLOOKUP(A1723,DBMS_TYPE_SIZES[],2,FALSE)</f>
        <v>9</v>
      </c>
      <c r="D1723" s="109">
        <f>VLOOKUP(A1723,DBMS_TYPE_SIZES[],3,FALSE)</f>
        <v>9</v>
      </c>
      <c r="E1723" s="110">
        <f>VLOOKUP(A1723,DBMS_TYPE_SIZES[],4,FALSE)</f>
        <v>9</v>
      </c>
      <c r="F1723" t="s">
        <v>191</v>
      </c>
      <c r="G1723" t="s">
        <v>143</v>
      </c>
      <c r="H1723" t="s">
        <v>62</v>
      </c>
      <c r="I1723">
        <v>19</v>
      </c>
      <c r="J1723">
        <v>9</v>
      </c>
    </row>
    <row r="1724" spans="1:10">
      <c r="A1724" s="108" t="str">
        <f>COL_SIZES[[#This Row],[datatype]]&amp;"_"&amp;COL_SIZES[[#This Row],[column_prec]]&amp;"_"&amp;COL_SIZES[[#This Row],[col_len]]</f>
        <v>datetime_23_8</v>
      </c>
      <c r="B1724" s="108">
        <f>IF(COL_SIZES[[#This Row],[datatype]] = "varchar",
  MIN(
    COL_SIZES[[#This Row],[column_length]],
    IFERROR(VALUE(VLOOKUP(
      COL_SIZES[[#This Row],[table_name]]&amp;"."&amp;COL_SIZES[[#This Row],[column_name]],
      AVG_COL_SIZES[#Data],2,FALSE)),
    COL_SIZES[[#This Row],[column_length]])
  ),
  COL_SIZES[[#This Row],[column_length]])</f>
        <v>8</v>
      </c>
      <c r="C1724" s="109">
        <f>VLOOKUP(A1724,DBMS_TYPE_SIZES[],2,FALSE)</f>
        <v>7</v>
      </c>
      <c r="D1724" s="109">
        <f>VLOOKUP(A1724,DBMS_TYPE_SIZES[],3,FALSE)</f>
        <v>8</v>
      </c>
      <c r="E1724" s="110">
        <f>VLOOKUP(A1724,DBMS_TYPE_SIZES[],4,FALSE)</f>
        <v>8</v>
      </c>
      <c r="F1724" t="s">
        <v>191</v>
      </c>
      <c r="G1724" t="s">
        <v>575</v>
      </c>
      <c r="H1724" t="s">
        <v>20</v>
      </c>
      <c r="I1724">
        <v>23</v>
      </c>
      <c r="J1724">
        <v>8</v>
      </c>
    </row>
    <row r="1725" spans="1:10">
      <c r="A1725" s="108" t="str">
        <f>COL_SIZES[[#This Row],[datatype]]&amp;"_"&amp;COL_SIZES[[#This Row],[column_prec]]&amp;"_"&amp;COL_SIZES[[#This Row],[col_len]]</f>
        <v>int_10_4</v>
      </c>
      <c r="B1725" s="108">
        <f>IF(COL_SIZES[[#This Row],[datatype]] = "varchar",
  MIN(
    COL_SIZES[[#This Row],[column_length]],
    IFERROR(VALUE(VLOOKUP(
      COL_SIZES[[#This Row],[table_name]]&amp;"."&amp;COL_SIZES[[#This Row],[column_name]],
      AVG_COL_SIZES[#Data],2,FALSE)),
    COL_SIZES[[#This Row],[column_length]])
  ),
  COL_SIZES[[#This Row],[column_length]])</f>
        <v>4</v>
      </c>
      <c r="C1725" s="109">
        <f>VLOOKUP(A1725,DBMS_TYPE_SIZES[],2,FALSE)</f>
        <v>9</v>
      </c>
      <c r="D1725" s="109">
        <f>VLOOKUP(A1725,DBMS_TYPE_SIZES[],3,FALSE)</f>
        <v>4</v>
      </c>
      <c r="E1725" s="110">
        <f>VLOOKUP(A1725,DBMS_TYPE_SIZES[],4,FALSE)</f>
        <v>4</v>
      </c>
      <c r="F1725" t="s">
        <v>191</v>
      </c>
      <c r="G1725" t="s">
        <v>141</v>
      </c>
      <c r="H1725" t="s">
        <v>18</v>
      </c>
      <c r="I1725">
        <v>10</v>
      </c>
      <c r="J1725">
        <v>4</v>
      </c>
    </row>
    <row r="1726" spans="1:10">
      <c r="A1726" s="108" t="str">
        <f>COL_SIZES[[#This Row],[datatype]]&amp;"_"&amp;COL_SIZES[[#This Row],[column_prec]]&amp;"_"&amp;COL_SIZES[[#This Row],[col_len]]</f>
        <v>int_10_4</v>
      </c>
      <c r="B1726" s="108">
        <f>IF(COL_SIZES[[#This Row],[datatype]] = "varchar",
  MIN(
    COL_SIZES[[#This Row],[column_length]],
    IFERROR(VALUE(VLOOKUP(
      COL_SIZES[[#This Row],[table_name]]&amp;"."&amp;COL_SIZES[[#This Row],[column_name]],
      AVG_COL_SIZES[#Data],2,FALSE)),
    COL_SIZES[[#This Row],[column_length]])
  ),
  COL_SIZES[[#This Row],[column_length]])</f>
        <v>4</v>
      </c>
      <c r="C1726" s="109">
        <f>VLOOKUP(A1726,DBMS_TYPE_SIZES[],2,FALSE)</f>
        <v>9</v>
      </c>
      <c r="D1726" s="109">
        <f>VLOOKUP(A1726,DBMS_TYPE_SIZES[],3,FALSE)</f>
        <v>4</v>
      </c>
      <c r="E1726" s="110">
        <f>VLOOKUP(A1726,DBMS_TYPE_SIZES[],4,FALSE)</f>
        <v>4</v>
      </c>
      <c r="F1726" t="s">
        <v>191</v>
      </c>
      <c r="G1726" t="s">
        <v>83</v>
      </c>
      <c r="H1726" t="s">
        <v>18</v>
      </c>
      <c r="I1726">
        <v>10</v>
      </c>
      <c r="J1726">
        <v>4</v>
      </c>
    </row>
    <row r="1727" spans="1:10">
      <c r="A1727" s="108" t="str">
        <f>COL_SIZES[[#This Row],[datatype]]&amp;"_"&amp;COL_SIZES[[#This Row],[column_prec]]&amp;"_"&amp;COL_SIZES[[#This Row],[col_len]]</f>
        <v>datetime_23_8</v>
      </c>
      <c r="B1727" s="108">
        <f>IF(COL_SIZES[[#This Row],[datatype]] = "varchar",
  MIN(
    COL_SIZES[[#This Row],[column_length]],
    IFERROR(VALUE(VLOOKUP(
      COL_SIZES[[#This Row],[table_name]]&amp;"."&amp;COL_SIZES[[#This Row],[column_name]],
      AVG_COL_SIZES[#Data],2,FALSE)),
    COL_SIZES[[#This Row],[column_length]])
  ),
  COL_SIZES[[#This Row],[column_length]])</f>
        <v>8</v>
      </c>
      <c r="C1727" s="109">
        <f>VLOOKUP(A1727,DBMS_TYPE_SIZES[],2,FALSE)</f>
        <v>7</v>
      </c>
      <c r="D1727" s="109">
        <f>VLOOKUP(A1727,DBMS_TYPE_SIZES[],3,FALSE)</f>
        <v>8</v>
      </c>
      <c r="E1727" s="110">
        <f>VLOOKUP(A1727,DBMS_TYPE_SIZES[],4,FALSE)</f>
        <v>8</v>
      </c>
      <c r="F1727" t="s">
        <v>191</v>
      </c>
      <c r="G1727" t="s">
        <v>811</v>
      </c>
      <c r="H1727" t="s">
        <v>20</v>
      </c>
      <c r="I1727">
        <v>23</v>
      </c>
      <c r="J1727">
        <v>8</v>
      </c>
    </row>
    <row r="1728" spans="1:10">
      <c r="A1728" s="108" t="str">
        <f>COL_SIZES[[#This Row],[datatype]]&amp;"_"&amp;COL_SIZES[[#This Row],[column_prec]]&amp;"_"&amp;COL_SIZES[[#This Row],[col_len]]</f>
        <v>int_10_4</v>
      </c>
      <c r="B1728" s="108">
        <f>IF(COL_SIZES[[#This Row],[datatype]] = "varchar",
  MIN(
    COL_SIZES[[#This Row],[column_length]],
    IFERROR(VALUE(VLOOKUP(
      COL_SIZES[[#This Row],[table_name]]&amp;"."&amp;COL_SIZES[[#This Row],[column_name]],
      AVG_COL_SIZES[#Data],2,FALSE)),
    COL_SIZES[[#This Row],[column_length]])
  ),
  COL_SIZES[[#This Row],[column_length]])</f>
        <v>4</v>
      </c>
      <c r="C1728" s="109">
        <f>VLOOKUP(A1728,DBMS_TYPE_SIZES[],2,FALSE)</f>
        <v>9</v>
      </c>
      <c r="D1728" s="109">
        <f>VLOOKUP(A1728,DBMS_TYPE_SIZES[],3,FALSE)</f>
        <v>4</v>
      </c>
      <c r="E1728" s="110">
        <f>VLOOKUP(A1728,DBMS_TYPE_SIZES[],4,FALSE)</f>
        <v>4</v>
      </c>
      <c r="F1728" t="s">
        <v>191</v>
      </c>
      <c r="G1728" t="s">
        <v>211</v>
      </c>
      <c r="H1728" t="s">
        <v>18</v>
      </c>
      <c r="I1728">
        <v>10</v>
      </c>
      <c r="J1728">
        <v>4</v>
      </c>
    </row>
    <row r="1729" spans="1:10">
      <c r="A1729" s="108" t="str">
        <f>COL_SIZES[[#This Row],[datatype]]&amp;"_"&amp;COL_SIZES[[#This Row],[column_prec]]&amp;"_"&amp;COL_SIZES[[#This Row],[col_len]]</f>
        <v>varchar_0_255</v>
      </c>
      <c r="B1729" s="108">
        <f>IF(COL_SIZES[[#This Row],[datatype]] = "varchar",
  MIN(
    COL_SIZES[[#This Row],[column_length]],
    IFERROR(VALUE(VLOOKUP(
      COL_SIZES[[#This Row],[table_name]]&amp;"."&amp;COL_SIZES[[#This Row],[column_name]],
      AVG_COL_SIZES[#Data],2,FALSE)),
    COL_SIZES[[#This Row],[column_length]])
  ),
  COL_SIZES[[#This Row],[column_length]])</f>
        <v>255</v>
      </c>
      <c r="C1729" s="109">
        <f>VLOOKUP(A1729,DBMS_TYPE_SIZES[],2,FALSE)</f>
        <v>255</v>
      </c>
      <c r="D1729" s="109">
        <f>VLOOKUP(A1729,DBMS_TYPE_SIZES[],3,FALSE)</f>
        <v>255</v>
      </c>
      <c r="E1729" s="110">
        <f>VLOOKUP(A1729,DBMS_TYPE_SIZES[],4,FALSE)</f>
        <v>256</v>
      </c>
      <c r="F1729" t="s">
        <v>191</v>
      </c>
      <c r="G1729" t="s">
        <v>505</v>
      </c>
      <c r="H1729" t="s">
        <v>86</v>
      </c>
      <c r="I1729">
        <v>0</v>
      </c>
      <c r="J1729">
        <v>255</v>
      </c>
    </row>
    <row r="1730" spans="1:10">
      <c r="A1730" s="108" t="str">
        <f>COL_SIZES[[#This Row],[datatype]]&amp;"_"&amp;COL_SIZES[[#This Row],[column_prec]]&amp;"_"&amp;COL_SIZES[[#This Row],[col_len]]</f>
        <v>int_10_4</v>
      </c>
      <c r="B1730" s="108">
        <f>IF(COL_SIZES[[#This Row],[datatype]] = "varchar",
  MIN(
    COL_SIZES[[#This Row],[column_length]],
    IFERROR(VALUE(VLOOKUP(
      COL_SIZES[[#This Row],[table_name]]&amp;"."&amp;COL_SIZES[[#This Row],[column_name]],
      AVG_COL_SIZES[#Data],2,FALSE)),
    COL_SIZES[[#This Row],[column_length]])
  ),
  COL_SIZES[[#This Row],[column_length]])</f>
        <v>4</v>
      </c>
      <c r="C1730" s="109">
        <f>VLOOKUP(A1730,DBMS_TYPE_SIZES[],2,FALSE)</f>
        <v>9</v>
      </c>
      <c r="D1730" s="109">
        <f>VLOOKUP(A1730,DBMS_TYPE_SIZES[],3,FALSE)</f>
        <v>4</v>
      </c>
      <c r="E1730" s="110">
        <f>VLOOKUP(A1730,DBMS_TYPE_SIZES[],4,FALSE)</f>
        <v>4</v>
      </c>
      <c r="F1730" t="s">
        <v>191</v>
      </c>
      <c r="G1730" t="s">
        <v>212</v>
      </c>
      <c r="H1730" t="s">
        <v>18</v>
      </c>
      <c r="I1730">
        <v>10</v>
      </c>
      <c r="J1730">
        <v>4</v>
      </c>
    </row>
    <row r="1731" spans="1:10">
      <c r="A1731" s="108" t="str">
        <f>COL_SIZES[[#This Row],[datatype]]&amp;"_"&amp;COL_SIZES[[#This Row],[column_prec]]&amp;"_"&amp;COL_SIZES[[#This Row],[col_len]]</f>
        <v>int_10_4</v>
      </c>
      <c r="B1731" s="108">
        <f>IF(COL_SIZES[[#This Row],[datatype]] = "varchar",
  MIN(
    COL_SIZES[[#This Row],[column_length]],
    IFERROR(VALUE(VLOOKUP(
      COL_SIZES[[#This Row],[table_name]]&amp;"."&amp;COL_SIZES[[#This Row],[column_name]],
      AVG_COL_SIZES[#Data],2,FALSE)),
    COL_SIZES[[#This Row],[column_length]])
  ),
  COL_SIZES[[#This Row],[column_length]])</f>
        <v>4</v>
      </c>
      <c r="C1731" s="109">
        <f>VLOOKUP(A1731,DBMS_TYPE_SIZES[],2,FALSE)</f>
        <v>9</v>
      </c>
      <c r="D1731" s="109">
        <f>VLOOKUP(A1731,DBMS_TYPE_SIZES[],3,FALSE)</f>
        <v>4</v>
      </c>
      <c r="E1731" s="110">
        <f>VLOOKUP(A1731,DBMS_TYPE_SIZES[],4,FALSE)</f>
        <v>4</v>
      </c>
      <c r="F1731" t="s">
        <v>191</v>
      </c>
      <c r="G1731" t="s">
        <v>812</v>
      </c>
      <c r="H1731" t="s">
        <v>18</v>
      </c>
      <c r="I1731">
        <v>10</v>
      </c>
      <c r="J1731">
        <v>4</v>
      </c>
    </row>
    <row r="1732" spans="1:10">
      <c r="A1732" s="108" t="str">
        <f>COL_SIZES[[#This Row],[datatype]]&amp;"_"&amp;COL_SIZES[[#This Row],[column_prec]]&amp;"_"&amp;COL_SIZES[[#This Row],[col_len]]</f>
        <v>int_10_4</v>
      </c>
      <c r="B1732" s="108">
        <f>IF(COL_SIZES[[#This Row],[datatype]] = "varchar",
  MIN(
    COL_SIZES[[#This Row],[column_length]],
    IFERROR(VALUE(VLOOKUP(
      COL_SIZES[[#This Row],[table_name]]&amp;"."&amp;COL_SIZES[[#This Row],[column_name]],
      AVG_COL_SIZES[#Data],2,FALSE)),
    COL_SIZES[[#This Row],[column_length]])
  ),
  COL_SIZES[[#This Row],[column_length]])</f>
        <v>4</v>
      </c>
      <c r="C1732" s="109">
        <f>VLOOKUP(A1732,DBMS_TYPE_SIZES[],2,FALSE)</f>
        <v>9</v>
      </c>
      <c r="D1732" s="109">
        <f>VLOOKUP(A1732,DBMS_TYPE_SIZES[],3,FALSE)</f>
        <v>4</v>
      </c>
      <c r="E1732" s="110">
        <f>VLOOKUP(A1732,DBMS_TYPE_SIZES[],4,FALSE)</f>
        <v>4</v>
      </c>
      <c r="F1732" t="s">
        <v>191</v>
      </c>
      <c r="G1732" t="s">
        <v>697</v>
      </c>
      <c r="H1732" t="s">
        <v>18</v>
      </c>
      <c r="I1732">
        <v>10</v>
      </c>
      <c r="J1732">
        <v>4</v>
      </c>
    </row>
    <row r="1733" spans="1:10">
      <c r="A1733" s="108" t="str">
        <f>COL_SIZES[[#This Row],[datatype]]&amp;"_"&amp;COL_SIZES[[#This Row],[column_prec]]&amp;"_"&amp;COL_SIZES[[#This Row],[col_len]]</f>
        <v>int_10_4</v>
      </c>
      <c r="B1733" s="108">
        <f>IF(COL_SIZES[[#This Row],[datatype]] = "varchar",
  MIN(
    COL_SIZES[[#This Row],[column_length]],
    IFERROR(VALUE(VLOOKUP(
      COL_SIZES[[#This Row],[table_name]]&amp;"."&amp;COL_SIZES[[#This Row],[column_name]],
      AVG_COL_SIZES[#Data],2,FALSE)),
    COL_SIZES[[#This Row],[column_length]])
  ),
  COL_SIZES[[#This Row],[column_length]])</f>
        <v>4</v>
      </c>
      <c r="C1733" s="109">
        <f>VLOOKUP(A1733,DBMS_TYPE_SIZES[],2,FALSE)</f>
        <v>9</v>
      </c>
      <c r="D1733" s="109">
        <f>VLOOKUP(A1733,DBMS_TYPE_SIZES[],3,FALSE)</f>
        <v>4</v>
      </c>
      <c r="E1733" s="110">
        <f>VLOOKUP(A1733,DBMS_TYPE_SIZES[],4,FALSE)</f>
        <v>4</v>
      </c>
      <c r="F1733" t="s">
        <v>191</v>
      </c>
      <c r="G1733" t="s">
        <v>698</v>
      </c>
      <c r="H1733" t="s">
        <v>18</v>
      </c>
      <c r="I1733">
        <v>10</v>
      </c>
      <c r="J1733">
        <v>4</v>
      </c>
    </row>
    <row r="1734" spans="1:10">
      <c r="A1734" s="108" t="str">
        <f>COL_SIZES[[#This Row],[datatype]]&amp;"_"&amp;COL_SIZES[[#This Row],[column_prec]]&amp;"_"&amp;COL_SIZES[[#This Row],[col_len]]</f>
        <v>int_10_4</v>
      </c>
      <c r="B1734" s="108">
        <f>IF(COL_SIZES[[#This Row],[datatype]] = "varchar",
  MIN(
    COL_SIZES[[#This Row],[column_length]],
    IFERROR(VALUE(VLOOKUP(
      COL_SIZES[[#This Row],[table_name]]&amp;"."&amp;COL_SIZES[[#This Row],[column_name]],
      AVG_COL_SIZES[#Data],2,FALSE)),
    COL_SIZES[[#This Row],[column_length]])
  ),
  COL_SIZES[[#This Row],[column_length]])</f>
        <v>4</v>
      </c>
      <c r="C1734" s="109">
        <f>VLOOKUP(A1734,DBMS_TYPE_SIZES[],2,FALSE)</f>
        <v>9</v>
      </c>
      <c r="D1734" s="109">
        <f>VLOOKUP(A1734,DBMS_TYPE_SIZES[],3,FALSE)</f>
        <v>4</v>
      </c>
      <c r="E1734" s="110">
        <f>VLOOKUP(A1734,DBMS_TYPE_SIZES[],4,FALSE)</f>
        <v>4</v>
      </c>
      <c r="F1734" t="s">
        <v>191</v>
      </c>
      <c r="G1734" t="s">
        <v>139</v>
      </c>
      <c r="H1734" t="s">
        <v>18</v>
      </c>
      <c r="I1734">
        <v>10</v>
      </c>
      <c r="J1734">
        <v>4</v>
      </c>
    </row>
    <row r="1735" spans="1:10">
      <c r="A1735" s="108" t="str">
        <f>COL_SIZES[[#This Row],[datatype]]&amp;"_"&amp;COL_SIZES[[#This Row],[column_prec]]&amp;"_"&amp;COL_SIZES[[#This Row],[col_len]]</f>
        <v>varchar_0_255</v>
      </c>
      <c r="B1735" s="108">
        <f>IF(COL_SIZES[[#This Row],[datatype]] = "varchar",
  MIN(
    COL_SIZES[[#This Row],[column_length]],
    IFERROR(VALUE(VLOOKUP(
      COL_SIZES[[#This Row],[table_name]]&amp;"."&amp;COL_SIZES[[#This Row],[column_name]],
      AVG_COL_SIZES[#Data],2,FALSE)),
    COL_SIZES[[#This Row],[column_length]])
  ),
  COL_SIZES[[#This Row],[column_length]])</f>
        <v>255</v>
      </c>
      <c r="C1735" s="109">
        <f>VLOOKUP(A1735,DBMS_TYPE_SIZES[],2,FALSE)</f>
        <v>255</v>
      </c>
      <c r="D1735" s="109">
        <f>VLOOKUP(A1735,DBMS_TYPE_SIZES[],3,FALSE)</f>
        <v>255</v>
      </c>
      <c r="E1735" s="110">
        <f>VLOOKUP(A1735,DBMS_TYPE_SIZES[],4,FALSE)</f>
        <v>256</v>
      </c>
      <c r="F1735" t="s">
        <v>191</v>
      </c>
      <c r="G1735" t="s">
        <v>699</v>
      </c>
      <c r="H1735" t="s">
        <v>86</v>
      </c>
      <c r="I1735">
        <v>0</v>
      </c>
      <c r="J1735">
        <v>255</v>
      </c>
    </row>
    <row r="1736" spans="1:10">
      <c r="A1736" s="108" t="str">
        <f>COL_SIZES[[#This Row],[datatype]]&amp;"_"&amp;COL_SIZES[[#This Row],[column_prec]]&amp;"_"&amp;COL_SIZES[[#This Row],[col_len]]</f>
        <v>varchar_0_255</v>
      </c>
      <c r="B1736" s="108">
        <f>IF(COL_SIZES[[#This Row],[datatype]] = "varchar",
  MIN(
    COL_SIZES[[#This Row],[column_length]],
    IFERROR(VALUE(VLOOKUP(
      COL_SIZES[[#This Row],[table_name]]&amp;"."&amp;COL_SIZES[[#This Row],[column_name]],
      AVG_COL_SIZES[#Data],2,FALSE)),
    COL_SIZES[[#This Row],[column_length]])
  ),
  COL_SIZES[[#This Row],[column_length]])</f>
        <v>255</v>
      </c>
      <c r="C1736" s="109">
        <f>VLOOKUP(A1736,DBMS_TYPE_SIZES[],2,FALSE)</f>
        <v>255</v>
      </c>
      <c r="D1736" s="109">
        <f>VLOOKUP(A1736,DBMS_TYPE_SIZES[],3,FALSE)</f>
        <v>255</v>
      </c>
      <c r="E1736" s="110">
        <f>VLOOKUP(A1736,DBMS_TYPE_SIZES[],4,FALSE)</f>
        <v>256</v>
      </c>
      <c r="F1736" t="s">
        <v>191</v>
      </c>
      <c r="G1736" t="s">
        <v>700</v>
      </c>
      <c r="H1736" t="s">
        <v>86</v>
      </c>
      <c r="I1736">
        <v>0</v>
      </c>
      <c r="J1736">
        <v>255</v>
      </c>
    </row>
    <row r="1737" spans="1:10">
      <c r="A1737" s="108" t="str">
        <f>COL_SIZES[[#This Row],[datatype]]&amp;"_"&amp;COL_SIZES[[#This Row],[column_prec]]&amp;"_"&amp;COL_SIZES[[#This Row],[col_len]]</f>
        <v>int_10_4</v>
      </c>
      <c r="B1737" s="108">
        <f>IF(COL_SIZES[[#This Row],[datatype]] = "varchar",
  MIN(
    COL_SIZES[[#This Row],[column_length]],
    IFERROR(VALUE(VLOOKUP(
      COL_SIZES[[#This Row],[table_name]]&amp;"."&amp;COL_SIZES[[#This Row],[column_name]],
      AVG_COL_SIZES[#Data],2,FALSE)),
    COL_SIZES[[#This Row],[column_length]])
  ),
  COL_SIZES[[#This Row],[column_length]])</f>
        <v>4</v>
      </c>
      <c r="C1737" s="109">
        <f>VLOOKUP(A1737,DBMS_TYPE_SIZES[],2,FALSE)</f>
        <v>9</v>
      </c>
      <c r="D1737" s="109">
        <f>VLOOKUP(A1737,DBMS_TYPE_SIZES[],3,FALSE)</f>
        <v>4</v>
      </c>
      <c r="E1737" s="110">
        <f>VLOOKUP(A1737,DBMS_TYPE_SIZES[],4,FALSE)</f>
        <v>4</v>
      </c>
      <c r="F1737" t="s">
        <v>191</v>
      </c>
      <c r="G1737" t="s">
        <v>116</v>
      </c>
      <c r="H1737" t="s">
        <v>18</v>
      </c>
      <c r="I1737">
        <v>10</v>
      </c>
      <c r="J1737">
        <v>4</v>
      </c>
    </row>
    <row r="1738" spans="1:10">
      <c r="A1738" s="108" t="str">
        <f>COL_SIZES[[#This Row],[datatype]]&amp;"_"&amp;COL_SIZES[[#This Row],[column_prec]]&amp;"_"&amp;COL_SIZES[[#This Row],[col_len]]</f>
        <v>int_10_4</v>
      </c>
      <c r="B1738" s="108">
        <f>IF(COL_SIZES[[#This Row],[datatype]] = "varchar",
  MIN(
    COL_SIZES[[#This Row],[column_length]],
    IFERROR(VALUE(VLOOKUP(
      COL_SIZES[[#This Row],[table_name]]&amp;"."&amp;COL_SIZES[[#This Row],[column_name]],
      AVG_COL_SIZES[#Data],2,FALSE)),
    COL_SIZES[[#This Row],[column_length]])
  ),
  COL_SIZES[[#This Row],[column_length]])</f>
        <v>4</v>
      </c>
      <c r="C1738" s="109">
        <f>VLOOKUP(A1738,DBMS_TYPE_SIZES[],2,FALSE)</f>
        <v>9</v>
      </c>
      <c r="D1738" s="109">
        <f>VLOOKUP(A1738,DBMS_TYPE_SIZES[],3,FALSE)</f>
        <v>4</v>
      </c>
      <c r="E1738" s="110">
        <f>VLOOKUP(A1738,DBMS_TYPE_SIZES[],4,FALSE)</f>
        <v>4</v>
      </c>
      <c r="F1738" t="s">
        <v>191</v>
      </c>
      <c r="G1738" t="s">
        <v>96</v>
      </c>
      <c r="H1738" t="s">
        <v>18</v>
      </c>
      <c r="I1738">
        <v>10</v>
      </c>
      <c r="J1738">
        <v>4</v>
      </c>
    </row>
    <row r="1739" spans="1:10">
      <c r="A1739" s="108" t="str">
        <f>COL_SIZES[[#This Row],[datatype]]&amp;"_"&amp;COL_SIZES[[#This Row],[column_prec]]&amp;"_"&amp;COL_SIZES[[#This Row],[col_len]]</f>
        <v>int_10_4</v>
      </c>
      <c r="B1739" s="108">
        <f>IF(COL_SIZES[[#This Row],[datatype]] = "varchar",
  MIN(
    COL_SIZES[[#This Row],[column_length]],
    IFERROR(VALUE(VLOOKUP(
      COL_SIZES[[#This Row],[table_name]]&amp;"."&amp;COL_SIZES[[#This Row],[column_name]],
      AVG_COL_SIZES[#Data],2,FALSE)),
    COL_SIZES[[#This Row],[column_length]])
  ),
  COL_SIZES[[#This Row],[column_length]])</f>
        <v>4</v>
      </c>
      <c r="C1739" s="109">
        <f>VLOOKUP(A1739,DBMS_TYPE_SIZES[],2,FALSE)</f>
        <v>9</v>
      </c>
      <c r="D1739" s="109">
        <f>VLOOKUP(A1739,DBMS_TYPE_SIZES[],3,FALSE)</f>
        <v>4</v>
      </c>
      <c r="E1739" s="110">
        <f>VLOOKUP(A1739,DBMS_TYPE_SIZES[],4,FALSE)</f>
        <v>4</v>
      </c>
      <c r="F1739" t="s">
        <v>191</v>
      </c>
      <c r="G1739" t="s">
        <v>843</v>
      </c>
      <c r="H1739" t="s">
        <v>18</v>
      </c>
      <c r="I1739">
        <v>10</v>
      </c>
      <c r="J1739">
        <v>4</v>
      </c>
    </row>
    <row r="1740" spans="1:10">
      <c r="A1740" s="108" t="str">
        <f>COL_SIZES[[#This Row],[datatype]]&amp;"_"&amp;COL_SIZES[[#This Row],[column_prec]]&amp;"_"&amp;COL_SIZES[[#This Row],[col_len]]</f>
        <v>datetime_23_8</v>
      </c>
      <c r="B1740" s="108">
        <f>IF(COL_SIZES[[#This Row],[datatype]] = "varchar",
  MIN(
    COL_SIZES[[#This Row],[column_length]],
    IFERROR(VALUE(VLOOKUP(
      COL_SIZES[[#This Row],[table_name]]&amp;"."&amp;COL_SIZES[[#This Row],[column_name]],
      AVG_COL_SIZES[#Data],2,FALSE)),
    COL_SIZES[[#This Row],[column_length]])
  ),
  COL_SIZES[[#This Row],[column_length]])</f>
        <v>8</v>
      </c>
      <c r="C1740" s="109">
        <f>VLOOKUP(A1740,DBMS_TYPE_SIZES[],2,FALSE)</f>
        <v>7</v>
      </c>
      <c r="D1740" s="109">
        <f>VLOOKUP(A1740,DBMS_TYPE_SIZES[],3,FALSE)</f>
        <v>8</v>
      </c>
      <c r="E1740" s="110">
        <f>VLOOKUP(A1740,DBMS_TYPE_SIZES[],4,FALSE)</f>
        <v>8</v>
      </c>
      <c r="F1740" t="s">
        <v>191</v>
      </c>
      <c r="G1740" t="s">
        <v>713</v>
      </c>
      <c r="H1740" t="s">
        <v>20</v>
      </c>
      <c r="I1740">
        <v>23</v>
      </c>
      <c r="J1740">
        <v>8</v>
      </c>
    </row>
    <row r="1741" spans="1:10">
      <c r="A1741" s="108" t="str">
        <f>COL_SIZES[[#This Row],[datatype]]&amp;"_"&amp;COL_SIZES[[#This Row],[column_prec]]&amp;"_"&amp;COL_SIZES[[#This Row],[col_len]]</f>
        <v>int_10_4</v>
      </c>
      <c r="B1741" s="108">
        <f>IF(COL_SIZES[[#This Row],[datatype]] = "varchar",
  MIN(
    COL_SIZES[[#This Row],[column_length]],
    IFERROR(VALUE(VLOOKUP(
      COL_SIZES[[#This Row],[table_name]]&amp;"."&amp;COL_SIZES[[#This Row],[column_name]],
      AVG_COL_SIZES[#Data],2,FALSE)),
    COL_SIZES[[#This Row],[column_length]])
  ),
  COL_SIZES[[#This Row],[column_length]])</f>
        <v>4</v>
      </c>
      <c r="C1741" s="109">
        <f>VLOOKUP(A1741,DBMS_TYPE_SIZES[],2,FALSE)</f>
        <v>9</v>
      </c>
      <c r="D1741" s="109">
        <f>VLOOKUP(A1741,DBMS_TYPE_SIZES[],3,FALSE)</f>
        <v>4</v>
      </c>
      <c r="E1741" s="110">
        <f>VLOOKUP(A1741,DBMS_TYPE_SIZES[],4,FALSE)</f>
        <v>4</v>
      </c>
      <c r="F1741" t="s">
        <v>191</v>
      </c>
      <c r="G1741" t="s">
        <v>714</v>
      </c>
      <c r="H1741" t="s">
        <v>18</v>
      </c>
      <c r="I1741">
        <v>10</v>
      </c>
      <c r="J1741">
        <v>4</v>
      </c>
    </row>
    <row r="1742" spans="1:10">
      <c r="A1742" s="108" t="str">
        <f>COL_SIZES[[#This Row],[datatype]]&amp;"_"&amp;COL_SIZES[[#This Row],[column_prec]]&amp;"_"&amp;COL_SIZES[[#This Row],[col_len]]</f>
        <v>varchar_0_255</v>
      </c>
      <c r="B1742" s="108">
        <f>IF(COL_SIZES[[#This Row],[datatype]] = "varchar",
  MIN(
    COL_SIZES[[#This Row],[column_length]],
    IFERROR(VALUE(VLOOKUP(
      COL_SIZES[[#This Row],[table_name]]&amp;"."&amp;COL_SIZES[[#This Row],[column_name]],
      AVG_COL_SIZES[#Data],2,FALSE)),
    COL_SIZES[[#This Row],[column_length]])
  ),
  COL_SIZES[[#This Row],[column_length]])</f>
        <v>255</v>
      </c>
      <c r="C1742" s="109">
        <f>VLOOKUP(A1742,DBMS_TYPE_SIZES[],2,FALSE)</f>
        <v>255</v>
      </c>
      <c r="D1742" s="109">
        <f>VLOOKUP(A1742,DBMS_TYPE_SIZES[],3,FALSE)</f>
        <v>255</v>
      </c>
      <c r="E1742" s="110">
        <f>VLOOKUP(A1742,DBMS_TYPE_SIZES[],4,FALSE)</f>
        <v>256</v>
      </c>
      <c r="F1742" t="s">
        <v>191</v>
      </c>
      <c r="G1742" t="s">
        <v>844</v>
      </c>
      <c r="H1742" t="s">
        <v>86</v>
      </c>
      <c r="I1742">
        <v>0</v>
      </c>
      <c r="J1742">
        <v>255</v>
      </c>
    </row>
    <row r="1743" spans="1:10">
      <c r="A1743" s="108" t="str">
        <f>COL_SIZES[[#This Row],[datatype]]&amp;"_"&amp;COL_SIZES[[#This Row],[column_prec]]&amp;"_"&amp;COL_SIZES[[#This Row],[col_len]]</f>
        <v>int_10_4</v>
      </c>
      <c r="B1743" s="108">
        <f>IF(COL_SIZES[[#This Row],[datatype]] = "varchar",
  MIN(
    COL_SIZES[[#This Row],[column_length]],
    IFERROR(VALUE(VLOOKUP(
      COL_SIZES[[#This Row],[table_name]]&amp;"."&amp;COL_SIZES[[#This Row],[column_name]],
      AVG_COL_SIZES[#Data],2,FALSE)),
    COL_SIZES[[#This Row],[column_length]])
  ),
  COL_SIZES[[#This Row],[column_length]])</f>
        <v>4</v>
      </c>
      <c r="C1743" s="109">
        <f>VLOOKUP(A1743,DBMS_TYPE_SIZES[],2,FALSE)</f>
        <v>9</v>
      </c>
      <c r="D1743" s="109">
        <f>VLOOKUP(A1743,DBMS_TYPE_SIZES[],3,FALSE)</f>
        <v>4</v>
      </c>
      <c r="E1743" s="110">
        <f>VLOOKUP(A1743,DBMS_TYPE_SIZES[],4,FALSE)</f>
        <v>4</v>
      </c>
      <c r="F1743" t="s">
        <v>191</v>
      </c>
      <c r="G1743" t="s">
        <v>704</v>
      </c>
      <c r="H1743" t="s">
        <v>18</v>
      </c>
      <c r="I1743">
        <v>10</v>
      </c>
      <c r="J1743">
        <v>4</v>
      </c>
    </row>
    <row r="1744" spans="1:10">
      <c r="A1744" s="108" t="str">
        <f>COL_SIZES[[#This Row],[datatype]]&amp;"_"&amp;COL_SIZES[[#This Row],[column_prec]]&amp;"_"&amp;COL_SIZES[[#This Row],[col_len]]</f>
        <v>int_10_4</v>
      </c>
      <c r="B1744" s="108">
        <f>IF(COL_SIZES[[#This Row],[datatype]] = "varchar",
  MIN(
    COL_SIZES[[#This Row],[column_length]],
    IFERROR(VALUE(VLOOKUP(
      COL_SIZES[[#This Row],[table_name]]&amp;"."&amp;COL_SIZES[[#This Row],[column_name]],
      AVG_COL_SIZES[#Data],2,FALSE)),
    COL_SIZES[[#This Row],[column_length]])
  ),
  COL_SIZES[[#This Row],[column_length]])</f>
        <v>4</v>
      </c>
      <c r="C1744" s="109">
        <f>VLOOKUP(A1744,DBMS_TYPE_SIZES[],2,FALSE)</f>
        <v>9</v>
      </c>
      <c r="D1744" s="109">
        <f>VLOOKUP(A1744,DBMS_TYPE_SIZES[],3,FALSE)</f>
        <v>4</v>
      </c>
      <c r="E1744" s="110">
        <f>VLOOKUP(A1744,DBMS_TYPE_SIZES[],4,FALSE)</f>
        <v>4</v>
      </c>
      <c r="F1744" t="s">
        <v>191</v>
      </c>
      <c r="G1744" t="s">
        <v>204</v>
      </c>
      <c r="H1744" t="s">
        <v>18</v>
      </c>
      <c r="I1744">
        <v>10</v>
      </c>
      <c r="J1744">
        <v>4</v>
      </c>
    </row>
    <row r="1745" spans="1:10">
      <c r="A1745" s="108" t="str">
        <f>COL_SIZES[[#This Row],[datatype]]&amp;"_"&amp;COL_SIZES[[#This Row],[column_prec]]&amp;"_"&amp;COL_SIZES[[#This Row],[col_len]]</f>
        <v>int_10_4</v>
      </c>
      <c r="B1745" s="108">
        <f>IF(COL_SIZES[[#This Row],[datatype]] = "varchar",
  MIN(
    COL_SIZES[[#This Row],[column_length]],
    IFERROR(VALUE(VLOOKUP(
      COL_SIZES[[#This Row],[table_name]]&amp;"."&amp;COL_SIZES[[#This Row],[column_name]],
      AVG_COL_SIZES[#Data],2,FALSE)),
    COL_SIZES[[#This Row],[column_length]])
  ),
  COL_SIZES[[#This Row],[column_length]])</f>
        <v>4</v>
      </c>
      <c r="C1745" s="109">
        <f>VLOOKUP(A1745,DBMS_TYPE_SIZES[],2,FALSE)</f>
        <v>9</v>
      </c>
      <c r="D1745" s="109">
        <f>VLOOKUP(A1745,DBMS_TYPE_SIZES[],3,FALSE)</f>
        <v>4</v>
      </c>
      <c r="E1745" s="110">
        <f>VLOOKUP(A1745,DBMS_TYPE_SIZES[],4,FALSE)</f>
        <v>4</v>
      </c>
      <c r="F1745" t="s">
        <v>191</v>
      </c>
      <c r="G1745" t="s">
        <v>707</v>
      </c>
      <c r="H1745" t="s">
        <v>18</v>
      </c>
      <c r="I1745">
        <v>10</v>
      </c>
      <c r="J1745">
        <v>4</v>
      </c>
    </row>
    <row r="1746" spans="1:10">
      <c r="A1746" s="108" t="str">
        <f>COL_SIZES[[#This Row],[datatype]]&amp;"_"&amp;COL_SIZES[[#This Row],[column_prec]]&amp;"_"&amp;COL_SIZES[[#This Row],[col_len]]</f>
        <v>numeric_19_9</v>
      </c>
      <c r="B1746" s="108">
        <f>IF(COL_SIZES[[#This Row],[datatype]] = "varchar",
  MIN(
    COL_SIZES[[#This Row],[column_length]],
    IFERROR(VALUE(VLOOKUP(
      COL_SIZES[[#This Row],[table_name]]&amp;"."&amp;COL_SIZES[[#This Row],[column_name]],
      AVG_COL_SIZES[#Data],2,FALSE)),
    COL_SIZES[[#This Row],[column_length]])
  ),
  COL_SIZES[[#This Row],[column_length]])</f>
        <v>9</v>
      </c>
      <c r="C1746" s="109">
        <f>VLOOKUP(A1746,DBMS_TYPE_SIZES[],2,FALSE)</f>
        <v>9</v>
      </c>
      <c r="D1746" s="109">
        <f>VLOOKUP(A1746,DBMS_TYPE_SIZES[],3,FALSE)</f>
        <v>9</v>
      </c>
      <c r="E1746" s="110">
        <f>VLOOKUP(A1746,DBMS_TYPE_SIZES[],4,FALSE)</f>
        <v>9</v>
      </c>
      <c r="F1746" t="s">
        <v>191</v>
      </c>
      <c r="G1746" t="s">
        <v>151</v>
      </c>
      <c r="H1746" t="s">
        <v>62</v>
      </c>
      <c r="I1746">
        <v>19</v>
      </c>
      <c r="J1746">
        <v>9</v>
      </c>
    </row>
    <row r="1747" spans="1:10">
      <c r="A1747" s="108" t="str">
        <f>COL_SIZES[[#This Row],[datatype]]&amp;"_"&amp;COL_SIZES[[#This Row],[column_prec]]&amp;"_"&amp;COL_SIZES[[#This Row],[col_len]]</f>
        <v>numeric_19_9</v>
      </c>
      <c r="B1747" s="108">
        <f>IF(COL_SIZES[[#This Row],[datatype]] = "varchar",
  MIN(
    COL_SIZES[[#This Row],[column_length]],
    IFERROR(VALUE(VLOOKUP(
      COL_SIZES[[#This Row],[table_name]]&amp;"."&amp;COL_SIZES[[#This Row],[column_name]],
      AVG_COL_SIZES[#Data],2,FALSE)),
    COL_SIZES[[#This Row],[column_length]])
  ),
  COL_SIZES[[#This Row],[column_length]])</f>
        <v>9</v>
      </c>
      <c r="C1747" s="109">
        <f>VLOOKUP(A1747,DBMS_TYPE_SIZES[],2,FALSE)</f>
        <v>9</v>
      </c>
      <c r="D1747" s="109">
        <f>VLOOKUP(A1747,DBMS_TYPE_SIZES[],3,FALSE)</f>
        <v>9</v>
      </c>
      <c r="E1747" s="110">
        <f>VLOOKUP(A1747,DBMS_TYPE_SIZES[],4,FALSE)</f>
        <v>9</v>
      </c>
      <c r="F1747" t="s">
        <v>192</v>
      </c>
      <c r="G1747" t="s">
        <v>143</v>
      </c>
      <c r="H1747" t="s">
        <v>62</v>
      </c>
      <c r="I1747">
        <v>19</v>
      </c>
      <c r="J1747">
        <v>9</v>
      </c>
    </row>
    <row r="1748" spans="1:10">
      <c r="A1748" s="108" t="str">
        <f>COL_SIZES[[#This Row],[datatype]]&amp;"_"&amp;COL_SIZES[[#This Row],[column_prec]]&amp;"_"&amp;COL_SIZES[[#This Row],[col_len]]</f>
        <v>datetime_23_8</v>
      </c>
      <c r="B1748" s="108">
        <f>IF(COL_SIZES[[#This Row],[datatype]] = "varchar",
  MIN(
    COL_SIZES[[#This Row],[column_length]],
    IFERROR(VALUE(VLOOKUP(
      COL_SIZES[[#This Row],[table_name]]&amp;"."&amp;COL_SIZES[[#This Row],[column_name]],
      AVG_COL_SIZES[#Data],2,FALSE)),
    COL_SIZES[[#This Row],[column_length]])
  ),
  COL_SIZES[[#This Row],[column_length]])</f>
        <v>8</v>
      </c>
      <c r="C1748" s="109">
        <f>VLOOKUP(A1748,DBMS_TYPE_SIZES[],2,FALSE)</f>
        <v>7</v>
      </c>
      <c r="D1748" s="109">
        <f>VLOOKUP(A1748,DBMS_TYPE_SIZES[],3,FALSE)</f>
        <v>8</v>
      </c>
      <c r="E1748" s="110">
        <f>VLOOKUP(A1748,DBMS_TYPE_SIZES[],4,FALSE)</f>
        <v>8</v>
      </c>
      <c r="F1748" t="s">
        <v>192</v>
      </c>
      <c r="G1748" t="s">
        <v>575</v>
      </c>
      <c r="H1748" t="s">
        <v>20</v>
      </c>
      <c r="I1748">
        <v>23</v>
      </c>
      <c r="J1748">
        <v>8</v>
      </c>
    </row>
    <row r="1749" spans="1:10">
      <c r="A1749" s="108" t="str">
        <f>COL_SIZES[[#This Row],[datatype]]&amp;"_"&amp;COL_SIZES[[#This Row],[column_prec]]&amp;"_"&amp;COL_SIZES[[#This Row],[col_len]]</f>
        <v>int_10_4</v>
      </c>
      <c r="B1749" s="108">
        <f>IF(COL_SIZES[[#This Row],[datatype]] = "varchar",
  MIN(
    COL_SIZES[[#This Row],[column_length]],
    IFERROR(VALUE(VLOOKUP(
      COL_SIZES[[#This Row],[table_name]]&amp;"."&amp;COL_SIZES[[#This Row],[column_name]],
      AVG_COL_SIZES[#Data],2,FALSE)),
    COL_SIZES[[#This Row],[column_length]])
  ),
  COL_SIZES[[#This Row],[column_length]])</f>
        <v>4</v>
      </c>
      <c r="C1749" s="109">
        <f>VLOOKUP(A1749,DBMS_TYPE_SIZES[],2,FALSE)</f>
        <v>9</v>
      </c>
      <c r="D1749" s="109">
        <f>VLOOKUP(A1749,DBMS_TYPE_SIZES[],3,FALSE)</f>
        <v>4</v>
      </c>
      <c r="E1749" s="110">
        <f>VLOOKUP(A1749,DBMS_TYPE_SIZES[],4,FALSE)</f>
        <v>4</v>
      </c>
      <c r="F1749" t="s">
        <v>192</v>
      </c>
      <c r="G1749" t="s">
        <v>141</v>
      </c>
      <c r="H1749" t="s">
        <v>18</v>
      </c>
      <c r="I1749">
        <v>10</v>
      </c>
      <c r="J1749">
        <v>4</v>
      </c>
    </row>
    <row r="1750" spans="1:10">
      <c r="A1750" s="108" t="str">
        <f>COL_SIZES[[#This Row],[datatype]]&amp;"_"&amp;COL_SIZES[[#This Row],[column_prec]]&amp;"_"&amp;COL_SIZES[[#This Row],[col_len]]</f>
        <v>int_10_4</v>
      </c>
      <c r="B1750" s="108">
        <f>IF(COL_SIZES[[#This Row],[datatype]] = "varchar",
  MIN(
    COL_SIZES[[#This Row],[column_length]],
    IFERROR(VALUE(VLOOKUP(
      COL_SIZES[[#This Row],[table_name]]&amp;"."&amp;COL_SIZES[[#This Row],[column_name]],
      AVG_COL_SIZES[#Data],2,FALSE)),
    COL_SIZES[[#This Row],[column_length]])
  ),
  COL_SIZES[[#This Row],[column_length]])</f>
        <v>4</v>
      </c>
      <c r="C1750" s="109">
        <f>VLOOKUP(A1750,DBMS_TYPE_SIZES[],2,FALSE)</f>
        <v>9</v>
      </c>
      <c r="D1750" s="109">
        <f>VLOOKUP(A1750,DBMS_TYPE_SIZES[],3,FALSE)</f>
        <v>4</v>
      </c>
      <c r="E1750" s="110">
        <f>VLOOKUP(A1750,DBMS_TYPE_SIZES[],4,FALSE)</f>
        <v>4</v>
      </c>
      <c r="F1750" t="s">
        <v>192</v>
      </c>
      <c r="G1750" t="s">
        <v>83</v>
      </c>
      <c r="H1750" t="s">
        <v>18</v>
      </c>
      <c r="I1750">
        <v>10</v>
      </c>
      <c r="J1750">
        <v>4</v>
      </c>
    </row>
    <row r="1751" spans="1:10">
      <c r="A1751" s="108" t="str">
        <f>COL_SIZES[[#This Row],[datatype]]&amp;"_"&amp;COL_SIZES[[#This Row],[column_prec]]&amp;"_"&amp;COL_SIZES[[#This Row],[col_len]]</f>
        <v>datetime_23_8</v>
      </c>
      <c r="B1751" s="108">
        <f>IF(COL_SIZES[[#This Row],[datatype]] = "varchar",
  MIN(
    COL_SIZES[[#This Row],[column_length]],
    IFERROR(VALUE(VLOOKUP(
      COL_SIZES[[#This Row],[table_name]]&amp;"."&amp;COL_SIZES[[#This Row],[column_name]],
      AVG_COL_SIZES[#Data],2,FALSE)),
    COL_SIZES[[#This Row],[column_length]])
  ),
  COL_SIZES[[#This Row],[column_length]])</f>
        <v>8</v>
      </c>
      <c r="C1751" s="109">
        <f>VLOOKUP(A1751,DBMS_TYPE_SIZES[],2,FALSE)</f>
        <v>7</v>
      </c>
      <c r="D1751" s="109">
        <f>VLOOKUP(A1751,DBMS_TYPE_SIZES[],3,FALSE)</f>
        <v>8</v>
      </c>
      <c r="E1751" s="110">
        <f>VLOOKUP(A1751,DBMS_TYPE_SIZES[],4,FALSE)</f>
        <v>8</v>
      </c>
      <c r="F1751" t="s">
        <v>192</v>
      </c>
      <c r="G1751" t="s">
        <v>811</v>
      </c>
      <c r="H1751" t="s">
        <v>20</v>
      </c>
      <c r="I1751">
        <v>23</v>
      </c>
      <c r="J1751">
        <v>8</v>
      </c>
    </row>
    <row r="1752" spans="1:10">
      <c r="A1752" s="108" t="str">
        <f>COL_SIZES[[#This Row],[datatype]]&amp;"_"&amp;COL_SIZES[[#This Row],[column_prec]]&amp;"_"&amp;COL_SIZES[[#This Row],[col_len]]</f>
        <v>int_10_4</v>
      </c>
      <c r="B1752" s="108">
        <f>IF(COL_SIZES[[#This Row],[datatype]] = "varchar",
  MIN(
    COL_SIZES[[#This Row],[column_length]],
    IFERROR(VALUE(VLOOKUP(
      COL_SIZES[[#This Row],[table_name]]&amp;"."&amp;COL_SIZES[[#This Row],[column_name]],
      AVG_COL_SIZES[#Data],2,FALSE)),
    COL_SIZES[[#This Row],[column_length]])
  ),
  COL_SIZES[[#This Row],[column_length]])</f>
        <v>4</v>
      </c>
      <c r="C1752" s="109">
        <f>VLOOKUP(A1752,DBMS_TYPE_SIZES[],2,FALSE)</f>
        <v>9</v>
      </c>
      <c r="D1752" s="109">
        <f>VLOOKUP(A1752,DBMS_TYPE_SIZES[],3,FALSE)</f>
        <v>4</v>
      </c>
      <c r="E1752" s="110">
        <f>VLOOKUP(A1752,DBMS_TYPE_SIZES[],4,FALSE)</f>
        <v>4</v>
      </c>
      <c r="F1752" t="s">
        <v>192</v>
      </c>
      <c r="G1752" t="s">
        <v>211</v>
      </c>
      <c r="H1752" t="s">
        <v>18</v>
      </c>
      <c r="I1752">
        <v>10</v>
      </c>
      <c r="J1752">
        <v>4</v>
      </c>
    </row>
    <row r="1753" spans="1:10">
      <c r="A1753" s="108" t="str">
        <f>COL_SIZES[[#This Row],[datatype]]&amp;"_"&amp;COL_SIZES[[#This Row],[column_prec]]&amp;"_"&amp;COL_SIZES[[#This Row],[col_len]]</f>
        <v>int_10_4</v>
      </c>
      <c r="B1753" s="108">
        <f>IF(COL_SIZES[[#This Row],[datatype]] = "varchar",
  MIN(
    COL_SIZES[[#This Row],[column_length]],
    IFERROR(VALUE(VLOOKUP(
      COL_SIZES[[#This Row],[table_name]]&amp;"."&amp;COL_SIZES[[#This Row],[column_name]],
      AVG_COL_SIZES[#Data],2,FALSE)),
    COL_SIZES[[#This Row],[column_length]])
  ),
  COL_SIZES[[#This Row],[column_length]])</f>
        <v>4</v>
      </c>
      <c r="C1753" s="109">
        <f>VLOOKUP(A1753,DBMS_TYPE_SIZES[],2,FALSE)</f>
        <v>9</v>
      </c>
      <c r="D1753" s="109">
        <f>VLOOKUP(A1753,DBMS_TYPE_SIZES[],3,FALSE)</f>
        <v>4</v>
      </c>
      <c r="E1753" s="110">
        <f>VLOOKUP(A1753,DBMS_TYPE_SIZES[],4,FALSE)</f>
        <v>4</v>
      </c>
      <c r="F1753" t="s">
        <v>192</v>
      </c>
      <c r="G1753" t="s">
        <v>812</v>
      </c>
      <c r="H1753" t="s">
        <v>18</v>
      </c>
      <c r="I1753">
        <v>10</v>
      </c>
      <c r="J1753">
        <v>4</v>
      </c>
    </row>
    <row r="1754" spans="1:10">
      <c r="A1754" s="108" t="str">
        <f>COL_SIZES[[#This Row],[datatype]]&amp;"_"&amp;COL_SIZES[[#This Row],[column_prec]]&amp;"_"&amp;COL_SIZES[[#This Row],[col_len]]</f>
        <v>int_10_4</v>
      </c>
      <c r="B1754" s="108">
        <f>IF(COL_SIZES[[#This Row],[datatype]] = "varchar",
  MIN(
    COL_SIZES[[#This Row],[column_length]],
    IFERROR(VALUE(VLOOKUP(
      COL_SIZES[[#This Row],[table_name]]&amp;"."&amp;COL_SIZES[[#This Row],[column_name]],
      AVG_COL_SIZES[#Data],2,FALSE)),
    COL_SIZES[[#This Row],[column_length]])
  ),
  COL_SIZES[[#This Row],[column_length]])</f>
        <v>4</v>
      </c>
      <c r="C1754" s="109">
        <f>VLOOKUP(A1754,DBMS_TYPE_SIZES[],2,FALSE)</f>
        <v>9</v>
      </c>
      <c r="D1754" s="109">
        <f>VLOOKUP(A1754,DBMS_TYPE_SIZES[],3,FALSE)</f>
        <v>4</v>
      </c>
      <c r="E1754" s="110">
        <f>VLOOKUP(A1754,DBMS_TYPE_SIZES[],4,FALSE)</f>
        <v>4</v>
      </c>
      <c r="F1754" t="s">
        <v>192</v>
      </c>
      <c r="G1754" t="s">
        <v>697</v>
      </c>
      <c r="H1754" t="s">
        <v>18</v>
      </c>
      <c r="I1754">
        <v>10</v>
      </c>
      <c r="J1754">
        <v>4</v>
      </c>
    </row>
    <row r="1755" spans="1:10">
      <c r="A1755" s="108" t="str">
        <f>COL_SIZES[[#This Row],[datatype]]&amp;"_"&amp;COL_SIZES[[#This Row],[column_prec]]&amp;"_"&amp;COL_SIZES[[#This Row],[col_len]]</f>
        <v>int_10_4</v>
      </c>
      <c r="B1755" s="108">
        <f>IF(COL_SIZES[[#This Row],[datatype]] = "varchar",
  MIN(
    COL_SIZES[[#This Row],[column_length]],
    IFERROR(VALUE(VLOOKUP(
      COL_SIZES[[#This Row],[table_name]]&amp;"."&amp;COL_SIZES[[#This Row],[column_name]],
      AVG_COL_SIZES[#Data],2,FALSE)),
    COL_SIZES[[#This Row],[column_length]])
  ),
  COL_SIZES[[#This Row],[column_length]])</f>
        <v>4</v>
      </c>
      <c r="C1755" s="109">
        <f>VLOOKUP(A1755,DBMS_TYPE_SIZES[],2,FALSE)</f>
        <v>9</v>
      </c>
      <c r="D1755" s="109">
        <f>VLOOKUP(A1755,DBMS_TYPE_SIZES[],3,FALSE)</f>
        <v>4</v>
      </c>
      <c r="E1755" s="110">
        <f>VLOOKUP(A1755,DBMS_TYPE_SIZES[],4,FALSE)</f>
        <v>4</v>
      </c>
      <c r="F1755" t="s">
        <v>192</v>
      </c>
      <c r="G1755" t="s">
        <v>698</v>
      </c>
      <c r="H1755" t="s">
        <v>18</v>
      </c>
      <c r="I1755">
        <v>10</v>
      </c>
      <c r="J1755">
        <v>4</v>
      </c>
    </row>
    <row r="1756" spans="1:10">
      <c r="A1756" s="108" t="str">
        <f>COL_SIZES[[#This Row],[datatype]]&amp;"_"&amp;COL_SIZES[[#This Row],[column_prec]]&amp;"_"&amp;COL_SIZES[[#This Row],[col_len]]</f>
        <v>int_10_4</v>
      </c>
      <c r="B1756" s="108">
        <f>IF(COL_SIZES[[#This Row],[datatype]] = "varchar",
  MIN(
    COL_SIZES[[#This Row],[column_length]],
    IFERROR(VALUE(VLOOKUP(
      COL_SIZES[[#This Row],[table_name]]&amp;"."&amp;COL_SIZES[[#This Row],[column_name]],
      AVG_COL_SIZES[#Data],2,FALSE)),
    COL_SIZES[[#This Row],[column_length]])
  ),
  COL_SIZES[[#This Row],[column_length]])</f>
        <v>4</v>
      </c>
      <c r="C1756" s="109">
        <f>VLOOKUP(A1756,DBMS_TYPE_SIZES[],2,FALSE)</f>
        <v>9</v>
      </c>
      <c r="D1756" s="109">
        <f>VLOOKUP(A1756,DBMS_TYPE_SIZES[],3,FALSE)</f>
        <v>4</v>
      </c>
      <c r="E1756" s="110">
        <f>VLOOKUP(A1756,DBMS_TYPE_SIZES[],4,FALSE)</f>
        <v>4</v>
      </c>
      <c r="F1756" t="s">
        <v>192</v>
      </c>
      <c r="G1756" t="s">
        <v>139</v>
      </c>
      <c r="H1756" t="s">
        <v>18</v>
      </c>
      <c r="I1756">
        <v>10</v>
      </c>
      <c r="J1756">
        <v>4</v>
      </c>
    </row>
    <row r="1757" spans="1:10">
      <c r="A1757" s="108" t="str">
        <f>COL_SIZES[[#This Row],[datatype]]&amp;"_"&amp;COL_SIZES[[#This Row],[column_prec]]&amp;"_"&amp;COL_SIZES[[#This Row],[col_len]]</f>
        <v>varchar_0_255</v>
      </c>
      <c r="B1757" s="108">
        <f>IF(COL_SIZES[[#This Row],[datatype]] = "varchar",
  MIN(
    COL_SIZES[[#This Row],[column_length]],
    IFERROR(VALUE(VLOOKUP(
      COL_SIZES[[#This Row],[table_name]]&amp;"."&amp;COL_SIZES[[#This Row],[column_name]],
      AVG_COL_SIZES[#Data],2,FALSE)),
    COL_SIZES[[#This Row],[column_length]])
  ),
  COL_SIZES[[#This Row],[column_length]])</f>
        <v>255</v>
      </c>
      <c r="C1757" s="109">
        <f>VLOOKUP(A1757,DBMS_TYPE_SIZES[],2,FALSE)</f>
        <v>255</v>
      </c>
      <c r="D1757" s="109">
        <f>VLOOKUP(A1757,DBMS_TYPE_SIZES[],3,FALSE)</f>
        <v>255</v>
      </c>
      <c r="E1757" s="110">
        <f>VLOOKUP(A1757,DBMS_TYPE_SIZES[],4,FALSE)</f>
        <v>256</v>
      </c>
      <c r="F1757" t="s">
        <v>192</v>
      </c>
      <c r="G1757" t="s">
        <v>699</v>
      </c>
      <c r="H1757" t="s">
        <v>86</v>
      </c>
      <c r="I1757">
        <v>0</v>
      </c>
      <c r="J1757">
        <v>255</v>
      </c>
    </row>
    <row r="1758" spans="1:10">
      <c r="A1758" s="108" t="str">
        <f>COL_SIZES[[#This Row],[datatype]]&amp;"_"&amp;COL_SIZES[[#This Row],[column_prec]]&amp;"_"&amp;COL_SIZES[[#This Row],[col_len]]</f>
        <v>varchar_0_255</v>
      </c>
      <c r="B1758" s="108">
        <f>IF(COL_SIZES[[#This Row],[datatype]] = "varchar",
  MIN(
    COL_SIZES[[#This Row],[column_length]],
    IFERROR(VALUE(VLOOKUP(
      COL_SIZES[[#This Row],[table_name]]&amp;"."&amp;COL_SIZES[[#This Row],[column_name]],
      AVG_COL_SIZES[#Data],2,FALSE)),
    COL_SIZES[[#This Row],[column_length]])
  ),
  COL_SIZES[[#This Row],[column_length]])</f>
        <v>255</v>
      </c>
      <c r="C1758" s="109">
        <f>VLOOKUP(A1758,DBMS_TYPE_SIZES[],2,FALSE)</f>
        <v>255</v>
      </c>
      <c r="D1758" s="109">
        <f>VLOOKUP(A1758,DBMS_TYPE_SIZES[],3,FALSE)</f>
        <v>255</v>
      </c>
      <c r="E1758" s="110">
        <f>VLOOKUP(A1758,DBMS_TYPE_SIZES[],4,FALSE)</f>
        <v>256</v>
      </c>
      <c r="F1758" t="s">
        <v>192</v>
      </c>
      <c r="G1758" t="s">
        <v>700</v>
      </c>
      <c r="H1758" t="s">
        <v>86</v>
      </c>
      <c r="I1758">
        <v>0</v>
      </c>
      <c r="J1758">
        <v>255</v>
      </c>
    </row>
    <row r="1759" spans="1:10">
      <c r="A1759" s="108" t="str">
        <f>COL_SIZES[[#This Row],[datatype]]&amp;"_"&amp;COL_SIZES[[#This Row],[column_prec]]&amp;"_"&amp;COL_SIZES[[#This Row],[col_len]]</f>
        <v>int_10_4</v>
      </c>
      <c r="B1759" s="108">
        <f>IF(COL_SIZES[[#This Row],[datatype]] = "varchar",
  MIN(
    COL_SIZES[[#This Row],[column_length]],
    IFERROR(VALUE(VLOOKUP(
      COL_SIZES[[#This Row],[table_name]]&amp;"."&amp;COL_SIZES[[#This Row],[column_name]],
      AVG_COL_SIZES[#Data],2,FALSE)),
    COL_SIZES[[#This Row],[column_length]])
  ),
  COL_SIZES[[#This Row],[column_length]])</f>
        <v>4</v>
      </c>
      <c r="C1759" s="109">
        <f>VLOOKUP(A1759,DBMS_TYPE_SIZES[],2,FALSE)</f>
        <v>9</v>
      </c>
      <c r="D1759" s="109">
        <f>VLOOKUP(A1759,DBMS_TYPE_SIZES[],3,FALSE)</f>
        <v>4</v>
      </c>
      <c r="E1759" s="110">
        <f>VLOOKUP(A1759,DBMS_TYPE_SIZES[],4,FALSE)</f>
        <v>4</v>
      </c>
      <c r="F1759" t="s">
        <v>192</v>
      </c>
      <c r="G1759" t="s">
        <v>116</v>
      </c>
      <c r="H1759" t="s">
        <v>18</v>
      </c>
      <c r="I1759">
        <v>10</v>
      </c>
      <c r="J1759">
        <v>4</v>
      </c>
    </row>
    <row r="1760" spans="1:10">
      <c r="A1760" s="108" t="str">
        <f>COL_SIZES[[#This Row],[datatype]]&amp;"_"&amp;COL_SIZES[[#This Row],[column_prec]]&amp;"_"&amp;COL_SIZES[[#This Row],[col_len]]</f>
        <v>int_10_4</v>
      </c>
      <c r="B1760" s="108">
        <f>IF(COL_SIZES[[#This Row],[datatype]] = "varchar",
  MIN(
    COL_SIZES[[#This Row],[column_length]],
    IFERROR(VALUE(VLOOKUP(
      COL_SIZES[[#This Row],[table_name]]&amp;"."&amp;COL_SIZES[[#This Row],[column_name]],
      AVG_COL_SIZES[#Data],2,FALSE)),
    COL_SIZES[[#This Row],[column_length]])
  ),
  COL_SIZES[[#This Row],[column_length]])</f>
        <v>4</v>
      </c>
      <c r="C1760" s="109">
        <f>VLOOKUP(A1760,DBMS_TYPE_SIZES[],2,FALSE)</f>
        <v>9</v>
      </c>
      <c r="D1760" s="109">
        <f>VLOOKUP(A1760,DBMS_TYPE_SIZES[],3,FALSE)</f>
        <v>4</v>
      </c>
      <c r="E1760" s="110">
        <f>VLOOKUP(A1760,DBMS_TYPE_SIZES[],4,FALSE)</f>
        <v>4</v>
      </c>
      <c r="F1760" t="s">
        <v>192</v>
      </c>
      <c r="G1760" t="s">
        <v>96</v>
      </c>
      <c r="H1760" t="s">
        <v>18</v>
      </c>
      <c r="I1760">
        <v>10</v>
      </c>
      <c r="J1760">
        <v>4</v>
      </c>
    </row>
    <row r="1761" spans="1:10">
      <c r="A1761" s="108" t="str">
        <f>COL_SIZES[[#This Row],[datatype]]&amp;"_"&amp;COL_SIZES[[#This Row],[column_prec]]&amp;"_"&amp;COL_SIZES[[#This Row],[col_len]]</f>
        <v>datetime_23_8</v>
      </c>
      <c r="B1761" s="108">
        <f>IF(COL_SIZES[[#This Row],[datatype]] = "varchar",
  MIN(
    COL_SIZES[[#This Row],[column_length]],
    IFERROR(VALUE(VLOOKUP(
      COL_SIZES[[#This Row],[table_name]]&amp;"."&amp;COL_SIZES[[#This Row],[column_name]],
      AVG_COL_SIZES[#Data],2,FALSE)),
    COL_SIZES[[#This Row],[column_length]])
  ),
  COL_SIZES[[#This Row],[column_length]])</f>
        <v>8</v>
      </c>
      <c r="C1761" s="109">
        <f>VLOOKUP(A1761,DBMS_TYPE_SIZES[],2,FALSE)</f>
        <v>7</v>
      </c>
      <c r="D1761" s="109">
        <f>VLOOKUP(A1761,DBMS_TYPE_SIZES[],3,FALSE)</f>
        <v>8</v>
      </c>
      <c r="E1761" s="110">
        <f>VLOOKUP(A1761,DBMS_TYPE_SIZES[],4,FALSE)</f>
        <v>8</v>
      </c>
      <c r="F1761" t="s">
        <v>192</v>
      </c>
      <c r="G1761" t="s">
        <v>713</v>
      </c>
      <c r="H1761" t="s">
        <v>20</v>
      </c>
      <c r="I1761">
        <v>23</v>
      </c>
      <c r="J1761">
        <v>8</v>
      </c>
    </row>
    <row r="1762" spans="1:10">
      <c r="A1762" s="108" t="str">
        <f>COL_SIZES[[#This Row],[datatype]]&amp;"_"&amp;COL_SIZES[[#This Row],[column_prec]]&amp;"_"&amp;COL_SIZES[[#This Row],[col_len]]</f>
        <v>int_10_4</v>
      </c>
      <c r="B1762" s="108">
        <f>IF(COL_SIZES[[#This Row],[datatype]] = "varchar",
  MIN(
    COL_SIZES[[#This Row],[column_length]],
    IFERROR(VALUE(VLOOKUP(
      COL_SIZES[[#This Row],[table_name]]&amp;"."&amp;COL_SIZES[[#This Row],[column_name]],
      AVG_COL_SIZES[#Data],2,FALSE)),
    COL_SIZES[[#This Row],[column_length]])
  ),
  COL_SIZES[[#This Row],[column_length]])</f>
        <v>4</v>
      </c>
      <c r="C1762" s="109">
        <f>VLOOKUP(A1762,DBMS_TYPE_SIZES[],2,FALSE)</f>
        <v>9</v>
      </c>
      <c r="D1762" s="109">
        <f>VLOOKUP(A1762,DBMS_TYPE_SIZES[],3,FALSE)</f>
        <v>4</v>
      </c>
      <c r="E1762" s="110">
        <f>VLOOKUP(A1762,DBMS_TYPE_SIZES[],4,FALSE)</f>
        <v>4</v>
      </c>
      <c r="F1762" t="s">
        <v>192</v>
      </c>
      <c r="G1762" t="s">
        <v>714</v>
      </c>
      <c r="H1762" t="s">
        <v>18</v>
      </c>
      <c r="I1762">
        <v>10</v>
      </c>
      <c r="J1762">
        <v>4</v>
      </c>
    </row>
    <row r="1763" spans="1:10">
      <c r="A1763" s="108" t="str">
        <f>COL_SIZES[[#This Row],[datatype]]&amp;"_"&amp;COL_SIZES[[#This Row],[column_prec]]&amp;"_"&amp;COL_SIZES[[#This Row],[col_len]]</f>
        <v>varchar_0_255</v>
      </c>
      <c r="B1763" s="108">
        <f>IF(COL_SIZES[[#This Row],[datatype]] = "varchar",
  MIN(
    COL_SIZES[[#This Row],[column_length]],
    IFERROR(VALUE(VLOOKUP(
      COL_SIZES[[#This Row],[table_name]]&amp;"."&amp;COL_SIZES[[#This Row],[column_name]],
      AVG_COL_SIZES[#Data],2,FALSE)),
    COL_SIZES[[#This Row],[column_length]])
  ),
  COL_SIZES[[#This Row],[column_length]])</f>
        <v>255</v>
      </c>
      <c r="C1763" s="109">
        <f>VLOOKUP(A1763,DBMS_TYPE_SIZES[],2,FALSE)</f>
        <v>255</v>
      </c>
      <c r="D1763" s="109">
        <f>VLOOKUP(A1763,DBMS_TYPE_SIZES[],3,FALSE)</f>
        <v>255</v>
      </c>
      <c r="E1763" s="110">
        <f>VLOOKUP(A1763,DBMS_TYPE_SIZES[],4,FALSE)</f>
        <v>256</v>
      </c>
      <c r="F1763" t="s">
        <v>192</v>
      </c>
      <c r="G1763" t="s">
        <v>845</v>
      </c>
      <c r="H1763" t="s">
        <v>86</v>
      </c>
      <c r="I1763">
        <v>0</v>
      </c>
      <c r="J1763">
        <v>255</v>
      </c>
    </row>
    <row r="1764" spans="1:10">
      <c r="A1764" s="108" t="str">
        <f>COL_SIZES[[#This Row],[datatype]]&amp;"_"&amp;COL_SIZES[[#This Row],[column_prec]]&amp;"_"&amp;COL_SIZES[[#This Row],[col_len]]</f>
        <v>int_10_4</v>
      </c>
      <c r="B1764" s="108">
        <f>IF(COL_SIZES[[#This Row],[datatype]] = "varchar",
  MIN(
    COL_SIZES[[#This Row],[column_length]],
    IFERROR(VALUE(VLOOKUP(
      COL_SIZES[[#This Row],[table_name]]&amp;"."&amp;COL_SIZES[[#This Row],[column_name]],
      AVG_COL_SIZES[#Data],2,FALSE)),
    COL_SIZES[[#This Row],[column_length]])
  ),
  COL_SIZES[[#This Row],[column_length]])</f>
        <v>4</v>
      </c>
      <c r="C1764" s="109">
        <f>VLOOKUP(A1764,DBMS_TYPE_SIZES[],2,FALSE)</f>
        <v>9</v>
      </c>
      <c r="D1764" s="109">
        <f>VLOOKUP(A1764,DBMS_TYPE_SIZES[],3,FALSE)</f>
        <v>4</v>
      </c>
      <c r="E1764" s="110">
        <f>VLOOKUP(A1764,DBMS_TYPE_SIZES[],4,FALSE)</f>
        <v>4</v>
      </c>
      <c r="F1764" t="s">
        <v>192</v>
      </c>
      <c r="G1764" t="s">
        <v>704</v>
      </c>
      <c r="H1764" t="s">
        <v>18</v>
      </c>
      <c r="I1764">
        <v>10</v>
      </c>
      <c r="J1764">
        <v>4</v>
      </c>
    </row>
    <row r="1765" spans="1:10">
      <c r="A1765" s="108" t="str">
        <f>COL_SIZES[[#This Row],[datatype]]&amp;"_"&amp;COL_SIZES[[#This Row],[column_prec]]&amp;"_"&amp;COL_SIZES[[#This Row],[col_len]]</f>
        <v>int_10_4</v>
      </c>
      <c r="B1765" s="108">
        <f>IF(COL_SIZES[[#This Row],[datatype]] = "varchar",
  MIN(
    COL_SIZES[[#This Row],[column_length]],
    IFERROR(VALUE(VLOOKUP(
      COL_SIZES[[#This Row],[table_name]]&amp;"."&amp;COL_SIZES[[#This Row],[column_name]],
      AVG_COL_SIZES[#Data],2,FALSE)),
    COL_SIZES[[#This Row],[column_length]])
  ),
  COL_SIZES[[#This Row],[column_length]])</f>
        <v>4</v>
      </c>
      <c r="C1765" s="109">
        <f>VLOOKUP(A1765,DBMS_TYPE_SIZES[],2,FALSE)</f>
        <v>9</v>
      </c>
      <c r="D1765" s="109">
        <f>VLOOKUP(A1765,DBMS_TYPE_SIZES[],3,FALSE)</f>
        <v>4</v>
      </c>
      <c r="E1765" s="110">
        <f>VLOOKUP(A1765,DBMS_TYPE_SIZES[],4,FALSE)</f>
        <v>4</v>
      </c>
      <c r="F1765" t="s">
        <v>192</v>
      </c>
      <c r="G1765" t="s">
        <v>204</v>
      </c>
      <c r="H1765" t="s">
        <v>18</v>
      </c>
      <c r="I1765">
        <v>10</v>
      </c>
      <c r="J1765">
        <v>4</v>
      </c>
    </row>
    <row r="1766" spans="1:10">
      <c r="A1766" s="108" t="str">
        <f>COL_SIZES[[#This Row],[datatype]]&amp;"_"&amp;COL_SIZES[[#This Row],[column_prec]]&amp;"_"&amp;COL_SIZES[[#This Row],[col_len]]</f>
        <v>int_10_4</v>
      </c>
      <c r="B1766" s="108">
        <f>IF(COL_SIZES[[#This Row],[datatype]] = "varchar",
  MIN(
    COL_SIZES[[#This Row],[column_length]],
    IFERROR(VALUE(VLOOKUP(
      COL_SIZES[[#This Row],[table_name]]&amp;"."&amp;COL_SIZES[[#This Row],[column_name]],
      AVG_COL_SIZES[#Data],2,FALSE)),
    COL_SIZES[[#This Row],[column_length]])
  ),
  COL_SIZES[[#This Row],[column_length]])</f>
        <v>4</v>
      </c>
      <c r="C1766" s="109">
        <f>VLOOKUP(A1766,DBMS_TYPE_SIZES[],2,FALSE)</f>
        <v>9</v>
      </c>
      <c r="D1766" s="109">
        <f>VLOOKUP(A1766,DBMS_TYPE_SIZES[],3,FALSE)</f>
        <v>4</v>
      </c>
      <c r="E1766" s="110">
        <f>VLOOKUP(A1766,DBMS_TYPE_SIZES[],4,FALSE)</f>
        <v>4</v>
      </c>
      <c r="F1766" t="s">
        <v>192</v>
      </c>
      <c r="G1766" t="s">
        <v>706</v>
      </c>
      <c r="H1766" t="s">
        <v>18</v>
      </c>
      <c r="I1766">
        <v>10</v>
      </c>
      <c r="J1766">
        <v>4</v>
      </c>
    </row>
    <row r="1767" spans="1:10">
      <c r="A1767" s="108" t="str">
        <f>COL_SIZES[[#This Row],[datatype]]&amp;"_"&amp;COL_SIZES[[#This Row],[column_prec]]&amp;"_"&amp;COL_SIZES[[#This Row],[col_len]]</f>
        <v>int_10_4</v>
      </c>
      <c r="B1767" s="108">
        <f>IF(COL_SIZES[[#This Row],[datatype]] = "varchar",
  MIN(
    COL_SIZES[[#This Row],[column_length]],
    IFERROR(VALUE(VLOOKUP(
      COL_SIZES[[#This Row],[table_name]]&amp;"."&amp;COL_SIZES[[#This Row],[column_name]],
      AVG_COL_SIZES[#Data],2,FALSE)),
    COL_SIZES[[#This Row],[column_length]])
  ),
  COL_SIZES[[#This Row],[column_length]])</f>
        <v>4</v>
      </c>
      <c r="C1767" s="109">
        <f>VLOOKUP(A1767,DBMS_TYPE_SIZES[],2,FALSE)</f>
        <v>9</v>
      </c>
      <c r="D1767" s="109">
        <f>VLOOKUP(A1767,DBMS_TYPE_SIZES[],3,FALSE)</f>
        <v>4</v>
      </c>
      <c r="E1767" s="110">
        <f>VLOOKUP(A1767,DBMS_TYPE_SIZES[],4,FALSE)</f>
        <v>4</v>
      </c>
      <c r="F1767" t="s">
        <v>192</v>
      </c>
      <c r="G1767" t="s">
        <v>707</v>
      </c>
      <c r="H1767" t="s">
        <v>18</v>
      </c>
      <c r="I1767">
        <v>10</v>
      </c>
      <c r="J1767">
        <v>4</v>
      </c>
    </row>
    <row r="1768" spans="1:10">
      <c r="A1768" s="108" t="str">
        <f>COL_SIZES[[#This Row],[datatype]]&amp;"_"&amp;COL_SIZES[[#This Row],[column_prec]]&amp;"_"&amp;COL_SIZES[[#This Row],[col_len]]</f>
        <v>numeric_19_9</v>
      </c>
      <c r="B1768" s="108">
        <f>IF(COL_SIZES[[#This Row],[datatype]] = "varchar",
  MIN(
    COL_SIZES[[#This Row],[column_length]],
    IFERROR(VALUE(VLOOKUP(
      COL_SIZES[[#This Row],[table_name]]&amp;"."&amp;COL_SIZES[[#This Row],[column_name]],
      AVG_COL_SIZES[#Data],2,FALSE)),
    COL_SIZES[[#This Row],[column_length]])
  ),
  COL_SIZES[[#This Row],[column_length]])</f>
        <v>9</v>
      </c>
      <c r="C1768" s="109">
        <f>VLOOKUP(A1768,DBMS_TYPE_SIZES[],2,FALSE)</f>
        <v>9</v>
      </c>
      <c r="D1768" s="109">
        <f>VLOOKUP(A1768,DBMS_TYPE_SIZES[],3,FALSE)</f>
        <v>9</v>
      </c>
      <c r="E1768" s="110">
        <f>VLOOKUP(A1768,DBMS_TYPE_SIZES[],4,FALSE)</f>
        <v>9</v>
      </c>
      <c r="F1768" t="s">
        <v>192</v>
      </c>
      <c r="G1768" t="s">
        <v>151</v>
      </c>
      <c r="H1768" t="s">
        <v>62</v>
      </c>
      <c r="I1768">
        <v>19</v>
      </c>
      <c r="J1768">
        <v>9</v>
      </c>
    </row>
    <row r="1769" spans="1:10">
      <c r="A1769" s="108" t="str">
        <f>COL_SIZES[[#This Row],[datatype]]&amp;"_"&amp;COL_SIZES[[#This Row],[column_prec]]&amp;"_"&amp;COL_SIZES[[#This Row],[col_len]]</f>
        <v>numeric_19_9</v>
      </c>
      <c r="B1769" s="108">
        <f>IF(COL_SIZES[[#This Row],[datatype]] = "varchar",
  MIN(
    COL_SIZES[[#This Row],[column_length]],
    IFERROR(VALUE(VLOOKUP(
      COL_SIZES[[#This Row],[table_name]]&amp;"."&amp;COL_SIZES[[#This Row],[column_name]],
      AVG_COL_SIZES[#Data],2,FALSE)),
    COL_SIZES[[#This Row],[column_length]])
  ),
  COL_SIZES[[#This Row],[column_length]])</f>
        <v>9</v>
      </c>
      <c r="C1769" s="109">
        <f>VLOOKUP(A1769,DBMS_TYPE_SIZES[],2,FALSE)</f>
        <v>9</v>
      </c>
      <c r="D1769" s="109">
        <f>VLOOKUP(A1769,DBMS_TYPE_SIZES[],3,FALSE)</f>
        <v>9</v>
      </c>
      <c r="E1769" s="110">
        <f>VLOOKUP(A1769,DBMS_TYPE_SIZES[],4,FALSE)</f>
        <v>9</v>
      </c>
      <c r="F1769" t="s">
        <v>193</v>
      </c>
      <c r="G1769" t="s">
        <v>143</v>
      </c>
      <c r="H1769" t="s">
        <v>62</v>
      </c>
      <c r="I1769">
        <v>19</v>
      </c>
      <c r="J1769">
        <v>9</v>
      </c>
    </row>
    <row r="1770" spans="1:10">
      <c r="A1770" s="108" t="str">
        <f>COL_SIZES[[#This Row],[datatype]]&amp;"_"&amp;COL_SIZES[[#This Row],[column_prec]]&amp;"_"&amp;COL_SIZES[[#This Row],[col_len]]</f>
        <v>datetime_23_8</v>
      </c>
      <c r="B1770" s="108">
        <f>IF(COL_SIZES[[#This Row],[datatype]] = "varchar",
  MIN(
    COL_SIZES[[#This Row],[column_length]],
    IFERROR(VALUE(VLOOKUP(
      COL_SIZES[[#This Row],[table_name]]&amp;"."&amp;COL_SIZES[[#This Row],[column_name]],
      AVG_COL_SIZES[#Data],2,FALSE)),
    COL_SIZES[[#This Row],[column_length]])
  ),
  COL_SIZES[[#This Row],[column_length]])</f>
        <v>8</v>
      </c>
      <c r="C1770" s="109">
        <f>VLOOKUP(A1770,DBMS_TYPE_SIZES[],2,FALSE)</f>
        <v>7</v>
      </c>
      <c r="D1770" s="109">
        <f>VLOOKUP(A1770,DBMS_TYPE_SIZES[],3,FALSE)</f>
        <v>8</v>
      </c>
      <c r="E1770" s="110">
        <f>VLOOKUP(A1770,DBMS_TYPE_SIZES[],4,FALSE)</f>
        <v>8</v>
      </c>
      <c r="F1770" t="s">
        <v>193</v>
      </c>
      <c r="G1770" t="s">
        <v>575</v>
      </c>
      <c r="H1770" t="s">
        <v>20</v>
      </c>
      <c r="I1770">
        <v>23</v>
      </c>
      <c r="J1770">
        <v>8</v>
      </c>
    </row>
    <row r="1771" spans="1:10">
      <c r="A1771" s="108" t="str">
        <f>COL_SIZES[[#This Row],[datatype]]&amp;"_"&amp;COL_SIZES[[#This Row],[column_prec]]&amp;"_"&amp;COL_SIZES[[#This Row],[col_len]]</f>
        <v>int_10_4</v>
      </c>
      <c r="B1771" s="108">
        <f>IF(COL_SIZES[[#This Row],[datatype]] = "varchar",
  MIN(
    COL_SIZES[[#This Row],[column_length]],
    IFERROR(VALUE(VLOOKUP(
      COL_SIZES[[#This Row],[table_name]]&amp;"."&amp;COL_SIZES[[#This Row],[column_name]],
      AVG_COL_SIZES[#Data],2,FALSE)),
    COL_SIZES[[#This Row],[column_length]])
  ),
  COL_SIZES[[#This Row],[column_length]])</f>
        <v>4</v>
      </c>
      <c r="C1771" s="109">
        <f>VLOOKUP(A1771,DBMS_TYPE_SIZES[],2,FALSE)</f>
        <v>9</v>
      </c>
      <c r="D1771" s="109">
        <f>VLOOKUP(A1771,DBMS_TYPE_SIZES[],3,FALSE)</f>
        <v>4</v>
      </c>
      <c r="E1771" s="110">
        <f>VLOOKUP(A1771,DBMS_TYPE_SIZES[],4,FALSE)</f>
        <v>4</v>
      </c>
      <c r="F1771" t="s">
        <v>193</v>
      </c>
      <c r="G1771" t="s">
        <v>141</v>
      </c>
      <c r="H1771" t="s">
        <v>18</v>
      </c>
      <c r="I1771">
        <v>10</v>
      </c>
      <c r="J1771">
        <v>4</v>
      </c>
    </row>
    <row r="1772" spans="1:10">
      <c r="A1772" s="108" t="str">
        <f>COL_SIZES[[#This Row],[datatype]]&amp;"_"&amp;COL_SIZES[[#This Row],[column_prec]]&amp;"_"&amp;COL_SIZES[[#This Row],[col_len]]</f>
        <v>int_10_4</v>
      </c>
      <c r="B1772" s="108">
        <f>IF(COL_SIZES[[#This Row],[datatype]] = "varchar",
  MIN(
    COL_SIZES[[#This Row],[column_length]],
    IFERROR(VALUE(VLOOKUP(
      COL_SIZES[[#This Row],[table_name]]&amp;"."&amp;COL_SIZES[[#This Row],[column_name]],
      AVG_COL_SIZES[#Data],2,FALSE)),
    COL_SIZES[[#This Row],[column_length]])
  ),
  COL_SIZES[[#This Row],[column_length]])</f>
        <v>4</v>
      </c>
      <c r="C1772" s="109">
        <f>VLOOKUP(A1772,DBMS_TYPE_SIZES[],2,FALSE)</f>
        <v>9</v>
      </c>
      <c r="D1772" s="109">
        <f>VLOOKUP(A1772,DBMS_TYPE_SIZES[],3,FALSE)</f>
        <v>4</v>
      </c>
      <c r="E1772" s="110">
        <f>VLOOKUP(A1772,DBMS_TYPE_SIZES[],4,FALSE)</f>
        <v>4</v>
      </c>
      <c r="F1772" t="s">
        <v>193</v>
      </c>
      <c r="G1772" t="s">
        <v>83</v>
      </c>
      <c r="H1772" t="s">
        <v>18</v>
      </c>
      <c r="I1772">
        <v>10</v>
      </c>
      <c r="J1772">
        <v>4</v>
      </c>
    </row>
    <row r="1773" spans="1:10">
      <c r="A1773" s="108" t="str">
        <f>COL_SIZES[[#This Row],[datatype]]&amp;"_"&amp;COL_SIZES[[#This Row],[column_prec]]&amp;"_"&amp;COL_SIZES[[#This Row],[col_len]]</f>
        <v>datetime_23_8</v>
      </c>
      <c r="B1773" s="108">
        <f>IF(COL_SIZES[[#This Row],[datatype]] = "varchar",
  MIN(
    COL_SIZES[[#This Row],[column_length]],
    IFERROR(VALUE(VLOOKUP(
      COL_SIZES[[#This Row],[table_name]]&amp;"."&amp;COL_SIZES[[#This Row],[column_name]],
      AVG_COL_SIZES[#Data],2,FALSE)),
    COL_SIZES[[#This Row],[column_length]])
  ),
  COL_SIZES[[#This Row],[column_length]])</f>
        <v>8</v>
      </c>
      <c r="C1773" s="109">
        <f>VLOOKUP(A1773,DBMS_TYPE_SIZES[],2,FALSE)</f>
        <v>7</v>
      </c>
      <c r="D1773" s="109">
        <f>VLOOKUP(A1773,DBMS_TYPE_SIZES[],3,FALSE)</f>
        <v>8</v>
      </c>
      <c r="E1773" s="110">
        <f>VLOOKUP(A1773,DBMS_TYPE_SIZES[],4,FALSE)</f>
        <v>8</v>
      </c>
      <c r="F1773" t="s">
        <v>193</v>
      </c>
      <c r="G1773" t="s">
        <v>811</v>
      </c>
      <c r="H1773" t="s">
        <v>20</v>
      </c>
      <c r="I1773">
        <v>23</v>
      </c>
      <c r="J1773">
        <v>8</v>
      </c>
    </row>
    <row r="1774" spans="1:10">
      <c r="A1774" s="108" t="str">
        <f>COL_SIZES[[#This Row],[datatype]]&amp;"_"&amp;COL_SIZES[[#This Row],[column_prec]]&amp;"_"&amp;COL_SIZES[[#This Row],[col_len]]</f>
        <v>int_10_4</v>
      </c>
      <c r="B1774" s="108">
        <f>IF(COL_SIZES[[#This Row],[datatype]] = "varchar",
  MIN(
    COL_SIZES[[#This Row],[column_length]],
    IFERROR(VALUE(VLOOKUP(
      COL_SIZES[[#This Row],[table_name]]&amp;"."&amp;COL_SIZES[[#This Row],[column_name]],
      AVG_COL_SIZES[#Data],2,FALSE)),
    COL_SIZES[[#This Row],[column_length]])
  ),
  COL_SIZES[[#This Row],[column_length]])</f>
        <v>4</v>
      </c>
      <c r="C1774" s="109">
        <f>VLOOKUP(A1774,DBMS_TYPE_SIZES[],2,FALSE)</f>
        <v>9</v>
      </c>
      <c r="D1774" s="109">
        <f>VLOOKUP(A1774,DBMS_TYPE_SIZES[],3,FALSE)</f>
        <v>4</v>
      </c>
      <c r="E1774" s="110">
        <f>VLOOKUP(A1774,DBMS_TYPE_SIZES[],4,FALSE)</f>
        <v>4</v>
      </c>
      <c r="F1774" t="s">
        <v>193</v>
      </c>
      <c r="G1774" t="s">
        <v>211</v>
      </c>
      <c r="H1774" t="s">
        <v>18</v>
      </c>
      <c r="I1774">
        <v>10</v>
      </c>
      <c r="J1774">
        <v>4</v>
      </c>
    </row>
    <row r="1775" spans="1:10">
      <c r="A1775" s="108" t="str">
        <f>COL_SIZES[[#This Row],[datatype]]&amp;"_"&amp;COL_SIZES[[#This Row],[column_prec]]&amp;"_"&amp;COL_SIZES[[#This Row],[col_len]]</f>
        <v>varchar_0_255</v>
      </c>
      <c r="B1775" s="108">
        <f>IF(COL_SIZES[[#This Row],[datatype]] = "varchar",
  MIN(
    COL_SIZES[[#This Row],[column_length]],
    IFERROR(VALUE(VLOOKUP(
      COL_SIZES[[#This Row],[table_name]]&amp;"."&amp;COL_SIZES[[#This Row],[column_name]],
      AVG_COL_SIZES[#Data],2,FALSE)),
    COL_SIZES[[#This Row],[column_length]])
  ),
  COL_SIZES[[#This Row],[column_length]])</f>
        <v>255</v>
      </c>
      <c r="C1775" s="109">
        <f>VLOOKUP(A1775,DBMS_TYPE_SIZES[],2,FALSE)</f>
        <v>255</v>
      </c>
      <c r="D1775" s="109">
        <f>VLOOKUP(A1775,DBMS_TYPE_SIZES[],3,FALSE)</f>
        <v>255</v>
      </c>
      <c r="E1775" s="110">
        <f>VLOOKUP(A1775,DBMS_TYPE_SIZES[],4,FALSE)</f>
        <v>256</v>
      </c>
      <c r="F1775" t="s">
        <v>193</v>
      </c>
      <c r="G1775" t="s">
        <v>505</v>
      </c>
      <c r="H1775" t="s">
        <v>86</v>
      </c>
      <c r="I1775">
        <v>0</v>
      </c>
      <c r="J1775">
        <v>255</v>
      </c>
    </row>
    <row r="1776" spans="1:10">
      <c r="A1776" s="108" t="str">
        <f>COL_SIZES[[#This Row],[datatype]]&amp;"_"&amp;COL_SIZES[[#This Row],[column_prec]]&amp;"_"&amp;COL_SIZES[[#This Row],[col_len]]</f>
        <v>int_10_4</v>
      </c>
      <c r="B1776" s="108">
        <f>IF(COL_SIZES[[#This Row],[datatype]] = "varchar",
  MIN(
    COL_SIZES[[#This Row],[column_length]],
    IFERROR(VALUE(VLOOKUP(
      COL_SIZES[[#This Row],[table_name]]&amp;"."&amp;COL_SIZES[[#This Row],[column_name]],
      AVG_COL_SIZES[#Data],2,FALSE)),
    COL_SIZES[[#This Row],[column_length]])
  ),
  COL_SIZES[[#This Row],[column_length]])</f>
        <v>4</v>
      </c>
      <c r="C1776" s="109">
        <f>VLOOKUP(A1776,DBMS_TYPE_SIZES[],2,FALSE)</f>
        <v>9</v>
      </c>
      <c r="D1776" s="109">
        <f>VLOOKUP(A1776,DBMS_TYPE_SIZES[],3,FALSE)</f>
        <v>4</v>
      </c>
      <c r="E1776" s="110">
        <f>VLOOKUP(A1776,DBMS_TYPE_SIZES[],4,FALSE)</f>
        <v>4</v>
      </c>
      <c r="F1776" t="s">
        <v>193</v>
      </c>
      <c r="G1776" t="s">
        <v>812</v>
      </c>
      <c r="H1776" t="s">
        <v>18</v>
      </c>
      <c r="I1776">
        <v>10</v>
      </c>
      <c r="J1776">
        <v>4</v>
      </c>
    </row>
    <row r="1777" spans="1:10">
      <c r="A1777" s="108" t="str">
        <f>COL_SIZES[[#This Row],[datatype]]&amp;"_"&amp;COL_SIZES[[#This Row],[column_prec]]&amp;"_"&amp;COL_SIZES[[#This Row],[col_len]]</f>
        <v>int_10_4</v>
      </c>
      <c r="B1777" s="108">
        <f>IF(COL_SIZES[[#This Row],[datatype]] = "varchar",
  MIN(
    COL_SIZES[[#This Row],[column_length]],
    IFERROR(VALUE(VLOOKUP(
      COL_SIZES[[#This Row],[table_name]]&amp;"."&amp;COL_SIZES[[#This Row],[column_name]],
      AVG_COL_SIZES[#Data],2,FALSE)),
    COL_SIZES[[#This Row],[column_length]])
  ),
  COL_SIZES[[#This Row],[column_length]])</f>
        <v>4</v>
      </c>
      <c r="C1777" s="109">
        <f>VLOOKUP(A1777,DBMS_TYPE_SIZES[],2,FALSE)</f>
        <v>9</v>
      </c>
      <c r="D1777" s="109">
        <f>VLOOKUP(A1777,DBMS_TYPE_SIZES[],3,FALSE)</f>
        <v>4</v>
      </c>
      <c r="E1777" s="110">
        <f>VLOOKUP(A1777,DBMS_TYPE_SIZES[],4,FALSE)</f>
        <v>4</v>
      </c>
      <c r="F1777" t="s">
        <v>193</v>
      </c>
      <c r="G1777" t="s">
        <v>697</v>
      </c>
      <c r="H1777" t="s">
        <v>18</v>
      </c>
      <c r="I1777">
        <v>10</v>
      </c>
      <c r="J1777">
        <v>4</v>
      </c>
    </row>
    <row r="1778" spans="1:10">
      <c r="A1778" s="108" t="str">
        <f>COL_SIZES[[#This Row],[datatype]]&amp;"_"&amp;COL_SIZES[[#This Row],[column_prec]]&amp;"_"&amp;COL_SIZES[[#This Row],[col_len]]</f>
        <v>int_10_4</v>
      </c>
      <c r="B1778" s="108">
        <f>IF(COL_SIZES[[#This Row],[datatype]] = "varchar",
  MIN(
    COL_SIZES[[#This Row],[column_length]],
    IFERROR(VALUE(VLOOKUP(
      COL_SIZES[[#This Row],[table_name]]&amp;"."&amp;COL_SIZES[[#This Row],[column_name]],
      AVG_COL_SIZES[#Data],2,FALSE)),
    COL_SIZES[[#This Row],[column_length]])
  ),
  COL_SIZES[[#This Row],[column_length]])</f>
        <v>4</v>
      </c>
      <c r="C1778" s="109">
        <f>VLOOKUP(A1778,DBMS_TYPE_SIZES[],2,FALSE)</f>
        <v>9</v>
      </c>
      <c r="D1778" s="109">
        <f>VLOOKUP(A1778,DBMS_TYPE_SIZES[],3,FALSE)</f>
        <v>4</v>
      </c>
      <c r="E1778" s="110">
        <f>VLOOKUP(A1778,DBMS_TYPE_SIZES[],4,FALSE)</f>
        <v>4</v>
      </c>
      <c r="F1778" t="s">
        <v>193</v>
      </c>
      <c r="G1778" t="s">
        <v>698</v>
      </c>
      <c r="H1778" t="s">
        <v>18</v>
      </c>
      <c r="I1778">
        <v>10</v>
      </c>
      <c r="J1778">
        <v>4</v>
      </c>
    </row>
    <row r="1779" spans="1:10">
      <c r="A1779" s="108" t="str">
        <f>COL_SIZES[[#This Row],[datatype]]&amp;"_"&amp;COL_SIZES[[#This Row],[column_prec]]&amp;"_"&amp;COL_SIZES[[#This Row],[col_len]]</f>
        <v>int_10_4</v>
      </c>
      <c r="B1779" s="108">
        <f>IF(COL_SIZES[[#This Row],[datatype]] = "varchar",
  MIN(
    COL_SIZES[[#This Row],[column_length]],
    IFERROR(VALUE(VLOOKUP(
      COL_SIZES[[#This Row],[table_name]]&amp;"."&amp;COL_SIZES[[#This Row],[column_name]],
      AVG_COL_SIZES[#Data],2,FALSE)),
    COL_SIZES[[#This Row],[column_length]])
  ),
  COL_SIZES[[#This Row],[column_length]])</f>
        <v>4</v>
      </c>
      <c r="C1779" s="109">
        <f>VLOOKUP(A1779,DBMS_TYPE_SIZES[],2,FALSE)</f>
        <v>9</v>
      </c>
      <c r="D1779" s="109">
        <f>VLOOKUP(A1779,DBMS_TYPE_SIZES[],3,FALSE)</f>
        <v>4</v>
      </c>
      <c r="E1779" s="110">
        <f>VLOOKUP(A1779,DBMS_TYPE_SIZES[],4,FALSE)</f>
        <v>4</v>
      </c>
      <c r="F1779" t="s">
        <v>193</v>
      </c>
      <c r="G1779" t="s">
        <v>139</v>
      </c>
      <c r="H1779" t="s">
        <v>18</v>
      </c>
      <c r="I1779">
        <v>10</v>
      </c>
      <c r="J1779">
        <v>4</v>
      </c>
    </row>
    <row r="1780" spans="1:10">
      <c r="A1780" s="108" t="str">
        <f>COL_SIZES[[#This Row],[datatype]]&amp;"_"&amp;COL_SIZES[[#This Row],[column_prec]]&amp;"_"&amp;COL_SIZES[[#This Row],[col_len]]</f>
        <v>varchar_0_255</v>
      </c>
      <c r="B1780" s="108">
        <f>IF(COL_SIZES[[#This Row],[datatype]] = "varchar",
  MIN(
    COL_SIZES[[#This Row],[column_length]],
    IFERROR(VALUE(VLOOKUP(
      COL_SIZES[[#This Row],[table_name]]&amp;"."&amp;COL_SIZES[[#This Row],[column_name]],
      AVG_COL_SIZES[#Data],2,FALSE)),
    COL_SIZES[[#This Row],[column_length]])
  ),
  COL_SIZES[[#This Row],[column_length]])</f>
        <v>255</v>
      </c>
      <c r="C1780" s="109">
        <f>VLOOKUP(A1780,DBMS_TYPE_SIZES[],2,FALSE)</f>
        <v>255</v>
      </c>
      <c r="D1780" s="109">
        <f>VLOOKUP(A1780,DBMS_TYPE_SIZES[],3,FALSE)</f>
        <v>255</v>
      </c>
      <c r="E1780" s="110">
        <f>VLOOKUP(A1780,DBMS_TYPE_SIZES[],4,FALSE)</f>
        <v>256</v>
      </c>
      <c r="F1780" t="s">
        <v>193</v>
      </c>
      <c r="G1780" t="s">
        <v>699</v>
      </c>
      <c r="H1780" t="s">
        <v>86</v>
      </c>
      <c r="I1780">
        <v>0</v>
      </c>
      <c r="J1780">
        <v>255</v>
      </c>
    </row>
    <row r="1781" spans="1:10">
      <c r="A1781" s="108" t="str">
        <f>COL_SIZES[[#This Row],[datatype]]&amp;"_"&amp;COL_SIZES[[#This Row],[column_prec]]&amp;"_"&amp;COL_SIZES[[#This Row],[col_len]]</f>
        <v>varchar_0_255</v>
      </c>
      <c r="B1781" s="108">
        <f>IF(COL_SIZES[[#This Row],[datatype]] = "varchar",
  MIN(
    COL_SIZES[[#This Row],[column_length]],
    IFERROR(VALUE(VLOOKUP(
      COL_SIZES[[#This Row],[table_name]]&amp;"."&amp;COL_SIZES[[#This Row],[column_name]],
      AVG_COL_SIZES[#Data],2,FALSE)),
    COL_SIZES[[#This Row],[column_length]])
  ),
  COL_SIZES[[#This Row],[column_length]])</f>
        <v>255</v>
      </c>
      <c r="C1781" s="109">
        <f>VLOOKUP(A1781,DBMS_TYPE_SIZES[],2,FALSE)</f>
        <v>255</v>
      </c>
      <c r="D1781" s="109">
        <f>VLOOKUP(A1781,DBMS_TYPE_SIZES[],3,FALSE)</f>
        <v>255</v>
      </c>
      <c r="E1781" s="110">
        <f>VLOOKUP(A1781,DBMS_TYPE_SIZES[],4,FALSE)</f>
        <v>256</v>
      </c>
      <c r="F1781" t="s">
        <v>193</v>
      </c>
      <c r="G1781" t="s">
        <v>700</v>
      </c>
      <c r="H1781" t="s">
        <v>86</v>
      </c>
      <c r="I1781">
        <v>0</v>
      </c>
      <c r="J1781">
        <v>255</v>
      </c>
    </row>
    <row r="1782" spans="1:10">
      <c r="A1782" s="108" t="str">
        <f>COL_SIZES[[#This Row],[datatype]]&amp;"_"&amp;COL_SIZES[[#This Row],[column_prec]]&amp;"_"&amp;COL_SIZES[[#This Row],[col_len]]</f>
        <v>int_10_4</v>
      </c>
      <c r="B1782" s="108">
        <f>IF(COL_SIZES[[#This Row],[datatype]] = "varchar",
  MIN(
    COL_SIZES[[#This Row],[column_length]],
    IFERROR(VALUE(VLOOKUP(
      COL_SIZES[[#This Row],[table_name]]&amp;"."&amp;COL_SIZES[[#This Row],[column_name]],
      AVG_COL_SIZES[#Data],2,FALSE)),
    COL_SIZES[[#This Row],[column_length]])
  ),
  COL_SIZES[[#This Row],[column_length]])</f>
        <v>4</v>
      </c>
      <c r="C1782" s="109">
        <f>VLOOKUP(A1782,DBMS_TYPE_SIZES[],2,FALSE)</f>
        <v>9</v>
      </c>
      <c r="D1782" s="109">
        <f>VLOOKUP(A1782,DBMS_TYPE_SIZES[],3,FALSE)</f>
        <v>4</v>
      </c>
      <c r="E1782" s="110">
        <f>VLOOKUP(A1782,DBMS_TYPE_SIZES[],4,FALSE)</f>
        <v>4</v>
      </c>
      <c r="F1782" t="s">
        <v>193</v>
      </c>
      <c r="G1782" t="s">
        <v>116</v>
      </c>
      <c r="H1782" t="s">
        <v>18</v>
      </c>
      <c r="I1782">
        <v>10</v>
      </c>
      <c r="J1782">
        <v>4</v>
      </c>
    </row>
    <row r="1783" spans="1:10">
      <c r="A1783" s="108" t="str">
        <f>COL_SIZES[[#This Row],[datatype]]&amp;"_"&amp;COL_SIZES[[#This Row],[column_prec]]&amp;"_"&amp;COL_SIZES[[#This Row],[col_len]]</f>
        <v>int_10_4</v>
      </c>
      <c r="B1783" s="108">
        <f>IF(COL_SIZES[[#This Row],[datatype]] = "varchar",
  MIN(
    COL_SIZES[[#This Row],[column_length]],
    IFERROR(VALUE(VLOOKUP(
      COL_SIZES[[#This Row],[table_name]]&amp;"."&amp;COL_SIZES[[#This Row],[column_name]],
      AVG_COL_SIZES[#Data],2,FALSE)),
    COL_SIZES[[#This Row],[column_length]])
  ),
  COL_SIZES[[#This Row],[column_length]])</f>
        <v>4</v>
      </c>
      <c r="C1783" s="109">
        <f>VLOOKUP(A1783,DBMS_TYPE_SIZES[],2,FALSE)</f>
        <v>9</v>
      </c>
      <c r="D1783" s="109">
        <f>VLOOKUP(A1783,DBMS_TYPE_SIZES[],3,FALSE)</f>
        <v>4</v>
      </c>
      <c r="E1783" s="110">
        <f>VLOOKUP(A1783,DBMS_TYPE_SIZES[],4,FALSE)</f>
        <v>4</v>
      </c>
      <c r="F1783" t="s">
        <v>193</v>
      </c>
      <c r="G1783" t="s">
        <v>96</v>
      </c>
      <c r="H1783" t="s">
        <v>18</v>
      </c>
      <c r="I1783">
        <v>10</v>
      </c>
      <c r="J1783">
        <v>4</v>
      </c>
    </row>
    <row r="1784" spans="1:10">
      <c r="A1784" s="108" t="str">
        <f>COL_SIZES[[#This Row],[datatype]]&amp;"_"&amp;COL_SIZES[[#This Row],[column_prec]]&amp;"_"&amp;COL_SIZES[[#This Row],[col_len]]</f>
        <v>datetime_23_8</v>
      </c>
      <c r="B1784" s="108">
        <f>IF(COL_SIZES[[#This Row],[datatype]] = "varchar",
  MIN(
    COL_SIZES[[#This Row],[column_length]],
    IFERROR(VALUE(VLOOKUP(
      COL_SIZES[[#This Row],[table_name]]&amp;"."&amp;COL_SIZES[[#This Row],[column_name]],
      AVG_COL_SIZES[#Data],2,FALSE)),
    COL_SIZES[[#This Row],[column_length]])
  ),
  COL_SIZES[[#This Row],[column_length]])</f>
        <v>8</v>
      </c>
      <c r="C1784" s="109">
        <f>VLOOKUP(A1784,DBMS_TYPE_SIZES[],2,FALSE)</f>
        <v>7</v>
      </c>
      <c r="D1784" s="109">
        <f>VLOOKUP(A1784,DBMS_TYPE_SIZES[],3,FALSE)</f>
        <v>8</v>
      </c>
      <c r="E1784" s="110">
        <f>VLOOKUP(A1784,DBMS_TYPE_SIZES[],4,FALSE)</f>
        <v>8</v>
      </c>
      <c r="F1784" t="s">
        <v>193</v>
      </c>
      <c r="G1784" t="s">
        <v>713</v>
      </c>
      <c r="H1784" t="s">
        <v>20</v>
      </c>
      <c r="I1784">
        <v>23</v>
      </c>
      <c r="J1784">
        <v>8</v>
      </c>
    </row>
    <row r="1785" spans="1:10">
      <c r="A1785" s="108" t="str">
        <f>COL_SIZES[[#This Row],[datatype]]&amp;"_"&amp;COL_SIZES[[#This Row],[column_prec]]&amp;"_"&amp;COL_SIZES[[#This Row],[col_len]]</f>
        <v>int_10_4</v>
      </c>
      <c r="B1785" s="108">
        <f>IF(COL_SIZES[[#This Row],[datatype]] = "varchar",
  MIN(
    COL_SIZES[[#This Row],[column_length]],
    IFERROR(VALUE(VLOOKUP(
      COL_SIZES[[#This Row],[table_name]]&amp;"."&amp;COL_SIZES[[#This Row],[column_name]],
      AVG_COL_SIZES[#Data],2,FALSE)),
    COL_SIZES[[#This Row],[column_length]])
  ),
  COL_SIZES[[#This Row],[column_length]])</f>
        <v>4</v>
      </c>
      <c r="C1785" s="109">
        <f>VLOOKUP(A1785,DBMS_TYPE_SIZES[],2,FALSE)</f>
        <v>9</v>
      </c>
      <c r="D1785" s="109">
        <f>VLOOKUP(A1785,DBMS_TYPE_SIZES[],3,FALSE)</f>
        <v>4</v>
      </c>
      <c r="E1785" s="110">
        <f>VLOOKUP(A1785,DBMS_TYPE_SIZES[],4,FALSE)</f>
        <v>4</v>
      </c>
      <c r="F1785" t="s">
        <v>193</v>
      </c>
      <c r="G1785" t="s">
        <v>714</v>
      </c>
      <c r="H1785" t="s">
        <v>18</v>
      </c>
      <c r="I1785">
        <v>10</v>
      </c>
      <c r="J1785">
        <v>4</v>
      </c>
    </row>
    <row r="1786" spans="1:10">
      <c r="A1786" s="108" t="str">
        <f>COL_SIZES[[#This Row],[datatype]]&amp;"_"&amp;COL_SIZES[[#This Row],[column_prec]]&amp;"_"&amp;COL_SIZES[[#This Row],[col_len]]</f>
        <v>varchar_0_255</v>
      </c>
      <c r="B1786" s="108">
        <f>IF(COL_SIZES[[#This Row],[datatype]] = "varchar",
  MIN(
    COL_SIZES[[#This Row],[column_length]],
    IFERROR(VALUE(VLOOKUP(
      COL_SIZES[[#This Row],[table_name]]&amp;"."&amp;COL_SIZES[[#This Row],[column_name]],
      AVG_COL_SIZES[#Data],2,FALSE)),
    COL_SIZES[[#This Row],[column_length]])
  ),
  COL_SIZES[[#This Row],[column_length]])</f>
        <v>255</v>
      </c>
      <c r="C1786" s="109">
        <f>VLOOKUP(A1786,DBMS_TYPE_SIZES[],2,FALSE)</f>
        <v>255</v>
      </c>
      <c r="D1786" s="109">
        <f>VLOOKUP(A1786,DBMS_TYPE_SIZES[],3,FALSE)</f>
        <v>255</v>
      </c>
      <c r="E1786" s="110">
        <f>VLOOKUP(A1786,DBMS_TYPE_SIZES[],4,FALSE)</f>
        <v>256</v>
      </c>
      <c r="F1786" t="s">
        <v>193</v>
      </c>
      <c r="G1786" t="s">
        <v>813</v>
      </c>
      <c r="H1786" t="s">
        <v>86</v>
      </c>
      <c r="I1786">
        <v>0</v>
      </c>
      <c r="J1786">
        <v>255</v>
      </c>
    </row>
    <row r="1787" spans="1:10">
      <c r="A1787" s="108" t="str">
        <f>COL_SIZES[[#This Row],[datatype]]&amp;"_"&amp;COL_SIZES[[#This Row],[column_prec]]&amp;"_"&amp;COL_SIZES[[#This Row],[col_len]]</f>
        <v>int_10_4</v>
      </c>
      <c r="B1787" s="108">
        <f>IF(COL_SIZES[[#This Row],[datatype]] = "varchar",
  MIN(
    COL_SIZES[[#This Row],[column_length]],
    IFERROR(VALUE(VLOOKUP(
      COL_SIZES[[#This Row],[table_name]]&amp;"."&amp;COL_SIZES[[#This Row],[column_name]],
      AVG_COL_SIZES[#Data],2,FALSE)),
    COL_SIZES[[#This Row],[column_length]])
  ),
  COL_SIZES[[#This Row],[column_length]])</f>
        <v>4</v>
      </c>
      <c r="C1787" s="109">
        <f>VLOOKUP(A1787,DBMS_TYPE_SIZES[],2,FALSE)</f>
        <v>9</v>
      </c>
      <c r="D1787" s="109">
        <f>VLOOKUP(A1787,DBMS_TYPE_SIZES[],3,FALSE)</f>
        <v>4</v>
      </c>
      <c r="E1787" s="110">
        <f>VLOOKUP(A1787,DBMS_TYPE_SIZES[],4,FALSE)</f>
        <v>4</v>
      </c>
      <c r="F1787" t="s">
        <v>193</v>
      </c>
      <c r="G1787" t="s">
        <v>704</v>
      </c>
      <c r="H1787" t="s">
        <v>18</v>
      </c>
      <c r="I1787">
        <v>10</v>
      </c>
      <c r="J1787">
        <v>4</v>
      </c>
    </row>
    <row r="1788" spans="1:10">
      <c r="A1788" s="108" t="str">
        <f>COL_SIZES[[#This Row],[datatype]]&amp;"_"&amp;COL_SIZES[[#This Row],[column_prec]]&amp;"_"&amp;COL_SIZES[[#This Row],[col_len]]</f>
        <v>int_10_4</v>
      </c>
      <c r="B1788" s="108">
        <f>IF(COL_SIZES[[#This Row],[datatype]] = "varchar",
  MIN(
    COL_SIZES[[#This Row],[column_length]],
    IFERROR(VALUE(VLOOKUP(
      COL_SIZES[[#This Row],[table_name]]&amp;"."&amp;COL_SIZES[[#This Row],[column_name]],
      AVG_COL_SIZES[#Data],2,FALSE)),
    COL_SIZES[[#This Row],[column_length]])
  ),
  COL_SIZES[[#This Row],[column_length]])</f>
        <v>4</v>
      </c>
      <c r="C1788" s="109">
        <f>VLOOKUP(A1788,DBMS_TYPE_SIZES[],2,FALSE)</f>
        <v>9</v>
      </c>
      <c r="D1788" s="109">
        <f>VLOOKUP(A1788,DBMS_TYPE_SIZES[],3,FALSE)</f>
        <v>4</v>
      </c>
      <c r="E1788" s="110">
        <f>VLOOKUP(A1788,DBMS_TYPE_SIZES[],4,FALSE)</f>
        <v>4</v>
      </c>
      <c r="F1788" t="s">
        <v>193</v>
      </c>
      <c r="G1788" t="s">
        <v>204</v>
      </c>
      <c r="H1788" t="s">
        <v>18</v>
      </c>
      <c r="I1788">
        <v>10</v>
      </c>
      <c r="J1788">
        <v>4</v>
      </c>
    </row>
    <row r="1789" spans="1:10">
      <c r="A1789" s="108" t="str">
        <f>COL_SIZES[[#This Row],[datatype]]&amp;"_"&amp;COL_SIZES[[#This Row],[column_prec]]&amp;"_"&amp;COL_SIZES[[#This Row],[col_len]]</f>
        <v>int_10_4</v>
      </c>
      <c r="B1789" s="108">
        <f>IF(COL_SIZES[[#This Row],[datatype]] = "varchar",
  MIN(
    COL_SIZES[[#This Row],[column_length]],
    IFERROR(VALUE(VLOOKUP(
      COL_SIZES[[#This Row],[table_name]]&amp;"."&amp;COL_SIZES[[#This Row],[column_name]],
      AVG_COL_SIZES[#Data],2,FALSE)),
    COL_SIZES[[#This Row],[column_length]])
  ),
  COL_SIZES[[#This Row],[column_length]])</f>
        <v>4</v>
      </c>
      <c r="C1789" s="109">
        <f>VLOOKUP(A1789,DBMS_TYPE_SIZES[],2,FALSE)</f>
        <v>9</v>
      </c>
      <c r="D1789" s="109">
        <f>VLOOKUP(A1789,DBMS_TYPE_SIZES[],3,FALSE)</f>
        <v>4</v>
      </c>
      <c r="E1789" s="110">
        <f>VLOOKUP(A1789,DBMS_TYPE_SIZES[],4,FALSE)</f>
        <v>4</v>
      </c>
      <c r="F1789" t="s">
        <v>193</v>
      </c>
      <c r="G1789" t="s">
        <v>707</v>
      </c>
      <c r="H1789" t="s">
        <v>18</v>
      </c>
      <c r="I1789">
        <v>10</v>
      </c>
      <c r="J1789">
        <v>4</v>
      </c>
    </row>
    <row r="1790" spans="1:10">
      <c r="A1790" s="108" t="str">
        <f>COL_SIZES[[#This Row],[datatype]]&amp;"_"&amp;COL_SIZES[[#This Row],[column_prec]]&amp;"_"&amp;COL_SIZES[[#This Row],[col_len]]</f>
        <v>numeric_19_9</v>
      </c>
      <c r="B1790" s="108">
        <f>IF(COL_SIZES[[#This Row],[datatype]] = "varchar",
  MIN(
    COL_SIZES[[#This Row],[column_length]],
    IFERROR(VALUE(VLOOKUP(
      COL_SIZES[[#This Row],[table_name]]&amp;"."&amp;COL_SIZES[[#This Row],[column_name]],
      AVG_COL_SIZES[#Data],2,FALSE)),
    COL_SIZES[[#This Row],[column_length]])
  ),
  COL_SIZES[[#This Row],[column_length]])</f>
        <v>9</v>
      </c>
      <c r="C1790" s="109">
        <f>VLOOKUP(A1790,DBMS_TYPE_SIZES[],2,FALSE)</f>
        <v>9</v>
      </c>
      <c r="D1790" s="109">
        <f>VLOOKUP(A1790,DBMS_TYPE_SIZES[],3,FALSE)</f>
        <v>9</v>
      </c>
      <c r="E1790" s="110">
        <f>VLOOKUP(A1790,DBMS_TYPE_SIZES[],4,FALSE)</f>
        <v>9</v>
      </c>
      <c r="F1790" t="s">
        <v>193</v>
      </c>
      <c r="G1790" t="s">
        <v>151</v>
      </c>
      <c r="H1790" t="s">
        <v>62</v>
      </c>
      <c r="I1790">
        <v>19</v>
      </c>
      <c r="J1790">
        <v>9</v>
      </c>
    </row>
    <row r="1791" spans="1:10">
      <c r="A1791" s="108" t="str">
        <f>COL_SIZES[[#This Row],[datatype]]&amp;"_"&amp;COL_SIZES[[#This Row],[column_prec]]&amp;"_"&amp;COL_SIZES[[#This Row],[col_len]]</f>
        <v>numeric_19_9</v>
      </c>
      <c r="B1791" s="108">
        <f>IF(COL_SIZES[[#This Row],[datatype]] = "varchar",
  MIN(
    COL_SIZES[[#This Row],[column_length]],
    IFERROR(VALUE(VLOOKUP(
      COL_SIZES[[#This Row],[table_name]]&amp;"."&amp;COL_SIZES[[#This Row],[column_name]],
      AVG_COL_SIZES[#Data],2,FALSE)),
    COL_SIZES[[#This Row],[column_length]])
  ),
  COL_SIZES[[#This Row],[column_length]])</f>
        <v>9</v>
      </c>
      <c r="C1791" s="109">
        <f>VLOOKUP(A1791,DBMS_TYPE_SIZES[],2,FALSE)</f>
        <v>9</v>
      </c>
      <c r="D1791" s="109">
        <f>VLOOKUP(A1791,DBMS_TYPE_SIZES[],3,FALSE)</f>
        <v>9</v>
      </c>
      <c r="E1791" s="110">
        <f>VLOOKUP(A1791,DBMS_TYPE_SIZES[],4,FALSE)</f>
        <v>9</v>
      </c>
      <c r="F1791" t="s">
        <v>194</v>
      </c>
      <c r="G1791" t="s">
        <v>143</v>
      </c>
      <c r="H1791" t="s">
        <v>62</v>
      </c>
      <c r="I1791">
        <v>19</v>
      </c>
      <c r="J1791">
        <v>9</v>
      </c>
    </row>
    <row r="1792" spans="1:10">
      <c r="A1792" s="108" t="str">
        <f>COL_SIZES[[#This Row],[datatype]]&amp;"_"&amp;COL_SIZES[[#This Row],[column_prec]]&amp;"_"&amp;COL_SIZES[[#This Row],[col_len]]</f>
        <v>datetime_23_8</v>
      </c>
      <c r="B1792" s="108">
        <f>IF(COL_SIZES[[#This Row],[datatype]] = "varchar",
  MIN(
    COL_SIZES[[#This Row],[column_length]],
    IFERROR(VALUE(VLOOKUP(
      COL_SIZES[[#This Row],[table_name]]&amp;"."&amp;COL_SIZES[[#This Row],[column_name]],
      AVG_COL_SIZES[#Data],2,FALSE)),
    COL_SIZES[[#This Row],[column_length]])
  ),
  COL_SIZES[[#This Row],[column_length]])</f>
        <v>8</v>
      </c>
      <c r="C1792" s="109">
        <f>VLOOKUP(A1792,DBMS_TYPE_SIZES[],2,FALSE)</f>
        <v>7</v>
      </c>
      <c r="D1792" s="109">
        <f>VLOOKUP(A1792,DBMS_TYPE_SIZES[],3,FALSE)</f>
        <v>8</v>
      </c>
      <c r="E1792" s="110">
        <f>VLOOKUP(A1792,DBMS_TYPE_SIZES[],4,FALSE)</f>
        <v>8</v>
      </c>
      <c r="F1792" t="s">
        <v>194</v>
      </c>
      <c r="G1792" t="s">
        <v>575</v>
      </c>
      <c r="H1792" t="s">
        <v>20</v>
      </c>
      <c r="I1792">
        <v>23</v>
      </c>
      <c r="J1792">
        <v>8</v>
      </c>
    </row>
    <row r="1793" spans="1:10">
      <c r="A1793" s="108" t="str">
        <f>COL_SIZES[[#This Row],[datatype]]&amp;"_"&amp;COL_SIZES[[#This Row],[column_prec]]&amp;"_"&amp;COL_SIZES[[#This Row],[col_len]]</f>
        <v>int_10_4</v>
      </c>
      <c r="B1793" s="108">
        <f>IF(COL_SIZES[[#This Row],[datatype]] = "varchar",
  MIN(
    COL_SIZES[[#This Row],[column_length]],
    IFERROR(VALUE(VLOOKUP(
      COL_SIZES[[#This Row],[table_name]]&amp;"."&amp;COL_SIZES[[#This Row],[column_name]],
      AVG_COL_SIZES[#Data],2,FALSE)),
    COL_SIZES[[#This Row],[column_length]])
  ),
  COL_SIZES[[#This Row],[column_length]])</f>
        <v>4</v>
      </c>
      <c r="C1793" s="109">
        <f>VLOOKUP(A1793,DBMS_TYPE_SIZES[],2,FALSE)</f>
        <v>9</v>
      </c>
      <c r="D1793" s="109">
        <f>VLOOKUP(A1793,DBMS_TYPE_SIZES[],3,FALSE)</f>
        <v>4</v>
      </c>
      <c r="E1793" s="110">
        <f>VLOOKUP(A1793,DBMS_TYPE_SIZES[],4,FALSE)</f>
        <v>4</v>
      </c>
      <c r="F1793" t="s">
        <v>194</v>
      </c>
      <c r="G1793" t="s">
        <v>141</v>
      </c>
      <c r="H1793" t="s">
        <v>18</v>
      </c>
      <c r="I1793">
        <v>10</v>
      </c>
      <c r="J1793">
        <v>4</v>
      </c>
    </row>
    <row r="1794" spans="1:10">
      <c r="A1794" s="108" t="str">
        <f>COL_SIZES[[#This Row],[datatype]]&amp;"_"&amp;COL_SIZES[[#This Row],[column_prec]]&amp;"_"&amp;COL_SIZES[[#This Row],[col_len]]</f>
        <v>int_10_4</v>
      </c>
      <c r="B1794" s="108">
        <f>IF(COL_SIZES[[#This Row],[datatype]] = "varchar",
  MIN(
    COL_SIZES[[#This Row],[column_length]],
    IFERROR(VALUE(VLOOKUP(
      COL_SIZES[[#This Row],[table_name]]&amp;"."&amp;COL_SIZES[[#This Row],[column_name]],
      AVG_COL_SIZES[#Data],2,FALSE)),
    COL_SIZES[[#This Row],[column_length]])
  ),
  COL_SIZES[[#This Row],[column_length]])</f>
        <v>4</v>
      </c>
      <c r="C1794" s="109">
        <f>VLOOKUP(A1794,DBMS_TYPE_SIZES[],2,FALSE)</f>
        <v>9</v>
      </c>
      <c r="D1794" s="109">
        <f>VLOOKUP(A1794,DBMS_TYPE_SIZES[],3,FALSE)</f>
        <v>4</v>
      </c>
      <c r="E1794" s="110">
        <f>VLOOKUP(A1794,DBMS_TYPE_SIZES[],4,FALSE)</f>
        <v>4</v>
      </c>
      <c r="F1794" t="s">
        <v>194</v>
      </c>
      <c r="G1794" t="s">
        <v>83</v>
      </c>
      <c r="H1794" t="s">
        <v>18</v>
      </c>
      <c r="I1794">
        <v>10</v>
      </c>
      <c r="J1794">
        <v>4</v>
      </c>
    </row>
    <row r="1795" spans="1:10">
      <c r="A1795" s="108" t="str">
        <f>COL_SIZES[[#This Row],[datatype]]&amp;"_"&amp;COL_SIZES[[#This Row],[column_prec]]&amp;"_"&amp;COL_SIZES[[#This Row],[col_len]]</f>
        <v>datetime_23_8</v>
      </c>
      <c r="B1795" s="108">
        <f>IF(COL_SIZES[[#This Row],[datatype]] = "varchar",
  MIN(
    COL_SIZES[[#This Row],[column_length]],
    IFERROR(VALUE(VLOOKUP(
      COL_SIZES[[#This Row],[table_name]]&amp;"."&amp;COL_SIZES[[#This Row],[column_name]],
      AVG_COL_SIZES[#Data],2,FALSE)),
    COL_SIZES[[#This Row],[column_length]])
  ),
  COL_SIZES[[#This Row],[column_length]])</f>
        <v>8</v>
      </c>
      <c r="C1795" s="109">
        <f>VLOOKUP(A1795,DBMS_TYPE_SIZES[],2,FALSE)</f>
        <v>7</v>
      </c>
      <c r="D1795" s="109">
        <f>VLOOKUP(A1795,DBMS_TYPE_SIZES[],3,FALSE)</f>
        <v>8</v>
      </c>
      <c r="E1795" s="110">
        <f>VLOOKUP(A1795,DBMS_TYPE_SIZES[],4,FALSE)</f>
        <v>8</v>
      </c>
      <c r="F1795" t="s">
        <v>194</v>
      </c>
      <c r="G1795" t="s">
        <v>811</v>
      </c>
      <c r="H1795" t="s">
        <v>20</v>
      </c>
      <c r="I1795">
        <v>23</v>
      </c>
      <c r="J1795">
        <v>8</v>
      </c>
    </row>
    <row r="1796" spans="1:10">
      <c r="A1796" s="108" t="str">
        <f>COL_SIZES[[#This Row],[datatype]]&amp;"_"&amp;COL_SIZES[[#This Row],[column_prec]]&amp;"_"&amp;COL_SIZES[[#This Row],[col_len]]</f>
        <v>int_10_4</v>
      </c>
      <c r="B1796" s="108">
        <f>IF(COL_SIZES[[#This Row],[datatype]] = "varchar",
  MIN(
    COL_SIZES[[#This Row],[column_length]],
    IFERROR(VALUE(VLOOKUP(
      COL_SIZES[[#This Row],[table_name]]&amp;"."&amp;COL_SIZES[[#This Row],[column_name]],
      AVG_COL_SIZES[#Data],2,FALSE)),
    COL_SIZES[[#This Row],[column_length]])
  ),
  COL_SIZES[[#This Row],[column_length]])</f>
        <v>4</v>
      </c>
      <c r="C1796" s="109">
        <f>VLOOKUP(A1796,DBMS_TYPE_SIZES[],2,FALSE)</f>
        <v>9</v>
      </c>
      <c r="D1796" s="109">
        <f>VLOOKUP(A1796,DBMS_TYPE_SIZES[],3,FALSE)</f>
        <v>4</v>
      </c>
      <c r="E1796" s="110">
        <f>VLOOKUP(A1796,DBMS_TYPE_SIZES[],4,FALSE)</f>
        <v>4</v>
      </c>
      <c r="F1796" t="s">
        <v>194</v>
      </c>
      <c r="G1796" t="s">
        <v>211</v>
      </c>
      <c r="H1796" t="s">
        <v>18</v>
      </c>
      <c r="I1796">
        <v>10</v>
      </c>
      <c r="J1796">
        <v>4</v>
      </c>
    </row>
    <row r="1797" spans="1:10">
      <c r="A1797" s="108" t="str">
        <f>COL_SIZES[[#This Row],[datatype]]&amp;"_"&amp;COL_SIZES[[#This Row],[column_prec]]&amp;"_"&amp;COL_SIZES[[#This Row],[col_len]]</f>
        <v>int_10_4</v>
      </c>
      <c r="B1797" s="108">
        <f>IF(COL_SIZES[[#This Row],[datatype]] = "varchar",
  MIN(
    COL_SIZES[[#This Row],[column_length]],
    IFERROR(VALUE(VLOOKUP(
      COL_SIZES[[#This Row],[table_name]]&amp;"."&amp;COL_SIZES[[#This Row],[column_name]],
      AVG_COL_SIZES[#Data],2,FALSE)),
    COL_SIZES[[#This Row],[column_length]])
  ),
  COL_SIZES[[#This Row],[column_length]])</f>
        <v>4</v>
      </c>
      <c r="C1797" s="109">
        <f>VLOOKUP(A1797,DBMS_TYPE_SIZES[],2,FALSE)</f>
        <v>9</v>
      </c>
      <c r="D1797" s="109">
        <f>VLOOKUP(A1797,DBMS_TYPE_SIZES[],3,FALSE)</f>
        <v>4</v>
      </c>
      <c r="E1797" s="110">
        <f>VLOOKUP(A1797,DBMS_TYPE_SIZES[],4,FALSE)</f>
        <v>4</v>
      </c>
      <c r="F1797" t="s">
        <v>194</v>
      </c>
      <c r="G1797" t="s">
        <v>812</v>
      </c>
      <c r="H1797" t="s">
        <v>18</v>
      </c>
      <c r="I1797">
        <v>10</v>
      </c>
      <c r="J1797">
        <v>4</v>
      </c>
    </row>
    <row r="1798" spans="1:10">
      <c r="A1798" s="108" t="str">
        <f>COL_SIZES[[#This Row],[datatype]]&amp;"_"&amp;COL_SIZES[[#This Row],[column_prec]]&amp;"_"&amp;COL_SIZES[[#This Row],[col_len]]</f>
        <v>int_10_4</v>
      </c>
      <c r="B1798" s="108">
        <f>IF(COL_SIZES[[#This Row],[datatype]] = "varchar",
  MIN(
    COL_SIZES[[#This Row],[column_length]],
    IFERROR(VALUE(VLOOKUP(
      COL_SIZES[[#This Row],[table_name]]&amp;"."&amp;COL_SIZES[[#This Row],[column_name]],
      AVG_COL_SIZES[#Data],2,FALSE)),
    COL_SIZES[[#This Row],[column_length]])
  ),
  COL_SIZES[[#This Row],[column_length]])</f>
        <v>4</v>
      </c>
      <c r="C1798" s="109">
        <f>VLOOKUP(A1798,DBMS_TYPE_SIZES[],2,FALSE)</f>
        <v>9</v>
      </c>
      <c r="D1798" s="109">
        <f>VLOOKUP(A1798,DBMS_TYPE_SIZES[],3,FALSE)</f>
        <v>4</v>
      </c>
      <c r="E1798" s="110">
        <f>VLOOKUP(A1798,DBMS_TYPE_SIZES[],4,FALSE)</f>
        <v>4</v>
      </c>
      <c r="F1798" t="s">
        <v>194</v>
      </c>
      <c r="G1798" t="s">
        <v>697</v>
      </c>
      <c r="H1798" t="s">
        <v>18</v>
      </c>
      <c r="I1798">
        <v>10</v>
      </c>
      <c r="J1798">
        <v>4</v>
      </c>
    </row>
    <row r="1799" spans="1:10">
      <c r="A1799" s="108" t="str">
        <f>COL_SIZES[[#This Row],[datatype]]&amp;"_"&amp;COL_SIZES[[#This Row],[column_prec]]&amp;"_"&amp;COL_SIZES[[#This Row],[col_len]]</f>
        <v>int_10_4</v>
      </c>
      <c r="B1799" s="108">
        <f>IF(COL_SIZES[[#This Row],[datatype]] = "varchar",
  MIN(
    COL_SIZES[[#This Row],[column_length]],
    IFERROR(VALUE(VLOOKUP(
      COL_SIZES[[#This Row],[table_name]]&amp;"."&amp;COL_SIZES[[#This Row],[column_name]],
      AVG_COL_SIZES[#Data],2,FALSE)),
    COL_SIZES[[#This Row],[column_length]])
  ),
  COL_SIZES[[#This Row],[column_length]])</f>
        <v>4</v>
      </c>
      <c r="C1799" s="109">
        <f>VLOOKUP(A1799,DBMS_TYPE_SIZES[],2,FALSE)</f>
        <v>9</v>
      </c>
      <c r="D1799" s="109">
        <f>VLOOKUP(A1799,DBMS_TYPE_SIZES[],3,FALSE)</f>
        <v>4</v>
      </c>
      <c r="E1799" s="110">
        <f>VLOOKUP(A1799,DBMS_TYPE_SIZES[],4,FALSE)</f>
        <v>4</v>
      </c>
      <c r="F1799" t="s">
        <v>194</v>
      </c>
      <c r="G1799" t="s">
        <v>698</v>
      </c>
      <c r="H1799" t="s">
        <v>18</v>
      </c>
      <c r="I1799">
        <v>10</v>
      </c>
      <c r="J1799">
        <v>4</v>
      </c>
    </row>
    <row r="1800" spans="1:10">
      <c r="A1800" s="108" t="str">
        <f>COL_SIZES[[#This Row],[datatype]]&amp;"_"&amp;COL_SIZES[[#This Row],[column_prec]]&amp;"_"&amp;COL_SIZES[[#This Row],[col_len]]</f>
        <v>int_10_4</v>
      </c>
      <c r="B1800" s="108">
        <f>IF(COL_SIZES[[#This Row],[datatype]] = "varchar",
  MIN(
    COL_SIZES[[#This Row],[column_length]],
    IFERROR(VALUE(VLOOKUP(
      COL_SIZES[[#This Row],[table_name]]&amp;"."&amp;COL_SIZES[[#This Row],[column_name]],
      AVG_COL_SIZES[#Data],2,FALSE)),
    COL_SIZES[[#This Row],[column_length]])
  ),
  COL_SIZES[[#This Row],[column_length]])</f>
        <v>4</v>
      </c>
      <c r="C1800" s="109">
        <f>VLOOKUP(A1800,DBMS_TYPE_SIZES[],2,FALSE)</f>
        <v>9</v>
      </c>
      <c r="D1800" s="109">
        <f>VLOOKUP(A1800,DBMS_TYPE_SIZES[],3,FALSE)</f>
        <v>4</v>
      </c>
      <c r="E1800" s="110">
        <f>VLOOKUP(A1800,DBMS_TYPE_SIZES[],4,FALSE)</f>
        <v>4</v>
      </c>
      <c r="F1800" t="s">
        <v>194</v>
      </c>
      <c r="G1800" t="s">
        <v>139</v>
      </c>
      <c r="H1800" t="s">
        <v>18</v>
      </c>
      <c r="I1800">
        <v>10</v>
      </c>
      <c r="J1800">
        <v>4</v>
      </c>
    </row>
    <row r="1801" spans="1:10">
      <c r="A1801" s="108" t="str">
        <f>COL_SIZES[[#This Row],[datatype]]&amp;"_"&amp;COL_SIZES[[#This Row],[column_prec]]&amp;"_"&amp;COL_SIZES[[#This Row],[col_len]]</f>
        <v>varchar_0_255</v>
      </c>
      <c r="B1801" s="108">
        <f>IF(COL_SIZES[[#This Row],[datatype]] = "varchar",
  MIN(
    COL_SIZES[[#This Row],[column_length]],
    IFERROR(VALUE(VLOOKUP(
      COL_SIZES[[#This Row],[table_name]]&amp;"."&amp;COL_SIZES[[#This Row],[column_name]],
      AVG_COL_SIZES[#Data],2,FALSE)),
    COL_SIZES[[#This Row],[column_length]])
  ),
  COL_SIZES[[#This Row],[column_length]])</f>
        <v>255</v>
      </c>
      <c r="C1801" s="109">
        <f>VLOOKUP(A1801,DBMS_TYPE_SIZES[],2,FALSE)</f>
        <v>255</v>
      </c>
      <c r="D1801" s="109">
        <f>VLOOKUP(A1801,DBMS_TYPE_SIZES[],3,FALSE)</f>
        <v>255</v>
      </c>
      <c r="E1801" s="110">
        <f>VLOOKUP(A1801,DBMS_TYPE_SIZES[],4,FALSE)</f>
        <v>256</v>
      </c>
      <c r="F1801" t="s">
        <v>194</v>
      </c>
      <c r="G1801" t="s">
        <v>699</v>
      </c>
      <c r="H1801" t="s">
        <v>86</v>
      </c>
      <c r="I1801">
        <v>0</v>
      </c>
      <c r="J1801">
        <v>255</v>
      </c>
    </row>
    <row r="1802" spans="1:10">
      <c r="A1802" s="108" t="str">
        <f>COL_SIZES[[#This Row],[datatype]]&amp;"_"&amp;COL_SIZES[[#This Row],[column_prec]]&amp;"_"&amp;COL_SIZES[[#This Row],[col_len]]</f>
        <v>varchar_0_255</v>
      </c>
      <c r="B1802" s="108">
        <f>IF(COL_SIZES[[#This Row],[datatype]] = "varchar",
  MIN(
    COL_SIZES[[#This Row],[column_length]],
    IFERROR(VALUE(VLOOKUP(
      COL_SIZES[[#This Row],[table_name]]&amp;"."&amp;COL_SIZES[[#This Row],[column_name]],
      AVG_COL_SIZES[#Data],2,FALSE)),
    COL_SIZES[[#This Row],[column_length]])
  ),
  COL_SIZES[[#This Row],[column_length]])</f>
        <v>255</v>
      </c>
      <c r="C1802" s="109">
        <f>VLOOKUP(A1802,DBMS_TYPE_SIZES[],2,FALSE)</f>
        <v>255</v>
      </c>
      <c r="D1802" s="109">
        <f>VLOOKUP(A1802,DBMS_TYPE_SIZES[],3,FALSE)</f>
        <v>255</v>
      </c>
      <c r="E1802" s="110">
        <f>VLOOKUP(A1802,DBMS_TYPE_SIZES[],4,FALSE)</f>
        <v>256</v>
      </c>
      <c r="F1802" t="s">
        <v>194</v>
      </c>
      <c r="G1802" t="s">
        <v>700</v>
      </c>
      <c r="H1802" t="s">
        <v>86</v>
      </c>
      <c r="I1802">
        <v>0</v>
      </c>
      <c r="J1802">
        <v>255</v>
      </c>
    </row>
    <row r="1803" spans="1:10">
      <c r="A1803" s="108" t="str">
        <f>COL_SIZES[[#This Row],[datatype]]&amp;"_"&amp;COL_SIZES[[#This Row],[column_prec]]&amp;"_"&amp;COL_SIZES[[#This Row],[col_len]]</f>
        <v>int_10_4</v>
      </c>
      <c r="B1803" s="108">
        <f>IF(COL_SIZES[[#This Row],[datatype]] = "varchar",
  MIN(
    COL_SIZES[[#This Row],[column_length]],
    IFERROR(VALUE(VLOOKUP(
      COL_SIZES[[#This Row],[table_name]]&amp;"."&amp;COL_SIZES[[#This Row],[column_name]],
      AVG_COL_SIZES[#Data],2,FALSE)),
    COL_SIZES[[#This Row],[column_length]])
  ),
  COL_SIZES[[#This Row],[column_length]])</f>
        <v>4</v>
      </c>
      <c r="C1803" s="109">
        <f>VLOOKUP(A1803,DBMS_TYPE_SIZES[],2,FALSE)</f>
        <v>9</v>
      </c>
      <c r="D1803" s="109">
        <f>VLOOKUP(A1803,DBMS_TYPE_SIZES[],3,FALSE)</f>
        <v>4</v>
      </c>
      <c r="E1803" s="110">
        <f>VLOOKUP(A1803,DBMS_TYPE_SIZES[],4,FALSE)</f>
        <v>4</v>
      </c>
      <c r="F1803" t="s">
        <v>194</v>
      </c>
      <c r="G1803" t="s">
        <v>116</v>
      </c>
      <c r="H1803" t="s">
        <v>18</v>
      </c>
      <c r="I1803">
        <v>10</v>
      </c>
      <c r="J1803">
        <v>4</v>
      </c>
    </row>
    <row r="1804" spans="1:10">
      <c r="A1804" s="108" t="str">
        <f>COL_SIZES[[#This Row],[datatype]]&amp;"_"&amp;COL_SIZES[[#This Row],[column_prec]]&amp;"_"&amp;COL_SIZES[[#This Row],[col_len]]</f>
        <v>int_10_4</v>
      </c>
      <c r="B1804" s="108">
        <f>IF(COL_SIZES[[#This Row],[datatype]] = "varchar",
  MIN(
    COL_SIZES[[#This Row],[column_length]],
    IFERROR(VALUE(VLOOKUP(
      COL_SIZES[[#This Row],[table_name]]&amp;"."&amp;COL_SIZES[[#This Row],[column_name]],
      AVG_COL_SIZES[#Data],2,FALSE)),
    COL_SIZES[[#This Row],[column_length]])
  ),
  COL_SIZES[[#This Row],[column_length]])</f>
        <v>4</v>
      </c>
      <c r="C1804" s="109">
        <f>VLOOKUP(A1804,DBMS_TYPE_SIZES[],2,FALSE)</f>
        <v>9</v>
      </c>
      <c r="D1804" s="109">
        <f>VLOOKUP(A1804,DBMS_TYPE_SIZES[],3,FALSE)</f>
        <v>4</v>
      </c>
      <c r="E1804" s="110">
        <f>VLOOKUP(A1804,DBMS_TYPE_SIZES[],4,FALSE)</f>
        <v>4</v>
      </c>
      <c r="F1804" t="s">
        <v>194</v>
      </c>
      <c r="G1804" t="s">
        <v>96</v>
      </c>
      <c r="H1804" t="s">
        <v>18</v>
      </c>
      <c r="I1804">
        <v>10</v>
      </c>
      <c r="J1804">
        <v>4</v>
      </c>
    </row>
    <row r="1805" spans="1:10">
      <c r="A1805" s="108" t="str">
        <f>COL_SIZES[[#This Row],[datatype]]&amp;"_"&amp;COL_SIZES[[#This Row],[column_prec]]&amp;"_"&amp;COL_SIZES[[#This Row],[col_len]]</f>
        <v>datetime_23_8</v>
      </c>
      <c r="B1805" s="108">
        <f>IF(COL_SIZES[[#This Row],[datatype]] = "varchar",
  MIN(
    COL_SIZES[[#This Row],[column_length]],
    IFERROR(VALUE(VLOOKUP(
      COL_SIZES[[#This Row],[table_name]]&amp;"."&amp;COL_SIZES[[#This Row],[column_name]],
      AVG_COL_SIZES[#Data],2,FALSE)),
    COL_SIZES[[#This Row],[column_length]])
  ),
  COL_SIZES[[#This Row],[column_length]])</f>
        <v>8</v>
      </c>
      <c r="C1805" s="109">
        <f>VLOOKUP(A1805,DBMS_TYPE_SIZES[],2,FALSE)</f>
        <v>7</v>
      </c>
      <c r="D1805" s="109">
        <f>VLOOKUP(A1805,DBMS_TYPE_SIZES[],3,FALSE)</f>
        <v>8</v>
      </c>
      <c r="E1805" s="110">
        <f>VLOOKUP(A1805,DBMS_TYPE_SIZES[],4,FALSE)</f>
        <v>8</v>
      </c>
      <c r="F1805" t="s">
        <v>194</v>
      </c>
      <c r="G1805" t="s">
        <v>713</v>
      </c>
      <c r="H1805" t="s">
        <v>20</v>
      </c>
      <c r="I1805">
        <v>23</v>
      </c>
      <c r="J1805">
        <v>8</v>
      </c>
    </row>
    <row r="1806" spans="1:10">
      <c r="A1806" s="108" t="str">
        <f>COL_SIZES[[#This Row],[datatype]]&amp;"_"&amp;COL_SIZES[[#This Row],[column_prec]]&amp;"_"&amp;COL_SIZES[[#This Row],[col_len]]</f>
        <v>int_10_4</v>
      </c>
      <c r="B1806" s="108">
        <f>IF(COL_SIZES[[#This Row],[datatype]] = "varchar",
  MIN(
    COL_SIZES[[#This Row],[column_length]],
    IFERROR(VALUE(VLOOKUP(
      COL_SIZES[[#This Row],[table_name]]&amp;"."&amp;COL_SIZES[[#This Row],[column_name]],
      AVG_COL_SIZES[#Data],2,FALSE)),
    COL_SIZES[[#This Row],[column_length]])
  ),
  COL_SIZES[[#This Row],[column_length]])</f>
        <v>4</v>
      </c>
      <c r="C1806" s="109">
        <f>VLOOKUP(A1806,DBMS_TYPE_SIZES[],2,FALSE)</f>
        <v>9</v>
      </c>
      <c r="D1806" s="109">
        <f>VLOOKUP(A1806,DBMS_TYPE_SIZES[],3,FALSE)</f>
        <v>4</v>
      </c>
      <c r="E1806" s="110">
        <f>VLOOKUP(A1806,DBMS_TYPE_SIZES[],4,FALSE)</f>
        <v>4</v>
      </c>
      <c r="F1806" t="s">
        <v>194</v>
      </c>
      <c r="G1806" t="s">
        <v>714</v>
      </c>
      <c r="H1806" t="s">
        <v>18</v>
      </c>
      <c r="I1806">
        <v>10</v>
      </c>
      <c r="J1806">
        <v>4</v>
      </c>
    </row>
    <row r="1807" spans="1:10">
      <c r="A1807" s="108" t="str">
        <f>COL_SIZES[[#This Row],[datatype]]&amp;"_"&amp;COL_SIZES[[#This Row],[column_prec]]&amp;"_"&amp;COL_SIZES[[#This Row],[col_len]]</f>
        <v>varchar_0_255</v>
      </c>
      <c r="B1807" s="108">
        <f>IF(COL_SIZES[[#This Row],[datatype]] = "varchar",
  MIN(
    COL_SIZES[[#This Row],[column_length]],
    IFERROR(VALUE(VLOOKUP(
      COL_SIZES[[#This Row],[table_name]]&amp;"."&amp;COL_SIZES[[#This Row],[column_name]],
      AVG_COL_SIZES[#Data],2,FALSE)),
    COL_SIZES[[#This Row],[column_length]])
  ),
  COL_SIZES[[#This Row],[column_length]])</f>
        <v>255</v>
      </c>
      <c r="C1807" s="109">
        <f>VLOOKUP(A1807,DBMS_TYPE_SIZES[],2,FALSE)</f>
        <v>255</v>
      </c>
      <c r="D1807" s="109">
        <f>VLOOKUP(A1807,DBMS_TYPE_SIZES[],3,FALSE)</f>
        <v>255</v>
      </c>
      <c r="E1807" s="110">
        <f>VLOOKUP(A1807,DBMS_TYPE_SIZES[],4,FALSE)</f>
        <v>256</v>
      </c>
      <c r="F1807" t="s">
        <v>194</v>
      </c>
      <c r="G1807" t="s">
        <v>813</v>
      </c>
      <c r="H1807" t="s">
        <v>86</v>
      </c>
      <c r="I1807">
        <v>0</v>
      </c>
      <c r="J1807">
        <v>255</v>
      </c>
    </row>
    <row r="1808" spans="1:10">
      <c r="A1808" s="108" t="str">
        <f>COL_SIZES[[#This Row],[datatype]]&amp;"_"&amp;COL_SIZES[[#This Row],[column_prec]]&amp;"_"&amp;COL_SIZES[[#This Row],[col_len]]</f>
        <v>int_10_4</v>
      </c>
      <c r="B1808" s="108">
        <f>IF(COL_SIZES[[#This Row],[datatype]] = "varchar",
  MIN(
    COL_SIZES[[#This Row],[column_length]],
    IFERROR(VALUE(VLOOKUP(
      COL_SIZES[[#This Row],[table_name]]&amp;"."&amp;COL_SIZES[[#This Row],[column_name]],
      AVG_COL_SIZES[#Data],2,FALSE)),
    COL_SIZES[[#This Row],[column_length]])
  ),
  COL_SIZES[[#This Row],[column_length]])</f>
        <v>4</v>
      </c>
      <c r="C1808" s="109">
        <f>VLOOKUP(A1808,DBMS_TYPE_SIZES[],2,FALSE)</f>
        <v>9</v>
      </c>
      <c r="D1808" s="109">
        <f>VLOOKUP(A1808,DBMS_TYPE_SIZES[],3,FALSE)</f>
        <v>4</v>
      </c>
      <c r="E1808" s="110">
        <f>VLOOKUP(A1808,DBMS_TYPE_SIZES[],4,FALSE)</f>
        <v>4</v>
      </c>
      <c r="F1808" t="s">
        <v>194</v>
      </c>
      <c r="G1808" t="s">
        <v>704</v>
      </c>
      <c r="H1808" t="s">
        <v>18</v>
      </c>
      <c r="I1808">
        <v>10</v>
      </c>
      <c r="J1808">
        <v>4</v>
      </c>
    </row>
    <row r="1809" spans="1:10">
      <c r="A1809" s="108" t="str">
        <f>COL_SIZES[[#This Row],[datatype]]&amp;"_"&amp;COL_SIZES[[#This Row],[column_prec]]&amp;"_"&amp;COL_SIZES[[#This Row],[col_len]]</f>
        <v>int_10_4</v>
      </c>
      <c r="B1809" s="108">
        <f>IF(COL_SIZES[[#This Row],[datatype]] = "varchar",
  MIN(
    COL_SIZES[[#This Row],[column_length]],
    IFERROR(VALUE(VLOOKUP(
      COL_SIZES[[#This Row],[table_name]]&amp;"."&amp;COL_SIZES[[#This Row],[column_name]],
      AVG_COL_SIZES[#Data],2,FALSE)),
    COL_SIZES[[#This Row],[column_length]])
  ),
  COL_SIZES[[#This Row],[column_length]])</f>
        <v>4</v>
      </c>
      <c r="C1809" s="109">
        <f>VLOOKUP(A1809,DBMS_TYPE_SIZES[],2,FALSE)</f>
        <v>9</v>
      </c>
      <c r="D1809" s="109">
        <f>VLOOKUP(A1809,DBMS_TYPE_SIZES[],3,FALSE)</f>
        <v>4</v>
      </c>
      <c r="E1809" s="110">
        <f>VLOOKUP(A1809,DBMS_TYPE_SIZES[],4,FALSE)</f>
        <v>4</v>
      </c>
      <c r="F1809" t="s">
        <v>194</v>
      </c>
      <c r="G1809" t="s">
        <v>204</v>
      </c>
      <c r="H1809" t="s">
        <v>18</v>
      </c>
      <c r="I1809">
        <v>10</v>
      </c>
      <c r="J1809">
        <v>4</v>
      </c>
    </row>
    <row r="1810" spans="1:10">
      <c r="A1810" s="108" t="str">
        <f>COL_SIZES[[#This Row],[datatype]]&amp;"_"&amp;COL_SIZES[[#This Row],[column_prec]]&amp;"_"&amp;COL_SIZES[[#This Row],[col_len]]</f>
        <v>int_10_4</v>
      </c>
      <c r="B1810" s="108">
        <f>IF(COL_SIZES[[#This Row],[datatype]] = "varchar",
  MIN(
    COL_SIZES[[#This Row],[column_length]],
    IFERROR(VALUE(VLOOKUP(
      COL_SIZES[[#This Row],[table_name]]&amp;"."&amp;COL_SIZES[[#This Row],[column_name]],
      AVG_COL_SIZES[#Data],2,FALSE)),
    COL_SIZES[[#This Row],[column_length]])
  ),
  COL_SIZES[[#This Row],[column_length]])</f>
        <v>4</v>
      </c>
      <c r="C1810" s="109">
        <f>VLOOKUP(A1810,DBMS_TYPE_SIZES[],2,FALSE)</f>
        <v>9</v>
      </c>
      <c r="D1810" s="109">
        <f>VLOOKUP(A1810,DBMS_TYPE_SIZES[],3,FALSE)</f>
        <v>4</v>
      </c>
      <c r="E1810" s="110">
        <f>VLOOKUP(A1810,DBMS_TYPE_SIZES[],4,FALSE)</f>
        <v>4</v>
      </c>
      <c r="F1810" t="s">
        <v>194</v>
      </c>
      <c r="G1810" t="s">
        <v>707</v>
      </c>
      <c r="H1810" t="s">
        <v>18</v>
      </c>
      <c r="I1810">
        <v>10</v>
      </c>
      <c r="J1810">
        <v>4</v>
      </c>
    </row>
    <row r="1811" spans="1:10">
      <c r="A1811" s="108" t="str">
        <f>COL_SIZES[[#This Row],[datatype]]&amp;"_"&amp;COL_SIZES[[#This Row],[column_prec]]&amp;"_"&amp;COL_SIZES[[#This Row],[col_len]]</f>
        <v>numeric_19_9</v>
      </c>
      <c r="B1811" s="108">
        <f>IF(COL_SIZES[[#This Row],[datatype]] = "varchar",
  MIN(
    COL_SIZES[[#This Row],[column_length]],
    IFERROR(VALUE(VLOOKUP(
      COL_SIZES[[#This Row],[table_name]]&amp;"."&amp;COL_SIZES[[#This Row],[column_name]],
      AVG_COL_SIZES[#Data],2,FALSE)),
    COL_SIZES[[#This Row],[column_length]])
  ),
  COL_SIZES[[#This Row],[column_length]])</f>
        <v>9</v>
      </c>
      <c r="C1811" s="109">
        <f>VLOOKUP(A1811,DBMS_TYPE_SIZES[],2,FALSE)</f>
        <v>9</v>
      </c>
      <c r="D1811" s="109">
        <f>VLOOKUP(A1811,DBMS_TYPE_SIZES[],3,FALSE)</f>
        <v>9</v>
      </c>
      <c r="E1811" s="110">
        <f>VLOOKUP(A1811,DBMS_TYPE_SIZES[],4,FALSE)</f>
        <v>9</v>
      </c>
      <c r="F1811" t="s">
        <v>194</v>
      </c>
      <c r="G1811" t="s">
        <v>151</v>
      </c>
      <c r="H1811" t="s">
        <v>62</v>
      </c>
      <c r="I1811">
        <v>19</v>
      </c>
      <c r="J1811">
        <v>9</v>
      </c>
    </row>
    <row r="1812" spans="1:10">
      <c r="A1812" s="108" t="str">
        <f>COL_SIZES[[#This Row],[datatype]]&amp;"_"&amp;COL_SIZES[[#This Row],[column_prec]]&amp;"_"&amp;COL_SIZES[[#This Row],[col_len]]</f>
        <v>numeric_19_9</v>
      </c>
      <c r="B1812" s="108">
        <f>IF(COL_SIZES[[#This Row],[datatype]] = "varchar",
  MIN(
    COL_SIZES[[#This Row],[column_length]],
    IFERROR(VALUE(VLOOKUP(
      COL_SIZES[[#This Row],[table_name]]&amp;"."&amp;COL_SIZES[[#This Row],[column_name]],
      AVG_COL_SIZES[#Data],2,FALSE)),
    COL_SIZES[[#This Row],[column_length]])
  ),
  COL_SIZES[[#This Row],[column_length]])</f>
        <v>9</v>
      </c>
      <c r="C1812" s="109">
        <f>VLOOKUP(A1812,DBMS_TYPE_SIZES[],2,FALSE)</f>
        <v>9</v>
      </c>
      <c r="D1812" s="109">
        <f>VLOOKUP(A1812,DBMS_TYPE_SIZES[],3,FALSE)</f>
        <v>9</v>
      </c>
      <c r="E1812" s="110">
        <f>VLOOKUP(A1812,DBMS_TYPE_SIZES[],4,FALSE)</f>
        <v>9</v>
      </c>
      <c r="F1812" t="s">
        <v>195</v>
      </c>
      <c r="G1812" t="s">
        <v>143</v>
      </c>
      <c r="H1812" t="s">
        <v>62</v>
      </c>
      <c r="I1812">
        <v>19</v>
      </c>
      <c r="J1812">
        <v>9</v>
      </c>
    </row>
    <row r="1813" spans="1:10">
      <c r="A1813" s="108" t="str">
        <f>COL_SIZES[[#This Row],[datatype]]&amp;"_"&amp;COL_SIZES[[#This Row],[column_prec]]&amp;"_"&amp;COL_SIZES[[#This Row],[col_len]]</f>
        <v>datetime_23_8</v>
      </c>
      <c r="B1813" s="108">
        <f>IF(COL_SIZES[[#This Row],[datatype]] = "varchar",
  MIN(
    COL_SIZES[[#This Row],[column_length]],
    IFERROR(VALUE(VLOOKUP(
      COL_SIZES[[#This Row],[table_name]]&amp;"."&amp;COL_SIZES[[#This Row],[column_name]],
      AVG_COL_SIZES[#Data],2,FALSE)),
    COL_SIZES[[#This Row],[column_length]])
  ),
  COL_SIZES[[#This Row],[column_length]])</f>
        <v>8</v>
      </c>
      <c r="C1813" s="109">
        <f>VLOOKUP(A1813,DBMS_TYPE_SIZES[],2,FALSE)</f>
        <v>7</v>
      </c>
      <c r="D1813" s="109">
        <f>VLOOKUP(A1813,DBMS_TYPE_SIZES[],3,FALSE)</f>
        <v>8</v>
      </c>
      <c r="E1813" s="110">
        <f>VLOOKUP(A1813,DBMS_TYPE_SIZES[],4,FALSE)</f>
        <v>8</v>
      </c>
      <c r="F1813" t="s">
        <v>195</v>
      </c>
      <c r="G1813" t="s">
        <v>575</v>
      </c>
      <c r="H1813" t="s">
        <v>20</v>
      </c>
      <c r="I1813">
        <v>23</v>
      </c>
      <c r="J1813">
        <v>8</v>
      </c>
    </row>
    <row r="1814" spans="1:10">
      <c r="A1814" s="108" t="str">
        <f>COL_SIZES[[#This Row],[datatype]]&amp;"_"&amp;COL_SIZES[[#This Row],[column_prec]]&amp;"_"&amp;COL_SIZES[[#This Row],[col_len]]</f>
        <v>int_10_4</v>
      </c>
      <c r="B1814" s="108">
        <f>IF(COL_SIZES[[#This Row],[datatype]] = "varchar",
  MIN(
    COL_SIZES[[#This Row],[column_length]],
    IFERROR(VALUE(VLOOKUP(
      COL_SIZES[[#This Row],[table_name]]&amp;"."&amp;COL_SIZES[[#This Row],[column_name]],
      AVG_COL_SIZES[#Data],2,FALSE)),
    COL_SIZES[[#This Row],[column_length]])
  ),
  COL_SIZES[[#This Row],[column_length]])</f>
        <v>4</v>
      </c>
      <c r="C1814" s="109">
        <f>VLOOKUP(A1814,DBMS_TYPE_SIZES[],2,FALSE)</f>
        <v>9</v>
      </c>
      <c r="D1814" s="109">
        <f>VLOOKUP(A1814,DBMS_TYPE_SIZES[],3,FALSE)</f>
        <v>4</v>
      </c>
      <c r="E1814" s="110">
        <f>VLOOKUP(A1814,DBMS_TYPE_SIZES[],4,FALSE)</f>
        <v>4</v>
      </c>
      <c r="F1814" t="s">
        <v>195</v>
      </c>
      <c r="G1814" t="s">
        <v>141</v>
      </c>
      <c r="H1814" t="s">
        <v>18</v>
      </c>
      <c r="I1814">
        <v>10</v>
      </c>
      <c r="J1814">
        <v>4</v>
      </c>
    </row>
    <row r="1815" spans="1:10">
      <c r="A1815" s="108" t="str">
        <f>COL_SIZES[[#This Row],[datatype]]&amp;"_"&amp;COL_SIZES[[#This Row],[column_prec]]&amp;"_"&amp;COL_SIZES[[#This Row],[col_len]]</f>
        <v>int_10_4</v>
      </c>
      <c r="B1815" s="108">
        <f>IF(COL_SIZES[[#This Row],[datatype]] = "varchar",
  MIN(
    COL_SIZES[[#This Row],[column_length]],
    IFERROR(VALUE(VLOOKUP(
      COL_SIZES[[#This Row],[table_name]]&amp;"."&amp;COL_SIZES[[#This Row],[column_name]],
      AVG_COL_SIZES[#Data],2,FALSE)),
    COL_SIZES[[#This Row],[column_length]])
  ),
  COL_SIZES[[#This Row],[column_length]])</f>
        <v>4</v>
      </c>
      <c r="C1815" s="109">
        <f>VLOOKUP(A1815,DBMS_TYPE_SIZES[],2,FALSE)</f>
        <v>9</v>
      </c>
      <c r="D1815" s="109">
        <f>VLOOKUP(A1815,DBMS_TYPE_SIZES[],3,FALSE)</f>
        <v>4</v>
      </c>
      <c r="E1815" s="110">
        <f>VLOOKUP(A1815,DBMS_TYPE_SIZES[],4,FALSE)</f>
        <v>4</v>
      </c>
      <c r="F1815" t="s">
        <v>195</v>
      </c>
      <c r="G1815" t="s">
        <v>83</v>
      </c>
      <c r="H1815" t="s">
        <v>18</v>
      </c>
      <c r="I1815">
        <v>10</v>
      </c>
      <c r="J1815">
        <v>4</v>
      </c>
    </row>
    <row r="1816" spans="1:10">
      <c r="A1816" s="108" t="str">
        <f>COL_SIZES[[#This Row],[datatype]]&amp;"_"&amp;COL_SIZES[[#This Row],[column_prec]]&amp;"_"&amp;COL_SIZES[[#This Row],[col_len]]</f>
        <v>datetime_23_8</v>
      </c>
      <c r="B1816" s="108">
        <f>IF(COL_SIZES[[#This Row],[datatype]] = "varchar",
  MIN(
    COL_SIZES[[#This Row],[column_length]],
    IFERROR(VALUE(VLOOKUP(
      COL_SIZES[[#This Row],[table_name]]&amp;"."&amp;COL_SIZES[[#This Row],[column_name]],
      AVG_COL_SIZES[#Data],2,FALSE)),
    COL_SIZES[[#This Row],[column_length]])
  ),
  COL_SIZES[[#This Row],[column_length]])</f>
        <v>8</v>
      </c>
      <c r="C1816" s="109">
        <f>VLOOKUP(A1816,DBMS_TYPE_SIZES[],2,FALSE)</f>
        <v>7</v>
      </c>
      <c r="D1816" s="109">
        <f>VLOOKUP(A1816,DBMS_TYPE_SIZES[],3,FALSE)</f>
        <v>8</v>
      </c>
      <c r="E1816" s="110">
        <f>VLOOKUP(A1816,DBMS_TYPE_SIZES[],4,FALSE)</f>
        <v>8</v>
      </c>
      <c r="F1816" t="s">
        <v>195</v>
      </c>
      <c r="G1816" t="s">
        <v>811</v>
      </c>
      <c r="H1816" t="s">
        <v>20</v>
      </c>
      <c r="I1816">
        <v>23</v>
      </c>
      <c r="J1816">
        <v>8</v>
      </c>
    </row>
    <row r="1817" spans="1:10">
      <c r="A1817" s="108" t="str">
        <f>COL_SIZES[[#This Row],[datatype]]&amp;"_"&amp;COL_SIZES[[#This Row],[column_prec]]&amp;"_"&amp;COL_SIZES[[#This Row],[col_len]]</f>
        <v>int_10_4</v>
      </c>
      <c r="B1817" s="108">
        <f>IF(COL_SIZES[[#This Row],[datatype]] = "varchar",
  MIN(
    COL_SIZES[[#This Row],[column_length]],
    IFERROR(VALUE(VLOOKUP(
      COL_SIZES[[#This Row],[table_name]]&amp;"."&amp;COL_SIZES[[#This Row],[column_name]],
      AVG_COL_SIZES[#Data],2,FALSE)),
    COL_SIZES[[#This Row],[column_length]])
  ),
  COL_SIZES[[#This Row],[column_length]])</f>
        <v>4</v>
      </c>
      <c r="C1817" s="109">
        <f>VLOOKUP(A1817,DBMS_TYPE_SIZES[],2,FALSE)</f>
        <v>9</v>
      </c>
      <c r="D1817" s="109">
        <f>VLOOKUP(A1817,DBMS_TYPE_SIZES[],3,FALSE)</f>
        <v>4</v>
      </c>
      <c r="E1817" s="110">
        <f>VLOOKUP(A1817,DBMS_TYPE_SIZES[],4,FALSE)</f>
        <v>4</v>
      </c>
      <c r="F1817" t="s">
        <v>195</v>
      </c>
      <c r="G1817" t="s">
        <v>211</v>
      </c>
      <c r="H1817" t="s">
        <v>18</v>
      </c>
      <c r="I1817">
        <v>10</v>
      </c>
      <c r="J1817">
        <v>4</v>
      </c>
    </row>
    <row r="1818" spans="1:10">
      <c r="A1818" s="108" t="str">
        <f>COL_SIZES[[#This Row],[datatype]]&amp;"_"&amp;COL_SIZES[[#This Row],[column_prec]]&amp;"_"&amp;COL_SIZES[[#This Row],[col_len]]</f>
        <v>int_10_4</v>
      </c>
      <c r="B1818" s="108">
        <f>IF(COL_SIZES[[#This Row],[datatype]] = "varchar",
  MIN(
    COL_SIZES[[#This Row],[column_length]],
    IFERROR(VALUE(VLOOKUP(
      COL_SIZES[[#This Row],[table_name]]&amp;"."&amp;COL_SIZES[[#This Row],[column_name]],
      AVG_COL_SIZES[#Data],2,FALSE)),
    COL_SIZES[[#This Row],[column_length]])
  ),
  COL_SIZES[[#This Row],[column_length]])</f>
        <v>4</v>
      </c>
      <c r="C1818" s="109">
        <f>VLOOKUP(A1818,DBMS_TYPE_SIZES[],2,FALSE)</f>
        <v>9</v>
      </c>
      <c r="D1818" s="109">
        <f>VLOOKUP(A1818,DBMS_TYPE_SIZES[],3,FALSE)</f>
        <v>4</v>
      </c>
      <c r="E1818" s="110">
        <f>VLOOKUP(A1818,DBMS_TYPE_SIZES[],4,FALSE)</f>
        <v>4</v>
      </c>
      <c r="F1818" t="s">
        <v>195</v>
      </c>
      <c r="G1818" t="s">
        <v>812</v>
      </c>
      <c r="H1818" t="s">
        <v>18</v>
      </c>
      <c r="I1818">
        <v>10</v>
      </c>
      <c r="J1818">
        <v>4</v>
      </c>
    </row>
    <row r="1819" spans="1:10">
      <c r="A1819" s="108" t="str">
        <f>COL_SIZES[[#This Row],[datatype]]&amp;"_"&amp;COL_SIZES[[#This Row],[column_prec]]&amp;"_"&amp;COL_SIZES[[#This Row],[col_len]]</f>
        <v>int_10_4</v>
      </c>
      <c r="B1819" s="108">
        <f>IF(COL_SIZES[[#This Row],[datatype]] = "varchar",
  MIN(
    COL_SIZES[[#This Row],[column_length]],
    IFERROR(VALUE(VLOOKUP(
      COL_SIZES[[#This Row],[table_name]]&amp;"."&amp;COL_SIZES[[#This Row],[column_name]],
      AVG_COL_SIZES[#Data],2,FALSE)),
    COL_SIZES[[#This Row],[column_length]])
  ),
  COL_SIZES[[#This Row],[column_length]])</f>
        <v>4</v>
      </c>
      <c r="C1819" s="109">
        <f>VLOOKUP(A1819,DBMS_TYPE_SIZES[],2,FALSE)</f>
        <v>9</v>
      </c>
      <c r="D1819" s="109">
        <f>VLOOKUP(A1819,DBMS_TYPE_SIZES[],3,FALSE)</f>
        <v>4</v>
      </c>
      <c r="E1819" s="110">
        <f>VLOOKUP(A1819,DBMS_TYPE_SIZES[],4,FALSE)</f>
        <v>4</v>
      </c>
      <c r="F1819" t="s">
        <v>195</v>
      </c>
      <c r="G1819" t="s">
        <v>697</v>
      </c>
      <c r="H1819" t="s">
        <v>18</v>
      </c>
      <c r="I1819">
        <v>10</v>
      </c>
      <c r="J1819">
        <v>4</v>
      </c>
    </row>
    <row r="1820" spans="1:10">
      <c r="A1820" s="108" t="str">
        <f>COL_SIZES[[#This Row],[datatype]]&amp;"_"&amp;COL_SIZES[[#This Row],[column_prec]]&amp;"_"&amp;COL_SIZES[[#This Row],[col_len]]</f>
        <v>int_10_4</v>
      </c>
      <c r="B1820" s="108">
        <f>IF(COL_SIZES[[#This Row],[datatype]] = "varchar",
  MIN(
    COL_SIZES[[#This Row],[column_length]],
    IFERROR(VALUE(VLOOKUP(
      COL_SIZES[[#This Row],[table_name]]&amp;"."&amp;COL_SIZES[[#This Row],[column_name]],
      AVG_COL_SIZES[#Data],2,FALSE)),
    COL_SIZES[[#This Row],[column_length]])
  ),
  COL_SIZES[[#This Row],[column_length]])</f>
        <v>4</v>
      </c>
      <c r="C1820" s="109">
        <f>VLOOKUP(A1820,DBMS_TYPE_SIZES[],2,FALSE)</f>
        <v>9</v>
      </c>
      <c r="D1820" s="109">
        <f>VLOOKUP(A1820,DBMS_TYPE_SIZES[],3,FALSE)</f>
        <v>4</v>
      </c>
      <c r="E1820" s="110">
        <f>VLOOKUP(A1820,DBMS_TYPE_SIZES[],4,FALSE)</f>
        <v>4</v>
      </c>
      <c r="F1820" t="s">
        <v>195</v>
      </c>
      <c r="G1820" t="s">
        <v>698</v>
      </c>
      <c r="H1820" t="s">
        <v>18</v>
      </c>
      <c r="I1820">
        <v>10</v>
      </c>
      <c r="J1820">
        <v>4</v>
      </c>
    </row>
    <row r="1821" spans="1:10">
      <c r="A1821" s="108" t="str">
        <f>COL_SIZES[[#This Row],[datatype]]&amp;"_"&amp;COL_SIZES[[#This Row],[column_prec]]&amp;"_"&amp;COL_SIZES[[#This Row],[col_len]]</f>
        <v>int_10_4</v>
      </c>
      <c r="B1821" s="108">
        <f>IF(COL_SIZES[[#This Row],[datatype]] = "varchar",
  MIN(
    COL_SIZES[[#This Row],[column_length]],
    IFERROR(VALUE(VLOOKUP(
      COL_SIZES[[#This Row],[table_name]]&amp;"."&amp;COL_SIZES[[#This Row],[column_name]],
      AVG_COL_SIZES[#Data],2,FALSE)),
    COL_SIZES[[#This Row],[column_length]])
  ),
  COL_SIZES[[#This Row],[column_length]])</f>
        <v>4</v>
      </c>
      <c r="C1821" s="109">
        <f>VLOOKUP(A1821,DBMS_TYPE_SIZES[],2,FALSE)</f>
        <v>9</v>
      </c>
      <c r="D1821" s="109">
        <f>VLOOKUP(A1821,DBMS_TYPE_SIZES[],3,FALSE)</f>
        <v>4</v>
      </c>
      <c r="E1821" s="110">
        <f>VLOOKUP(A1821,DBMS_TYPE_SIZES[],4,FALSE)</f>
        <v>4</v>
      </c>
      <c r="F1821" t="s">
        <v>195</v>
      </c>
      <c r="G1821" t="s">
        <v>139</v>
      </c>
      <c r="H1821" t="s">
        <v>18</v>
      </c>
      <c r="I1821">
        <v>10</v>
      </c>
      <c r="J1821">
        <v>4</v>
      </c>
    </row>
    <row r="1822" spans="1:10">
      <c r="A1822" s="108" t="str">
        <f>COL_SIZES[[#This Row],[datatype]]&amp;"_"&amp;COL_SIZES[[#This Row],[column_prec]]&amp;"_"&amp;COL_SIZES[[#This Row],[col_len]]</f>
        <v>varchar_0_255</v>
      </c>
      <c r="B1822" s="108">
        <f>IF(COL_SIZES[[#This Row],[datatype]] = "varchar",
  MIN(
    COL_SIZES[[#This Row],[column_length]],
    IFERROR(VALUE(VLOOKUP(
      COL_SIZES[[#This Row],[table_name]]&amp;"."&amp;COL_SIZES[[#This Row],[column_name]],
      AVG_COL_SIZES[#Data],2,FALSE)),
    COL_SIZES[[#This Row],[column_length]])
  ),
  COL_SIZES[[#This Row],[column_length]])</f>
        <v>255</v>
      </c>
      <c r="C1822" s="109">
        <f>VLOOKUP(A1822,DBMS_TYPE_SIZES[],2,FALSE)</f>
        <v>255</v>
      </c>
      <c r="D1822" s="109">
        <f>VLOOKUP(A1822,DBMS_TYPE_SIZES[],3,FALSE)</f>
        <v>255</v>
      </c>
      <c r="E1822" s="110">
        <f>VLOOKUP(A1822,DBMS_TYPE_SIZES[],4,FALSE)</f>
        <v>256</v>
      </c>
      <c r="F1822" t="s">
        <v>195</v>
      </c>
      <c r="G1822" t="s">
        <v>699</v>
      </c>
      <c r="H1822" t="s">
        <v>86</v>
      </c>
      <c r="I1822">
        <v>0</v>
      </c>
      <c r="J1822">
        <v>255</v>
      </c>
    </row>
    <row r="1823" spans="1:10">
      <c r="A1823" s="108" t="str">
        <f>COL_SIZES[[#This Row],[datatype]]&amp;"_"&amp;COL_SIZES[[#This Row],[column_prec]]&amp;"_"&amp;COL_SIZES[[#This Row],[col_len]]</f>
        <v>varchar_0_255</v>
      </c>
      <c r="B1823" s="108">
        <f>IF(COL_SIZES[[#This Row],[datatype]] = "varchar",
  MIN(
    COL_SIZES[[#This Row],[column_length]],
    IFERROR(VALUE(VLOOKUP(
      COL_SIZES[[#This Row],[table_name]]&amp;"."&amp;COL_SIZES[[#This Row],[column_name]],
      AVG_COL_SIZES[#Data],2,FALSE)),
    COL_SIZES[[#This Row],[column_length]])
  ),
  COL_SIZES[[#This Row],[column_length]])</f>
        <v>255</v>
      </c>
      <c r="C1823" s="109">
        <f>VLOOKUP(A1823,DBMS_TYPE_SIZES[],2,FALSE)</f>
        <v>255</v>
      </c>
      <c r="D1823" s="109">
        <f>VLOOKUP(A1823,DBMS_TYPE_SIZES[],3,FALSE)</f>
        <v>255</v>
      </c>
      <c r="E1823" s="110">
        <f>VLOOKUP(A1823,DBMS_TYPE_SIZES[],4,FALSE)</f>
        <v>256</v>
      </c>
      <c r="F1823" t="s">
        <v>195</v>
      </c>
      <c r="G1823" t="s">
        <v>700</v>
      </c>
      <c r="H1823" t="s">
        <v>86</v>
      </c>
      <c r="I1823">
        <v>0</v>
      </c>
      <c r="J1823">
        <v>255</v>
      </c>
    </row>
    <row r="1824" spans="1:10">
      <c r="A1824" s="108" t="str">
        <f>COL_SIZES[[#This Row],[datatype]]&amp;"_"&amp;COL_SIZES[[#This Row],[column_prec]]&amp;"_"&amp;COL_SIZES[[#This Row],[col_len]]</f>
        <v>int_10_4</v>
      </c>
      <c r="B1824" s="108">
        <f>IF(COL_SIZES[[#This Row],[datatype]] = "varchar",
  MIN(
    COL_SIZES[[#This Row],[column_length]],
    IFERROR(VALUE(VLOOKUP(
      COL_SIZES[[#This Row],[table_name]]&amp;"."&amp;COL_SIZES[[#This Row],[column_name]],
      AVG_COL_SIZES[#Data],2,FALSE)),
    COL_SIZES[[#This Row],[column_length]])
  ),
  COL_SIZES[[#This Row],[column_length]])</f>
        <v>4</v>
      </c>
      <c r="C1824" s="109">
        <f>VLOOKUP(A1824,DBMS_TYPE_SIZES[],2,FALSE)</f>
        <v>9</v>
      </c>
      <c r="D1824" s="109">
        <f>VLOOKUP(A1824,DBMS_TYPE_SIZES[],3,FALSE)</f>
        <v>4</v>
      </c>
      <c r="E1824" s="110">
        <f>VLOOKUP(A1824,DBMS_TYPE_SIZES[],4,FALSE)</f>
        <v>4</v>
      </c>
      <c r="F1824" t="s">
        <v>195</v>
      </c>
      <c r="G1824" t="s">
        <v>116</v>
      </c>
      <c r="H1824" t="s">
        <v>18</v>
      </c>
      <c r="I1824">
        <v>10</v>
      </c>
      <c r="J1824">
        <v>4</v>
      </c>
    </row>
    <row r="1825" spans="1:10">
      <c r="A1825" s="108" t="str">
        <f>COL_SIZES[[#This Row],[datatype]]&amp;"_"&amp;COL_SIZES[[#This Row],[column_prec]]&amp;"_"&amp;COL_SIZES[[#This Row],[col_len]]</f>
        <v>int_10_4</v>
      </c>
      <c r="B1825" s="108">
        <f>IF(COL_SIZES[[#This Row],[datatype]] = "varchar",
  MIN(
    COL_SIZES[[#This Row],[column_length]],
    IFERROR(VALUE(VLOOKUP(
      COL_SIZES[[#This Row],[table_name]]&amp;"."&amp;COL_SIZES[[#This Row],[column_name]],
      AVG_COL_SIZES[#Data],2,FALSE)),
    COL_SIZES[[#This Row],[column_length]])
  ),
  COL_SIZES[[#This Row],[column_length]])</f>
        <v>4</v>
      </c>
      <c r="C1825" s="109">
        <f>VLOOKUP(A1825,DBMS_TYPE_SIZES[],2,FALSE)</f>
        <v>9</v>
      </c>
      <c r="D1825" s="109">
        <f>VLOOKUP(A1825,DBMS_TYPE_SIZES[],3,FALSE)</f>
        <v>4</v>
      </c>
      <c r="E1825" s="110">
        <f>VLOOKUP(A1825,DBMS_TYPE_SIZES[],4,FALSE)</f>
        <v>4</v>
      </c>
      <c r="F1825" t="s">
        <v>195</v>
      </c>
      <c r="G1825" t="s">
        <v>96</v>
      </c>
      <c r="H1825" t="s">
        <v>18</v>
      </c>
      <c r="I1825">
        <v>10</v>
      </c>
      <c r="J1825">
        <v>4</v>
      </c>
    </row>
    <row r="1826" spans="1:10">
      <c r="A1826" s="108" t="str">
        <f>COL_SIZES[[#This Row],[datatype]]&amp;"_"&amp;COL_SIZES[[#This Row],[column_prec]]&amp;"_"&amp;COL_SIZES[[#This Row],[col_len]]</f>
        <v>datetime_23_8</v>
      </c>
      <c r="B1826" s="108">
        <f>IF(COL_SIZES[[#This Row],[datatype]] = "varchar",
  MIN(
    COL_SIZES[[#This Row],[column_length]],
    IFERROR(VALUE(VLOOKUP(
      COL_SIZES[[#This Row],[table_name]]&amp;"."&amp;COL_SIZES[[#This Row],[column_name]],
      AVG_COL_SIZES[#Data],2,FALSE)),
    COL_SIZES[[#This Row],[column_length]])
  ),
  COL_SIZES[[#This Row],[column_length]])</f>
        <v>8</v>
      </c>
      <c r="C1826" s="109">
        <f>VLOOKUP(A1826,DBMS_TYPE_SIZES[],2,FALSE)</f>
        <v>7</v>
      </c>
      <c r="D1826" s="109">
        <f>VLOOKUP(A1826,DBMS_TYPE_SIZES[],3,FALSE)</f>
        <v>8</v>
      </c>
      <c r="E1826" s="110">
        <f>VLOOKUP(A1826,DBMS_TYPE_SIZES[],4,FALSE)</f>
        <v>8</v>
      </c>
      <c r="F1826" t="s">
        <v>195</v>
      </c>
      <c r="G1826" t="s">
        <v>713</v>
      </c>
      <c r="H1826" t="s">
        <v>20</v>
      </c>
      <c r="I1826">
        <v>23</v>
      </c>
      <c r="J1826">
        <v>8</v>
      </c>
    </row>
    <row r="1827" spans="1:10">
      <c r="A1827" s="108" t="str">
        <f>COL_SIZES[[#This Row],[datatype]]&amp;"_"&amp;COL_SIZES[[#This Row],[column_prec]]&amp;"_"&amp;COL_SIZES[[#This Row],[col_len]]</f>
        <v>int_10_4</v>
      </c>
      <c r="B1827" s="108">
        <f>IF(COL_SIZES[[#This Row],[datatype]] = "varchar",
  MIN(
    COL_SIZES[[#This Row],[column_length]],
    IFERROR(VALUE(VLOOKUP(
      COL_SIZES[[#This Row],[table_name]]&amp;"."&amp;COL_SIZES[[#This Row],[column_name]],
      AVG_COL_SIZES[#Data],2,FALSE)),
    COL_SIZES[[#This Row],[column_length]])
  ),
  COL_SIZES[[#This Row],[column_length]])</f>
        <v>4</v>
      </c>
      <c r="C1827" s="109">
        <f>VLOOKUP(A1827,DBMS_TYPE_SIZES[],2,FALSE)</f>
        <v>9</v>
      </c>
      <c r="D1827" s="109">
        <f>VLOOKUP(A1827,DBMS_TYPE_SIZES[],3,FALSE)</f>
        <v>4</v>
      </c>
      <c r="E1827" s="110">
        <f>VLOOKUP(A1827,DBMS_TYPE_SIZES[],4,FALSE)</f>
        <v>4</v>
      </c>
      <c r="F1827" t="s">
        <v>195</v>
      </c>
      <c r="G1827" t="s">
        <v>714</v>
      </c>
      <c r="H1827" t="s">
        <v>18</v>
      </c>
      <c r="I1827">
        <v>10</v>
      </c>
      <c r="J1827">
        <v>4</v>
      </c>
    </row>
    <row r="1828" spans="1:10">
      <c r="A1828" s="108" t="str">
        <f>COL_SIZES[[#This Row],[datatype]]&amp;"_"&amp;COL_SIZES[[#This Row],[column_prec]]&amp;"_"&amp;COL_SIZES[[#This Row],[col_len]]</f>
        <v>varchar_0_255</v>
      </c>
      <c r="B1828" s="108">
        <f>IF(COL_SIZES[[#This Row],[datatype]] = "varchar",
  MIN(
    COL_SIZES[[#This Row],[column_length]],
    IFERROR(VALUE(VLOOKUP(
      COL_SIZES[[#This Row],[table_name]]&amp;"."&amp;COL_SIZES[[#This Row],[column_name]],
      AVG_COL_SIZES[#Data],2,FALSE)),
    COL_SIZES[[#This Row],[column_length]])
  ),
  COL_SIZES[[#This Row],[column_length]])</f>
        <v>255</v>
      </c>
      <c r="C1828" s="109">
        <f>VLOOKUP(A1828,DBMS_TYPE_SIZES[],2,FALSE)</f>
        <v>255</v>
      </c>
      <c r="D1828" s="109">
        <f>VLOOKUP(A1828,DBMS_TYPE_SIZES[],3,FALSE)</f>
        <v>255</v>
      </c>
      <c r="E1828" s="110">
        <f>VLOOKUP(A1828,DBMS_TYPE_SIZES[],4,FALSE)</f>
        <v>256</v>
      </c>
      <c r="F1828" t="s">
        <v>195</v>
      </c>
      <c r="G1828" t="s">
        <v>813</v>
      </c>
      <c r="H1828" t="s">
        <v>86</v>
      </c>
      <c r="I1828">
        <v>0</v>
      </c>
      <c r="J1828">
        <v>255</v>
      </c>
    </row>
    <row r="1829" spans="1:10">
      <c r="A1829" s="108" t="str">
        <f>COL_SIZES[[#This Row],[datatype]]&amp;"_"&amp;COL_SIZES[[#This Row],[column_prec]]&amp;"_"&amp;COL_SIZES[[#This Row],[col_len]]</f>
        <v>int_10_4</v>
      </c>
      <c r="B1829" s="108">
        <f>IF(COL_SIZES[[#This Row],[datatype]] = "varchar",
  MIN(
    COL_SIZES[[#This Row],[column_length]],
    IFERROR(VALUE(VLOOKUP(
      COL_SIZES[[#This Row],[table_name]]&amp;"."&amp;COL_SIZES[[#This Row],[column_name]],
      AVG_COL_SIZES[#Data],2,FALSE)),
    COL_SIZES[[#This Row],[column_length]])
  ),
  COL_SIZES[[#This Row],[column_length]])</f>
        <v>4</v>
      </c>
      <c r="C1829" s="109">
        <f>VLOOKUP(A1829,DBMS_TYPE_SIZES[],2,FALSE)</f>
        <v>9</v>
      </c>
      <c r="D1829" s="109">
        <f>VLOOKUP(A1829,DBMS_TYPE_SIZES[],3,FALSE)</f>
        <v>4</v>
      </c>
      <c r="E1829" s="110">
        <f>VLOOKUP(A1829,DBMS_TYPE_SIZES[],4,FALSE)</f>
        <v>4</v>
      </c>
      <c r="F1829" t="s">
        <v>195</v>
      </c>
      <c r="G1829" t="s">
        <v>704</v>
      </c>
      <c r="H1829" t="s">
        <v>18</v>
      </c>
      <c r="I1829">
        <v>10</v>
      </c>
      <c r="J1829">
        <v>4</v>
      </c>
    </row>
    <row r="1830" spans="1:10">
      <c r="A1830" s="108" t="str">
        <f>COL_SIZES[[#This Row],[datatype]]&amp;"_"&amp;COL_SIZES[[#This Row],[column_prec]]&amp;"_"&amp;COL_SIZES[[#This Row],[col_len]]</f>
        <v>int_10_4</v>
      </c>
      <c r="B1830" s="108">
        <f>IF(COL_SIZES[[#This Row],[datatype]] = "varchar",
  MIN(
    COL_SIZES[[#This Row],[column_length]],
    IFERROR(VALUE(VLOOKUP(
      COL_SIZES[[#This Row],[table_name]]&amp;"."&amp;COL_SIZES[[#This Row],[column_name]],
      AVG_COL_SIZES[#Data],2,FALSE)),
    COL_SIZES[[#This Row],[column_length]])
  ),
  COL_SIZES[[#This Row],[column_length]])</f>
        <v>4</v>
      </c>
      <c r="C1830" s="109">
        <f>VLOOKUP(A1830,DBMS_TYPE_SIZES[],2,FALSE)</f>
        <v>9</v>
      </c>
      <c r="D1830" s="109">
        <f>VLOOKUP(A1830,DBMS_TYPE_SIZES[],3,FALSE)</f>
        <v>4</v>
      </c>
      <c r="E1830" s="110">
        <f>VLOOKUP(A1830,DBMS_TYPE_SIZES[],4,FALSE)</f>
        <v>4</v>
      </c>
      <c r="F1830" t="s">
        <v>195</v>
      </c>
      <c r="G1830" t="s">
        <v>204</v>
      </c>
      <c r="H1830" t="s">
        <v>18</v>
      </c>
      <c r="I1830">
        <v>10</v>
      </c>
      <c r="J1830">
        <v>4</v>
      </c>
    </row>
    <row r="1831" spans="1:10">
      <c r="A1831" s="108" t="str">
        <f>COL_SIZES[[#This Row],[datatype]]&amp;"_"&amp;COL_SIZES[[#This Row],[column_prec]]&amp;"_"&amp;COL_SIZES[[#This Row],[col_len]]</f>
        <v>int_10_4</v>
      </c>
      <c r="B1831" s="108">
        <f>IF(COL_SIZES[[#This Row],[datatype]] = "varchar",
  MIN(
    COL_SIZES[[#This Row],[column_length]],
    IFERROR(VALUE(VLOOKUP(
      COL_SIZES[[#This Row],[table_name]]&amp;"."&amp;COL_SIZES[[#This Row],[column_name]],
      AVG_COL_SIZES[#Data],2,FALSE)),
    COL_SIZES[[#This Row],[column_length]])
  ),
  COL_SIZES[[#This Row],[column_length]])</f>
        <v>4</v>
      </c>
      <c r="C1831" s="109">
        <f>VLOOKUP(A1831,DBMS_TYPE_SIZES[],2,FALSE)</f>
        <v>9</v>
      </c>
      <c r="D1831" s="109">
        <f>VLOOKUP(A1831,DBMS_TYPE_SIZES[],3,FALSE)</f>
        <v>4</v>
      </c>
      <c r="E1831" s="110">
        <f>VLOOKUP(A1831,DBMS_TYPE_SIZES[],4,FALSE)</f>
        <v>4</v>
      </c>
      <c r="F1831" t="s">
        <v>195</v>
      </c>
      <c r="G1831" t="s">
        <v>707</v>
      </c>
      <c r="H1831" t="s">
        <v>18</v>
      </c>
      <c r="I1831">
        <v>10</v>
      </c>
      <c r="J1831">
        <v>4</v>
      </c>
    </row>
    <row r="1832" spans="1:10">
      <c r="A1832" s="108" t="str">
        <f>COL_SIZES[[#This Row],[datatype]]&amp;"_"&amp;COL_SIZES[[#This Row],[column_prec]]&amp;"_"&amp;COL_SIZES[[#This Row],[col_len]]</f>
        <v>int_10_4</v>
      </c>
      <c r="B1832" s="108">
        <f>IF(COL_SIZES[[#This Row],[datatype]] = "varchar",
  MIN(
    COL_SIZES[[#This Row],[column_length]],
    IFERROR(VALUE(VLOOKUP(
      COL_SIZES[[#This Row],[table_name]]&amp;"."&amp;COL_SIZES[[#This Row],[column_name]],
      AVG_COL_SIZES[#Data],2,FALSE)),
    COL_SIZES[[#This Row],[column_length]])
  ),
  COL_SIZES[[#This Row],[column_length]])</f>
        <v>4</v>
      </c>
      <c r="C1832" s="109">
        <f>VLOOKUP(A1832,DBMS_TYPE_SIZES[],2,FALSE)</f>
        <v>9</v>
      </c>
      <c r="D1832" s="109">
        <f>VLOOKUP(A1832,DBMS_TYPE_SIZES[],3,FALSE)</f>
        <v>4</v>
      </c>
      <c r="E1832" s="110">
        <f>VLOOKUP(A1832,DBMS_TYPE_SIZES[],4,FALSE)</f>
        <v>4</v>
      </c>
      <c r="F1832" t="s">
        <v>195</v>
      </c>
      <c r="G1832" t="s">
        <v>238</v>
      </c>
      <c r="H1832" t="s">
        <v>18</v>
      </c>
      <c r="I1832">
        <v>10</v>
      </c>
      <c r="J1832">
        <v>4</v>
      </c>
    </row>
    <row r="1833" spans="1:10">
      <c r="A1833" s="108" t="str">
        <f>COL_SIZES[[#This Row],[datatype]]&amp;"_"&amp;COL_SIZES[[#This Row],[column_prec]]&amp;"_"&amp;COL_SIZES[[#This Row],[col_len]]</f>
        <v>numeric_19_9</v>
      </c>
      <c r="B1833" s="108">
        <f>IF(COL_SIZES[[#This Row],[datatype]] = "varchar",
  MIN(
    COL_SIZES[[#This Row],[column_length]],
    IFERROR(VALUE(VLOOKUP(
      COL_SIZES[[#This Row],[table_name]]&amp;"."&amp;COL_SIZES[[#This Row],[column_name]],
      AVG_COL_SIZES[#Data],2,FALSE)),
    COL_SIZES[[#This Row],[column_length]])
  ),
  COL_SIZES[[#This Row],[column_length]])</f>
        <v>9</v>
      </c>
      <c r="C1833" s="109">
        <f>VLOOKUP(A1833,DBMS_TYPE_SIZES[],2,FALSE)</f>
        <v>9</v>
      </c>
      <c r="D1833" s="109">
        <f>VLOOKUP(A1833,DBMS_TYPE_SIZES[],3,FALSE)</f>
        <v>9</v>
      </c>
      <c r="E1833" s="110">
        <f>VLOOKUP(A1833,DBMS_TYPE_SIZES[],4,FALSE)</f>
        <v>9</v>
      </c>
      <c r="F1833" t="s">
        <v>195</v>
      </c>
      <c r="G1833" t="s">
        <v>151</v>
      </c>
      <c r="H1833" t="s">
        <v>62</v>
      </c>
      <c r="I1833">
        <v>19</v>
      </c>
      <c r="J1833">
        <v>9</v>
      </c>
    </row>
    <row r="1834" spans="1:10">
      <c r="A1834" s="108" t="str">
        <f>COL_SIZES[[#This Row],[datatype]]&amp;"_"&amp;COL_SIZES[[#This Row],[column_prec]]&amp;"_"&amp;COL_SIZES[[#This Row],[col_len]]</f>
        <v>numeric_19_9</v>
      </c>
      <c r="B1834" s="108">
        <f>IF(COL_SIZES[[#This Row],[datatype]] = "varchar",
  MIN(
    COL_SIZES[[#This Row],[column_length]],
    IFERROR(VALUE(VLOOKUP(
      COL_SIZES[[#This Row],[table_name]]&amp;"."&amp;COL_SIZES[[#This Row],[column_name]],
      AVG_COL_SIZES[#Data],2,FALSE)),
    COL_SIZES[[#This Row],[column_length]])
  ),
  COL_SIZES[[#This Row],[column_length]])</f>
        <v>9</v>
      </c>
      <c r="C1834" s="109">
        <f>VLOOKUP(A1834,DBMS_TYPE_SIZES[],2,FALSE)</f>
        <v>9</v>
      </c>
      <c r="D1834" s="109">
        <f>VLOOKUP(A1834,DBMS_TYPE_SIZES[],3,FALSE)</f>
        <v>9</v>
      </c>
      <c r="E1834" s="110">
        <f>VLOOKUP(A1834,DBMS_TYPE_SIZES[],4,FALSE)</f>
        <v>9</v>
      </c>
      <c r="F1834" t="s">
        <v>196</v>
      </c>
      <c r="G1834" t="s">
        <v>143</v>
      </c>
      <c r="H1834" t="s">
        <v>62</v>
      </c>
      <c r="I1834">
        <v>19</v>
      </c>
      <c r="J1834">
        <v>9</v>
      </c>
    </row>
    <row r="1835" spans="1:10">
      <c r="A1835" s="108" t="str">
        <f>COL_SIZES[[#This Row],[datatype]]&amp;"_"&amp;COL_SIZES[[#This Row],[column_prec]]&amp;"_"&amp;COL_SIZES[[#This Row],[col_len]]</f>
        <v>datetime_23_8</v>
      </c>
      <c r="B1835" s="108">
        <f>IF(COL_SIZES[[#This Row],[datatype]] = "varchar",
  MIN(
    COL_SIZES[[#This Row],[column_length]],
    IFERROR(VALUE(VLOOKUP(
      COL_SIZES[[#This Row],[table_name]]&amp;"."&amp;COL_SIZES[[#This Row],[column_name]],
      AVG_COL_SIZES[#Data],2,FALSE)),
    COL_SIZES[[#This Row],[column_length]])
  ),
  COL_SIZES[[#This Row],[column_length]])</f>
        <v>8</v>
      </c>
      <c r="C1835" s="109">
        <f>VLOOKUP(A1835,DBMS_TYPE_SIZES[],2,FALSE)</f>
        <v>7</v>
      </c>
      <c r="D1835" s="109">
        <f>VLOOKUP(A1835,DBMS_TYPE_SIZES[],3,FALSE)</f>
        <v>8</v>
      </c>
      <c r="E1835" s="110">
        <f>VLOOKUP(A1835,DBMS_TYPE_SIZES[],4,FALSE)</f>
        <v>8</v>
      </c>
      <c r="F1835" t="s">
        <v>196</v>
      </c>
      <c r="G1835" t="s">
        <v>575</v>
      </c>
      <c r="H1835" t="s">
        <v>20</v>
      </c>
      <c r="I1835">
        <v>23</v>
      </c>
      <c r="J1835">
        <v>8</v>
      </c>
    </row>
    <row r="1836" spans="1:10">
      <c r="A1836" s="108" t="str">
        <f>COL_SIZES[[#This Row],[datatype]]&amp;"_"&amp;COL_SIZES[[#This Row],[column_prec]]&amp;"_"&amp;COL_SIZES[[#This Row],[col_len]]</f>
        <v>int_10_4</v>
      </c>
      <c r="B1836" s="108">
        <f>IF(COL_SIZES[[#This Row],[datatype]] = "varchar",
  MIN(
    COL_SIZES[[#This Row],[column_length]],
    IFERROR(VALUE(VLOOKUP(
      COL_SIZES[[#This Row],[table_name]]&amp;"."&amp;COL_SIZES[[#This Row],[column_name]],
      AVG_COL_SIZES[#Data],2,FALSE)),
    COL_SIZES[[#This Row],[column_length]])
  ),
  COL_SIZES[[#This Row],[column_length]])</f>
        <v>4</v>
      </c>
      <c r="C1836" s="109">
        <f>VLOOKUP(A1836,DBMS_TYPE_SIZES[],2,FALSE)</f>
        <v>9</v>
      </c>
      <c r="D1836" s="109">
        <f>VLOOKUP(A1836,DBMS_TYPE_SIZES[],3,FALSE)</f>
        <v>4</v>
      </c>
      <c r="E1836" s="110">
        <f>VLOOKUP(A1836,DBMS_TYPE_SIZES[],4,FALSE)</f>
        <v>4</v>
      </c>
      <c r="F1836" t="s">
        <v>196</v>
      </c>
      <c r="G1836" t="s">
        <v>141</v>
      </c>
      <c r="H1836" t="s">
        <v>18</v>
      </c>
      <c r="I1836">
        <v>10</v>
      </c>
      <c r="J1836">
        <v>4</v>
      </c>
    </row>
    <row r="1837" spans="1:10">
      <c r="A1837" s="108" t="str">
        <f>COL_SIZES[[#This Row],[datatype]]&amp;"_"&amp;COL_SIZES[[#This Row],[column_prec]]&amp;"_"&amp;COL_SIZES[[#This Row],[col_len]]</f>
        <v>int_10_4</v>
      </c>
      <c r="B1837" s="108">
        <f>IF(COL_SIZES[[#This Row],[datatype]] = "varchar",
  MIN(
    COL_SIZES[[#This Row],[column_length]],
    IFERROR(VALUE(VLOOKUP(
      COL_SIZES[[#This Row],[table_name]]&amp;"."&amp;COL_SIZES[[#This Row],[column_name]],
      AVG_COL_SIZES[#Data],2,FALSE)),
    COL_SIZES[[#This Row],[column_length]])
  ),
  COL_SIZES[[#This Row],[column_length]])</f>
        <v>4</v>
      </c>
      <c r="C1837" s="109">
        <f>VLOOKUP(A1837,DBMS_TYPE_SIZES[],2,FALSE)</f>
        <v>9</v>
      </c>
      <c r="D1837" s="109">
        <f>VLOOKUP(A1837,DBMS_TYPE_SIZES[],3,FALSE)</f>
        <v>4</v>
      </c>
      <c r="E1837" s="110">
        <f>VLOOKUP(A1837,DBMS_TYPE_SIZES[],4,FALSE)</f>
        <v>4</v>
      </c>
      <c r="F1837" t="s">
        <v>196</v>
      </c>
      <c r="G1837" t="s">
        <v>83</v>
      </c>
      <c r="H1837" t="s">
        <v>18</v>
      </c>
      <c r="I1837">
        <v>10</v>
      </c>
      <c r="J1837">
        <v>4</v>
      </c>
    </row>
    <row r="1838" spans="1:10">
      <c r="A1838" s="108" t="str">
        <f>COL_SIZES[[#This Row],[datatype]]&amp;"_"&amp;COL_SIZES[[#This Row],[column_prec]]&amp;"_"&amp;COL_SIZES[[#This Row],[col_len]]</f>
        <v>datetime_23_8</v>
      </c>
      <c r="B1838" s="108">
        <f>IF(COL_SIZES[[#This Row],[datatype]] = "varchar",
  MIN(
    COL_SIZES[[#This Row],[column_length]],
    IFERROR(VALUE(VLOOKUP(
      COL_SIZES[[#This Row],[table_name]]&amp;"."&amp;COL_SIZES[[#This Row],[column_name]],
      AVG_COL_SIZES[#Data],2,FALSE)),
    COL_SIZES[[#This Row],[column_length]])
  ),
  COL_SIZES[[#This Row],[column_length]])</f>
        <v>8</v>
      </c>
      <c r="C1838" s="109">
        <f>VLOOKUP(A1838,DBMS_TYPE_SIZES[],2,FALSE)</f>
        <v>7</v>
      </c>
      <c r="D1838" s="109">
        <f>VLOOKUP(A1838,DBMS_TYPE_SIZES[],3,FALSE)</f>
        <v>8</v>
      </c>
      <c r="E1838" s="110">
        <f>VLOOKUP(A1838,DBMS_TYPE_SIZES[],4,FALSE)</f>
        <v>8</v>
      </c>
      <c r="F1838" t="s">
        <v>196</v>
      </c>
      <c r="G1838" t="s">
        <v>811</v>
      </c>
      <c r="H1838" t="s">
        <v>20</v>
      </c>
      <c r="I1838">
        <v>23</v>
      </c>
      <c r="J1838">
        <v>8</v>
      </c>
    </row>
    <row r="1839" spans="1:10">
      <c r="A1839" s="108" t="str">
        <f>COL_SIZES[[#This Row],[datatype]]&amp;"_"&amp;COL_SIZES[[#This Row],[column_prec]]&amp;"_"&amp;COL_SIZES[[#This Row],[col_len]]</f>
        <v>int_10_4</v>
      </c>
      <c r="B1839" s="108">
        <f>IF(COL_SIZES[[#This Row],[datatype]] = "varchar",
  MIN(
    COL_SIZES[[#This Row],[column_length]],
    IFERROR(VALUE(VLOOKUP(
      COL_SIZES[[#This Row],[table_name]]&amp;"."&amp;COL_SIZES[[#This Row],[column_name]],
      AVG_COL_SIZES[#Data],2,FALSE)),
    COL_SIZES[[#This Row],[column_length]])
  ),
  COL_SIZES[[#This Row],[column_length]])</f>
        <v>4</v>
      </c>
      <c r="C1839" s="109">
        <f>VLOOKUP(A1839,DBMS_TYPE_SIZES[],2,FALSE)</f>
        <v>9</v>
      </c>
      <c r="D1839" s="109">
        <f>VLOOKUP(A1839,DBMS_TYPE_SIZES[],3,FALSE)</f>
        <v>4</v>
      </c>
      <c r="E1839" s="110">
        <f>VLOOKUP(A1839,DBMS_TYPE_SIZES[],4,FALSE)</f>
        <v>4</v>
      </c>
      <c r="F1839" t="s">
        <v>196</v>
      </c>
      <c r="G1839" t="s">
        <v>211</v>
      </c>
      <c r="H1839" t="s">
        <v>18</v>
      </c>
      <c r="I1839">
        <v>10</v>
      </c>
      <c r="J1839">
        <v>4</v>
      </c>
    </row>
    <row r="1840" spans="1:10">
      <c r="A1840" s="108" t="str">
        <f>COL_SIZES[[#This Row],[datatype]]&amp;"_"&amp;COL_SIZES[[#This Row],[column_prec]]&amp;"_"&amp;COL_SIZES[[#This Row],[col_len]]</f>
        <v>int_10_4</v>
      </c>
      <c r="B1840" s="108">
        <f>IF(COL_SIZES[[#This Row],[datatype]] = "varchar",
  MIN(
    COL_SIZES[[#This Row],[column_length]],
    IFERROR(VALUE(VLOOKUP(
      COL_SIZES[[#This Row],[table_name]]&amp;"."&amp;COL_SIZES[[#This Row],[column_name]],
      AVG_COL_SIZES[#Data],2,FALSE)),
    COL_SIZES[[#This Row],[column_length]])
  ),
  COL_SIZES[[#This Row],[column_length]])</f>
        <v>4</v>
      </c>
      <c r="C1840" s="109">
        <f>VLOOKUP(A1840,DBMS_TYPE_SIZES[],2,FALSE)</f>
        <v>9</v>
      </c>
      <c r="D1840" s="109">
        <f>VLOOKUP(A1840,DBMS_TYPE_SIZES[],3,FALSE)</f>
        <v>4</v>
      </c>
      <c r="E1840" s="110">
        <f>VLOOKUP(A1840,DBMS_TYPE_SIZES[],4,FALSE)</f>
        <v>4</v>
      </c>
      <c r="F1840" t="s">
        <v>196</v>
      </c>
      <c r="G1840" t="s">
        <v>812</v>
      </c>
      <c r="H1840" t="s">
        <v>18</v>
      </c>
      <c r="I1840">
        <v>10</v>
      </c>
      <c r="J1840">
        <v>4</v>
      </c>
    </row>
    <row r="1841" spans="1:10">
      <c r="A1841" s="108" t="str">
        <f>COL_SIZES[[#This Row],[datatype]]&amp;"_"&amp;COL_SIZES[[#This Row],[column_prec]]&amp;"_"&amp;COL_SIZES[[#This Row],[col_len]]</f>
        <v>int_10_4</v>
      </c>
      <c r="B1841" s="108">
        <f>IF(COL_SIZES[[#This Row],[datatype]] = "varchar",
  MIN(
    COL_SIZES[[#This Row],[column_length]],
    IFERROR(VALUE(VLOOKUP(
      COL_SIZES[[#This Row],[table_name]]&amp;"."&amp;COL_SIZES[[#This Row],[column_name]],
      AVG_COL_SIZES[#Data],2,FALSE)),
    COL_SIZES[[#This Row],[column_length]])
  ),
  COL_SIZES[[#This Row],[column_length]])</f>
        <v>4</v>
      </c>
      <c r="C1841" s="109">
        <f>VLOOKUP(A1841,DBMS_TYPE_SIZES[],2,FALSE)</f>
        <v>9</v>
      </c>
      <c r="D1841" s="109">
        <f>VLOOKUP(A1841,DBMS_TYPE_SIZES[],3,FALSE)</f>
        <v>4</v>
      </c>
      <c r="E1841" s="110">
        <f>VLOOKUP(A1841,DBMS_TYPE_SIZES[],4,FALSE)</f>
        <v>4</v>
      </c>
      <c r="F1841" t="s">
        <v>196</v>
      </c>
      <c r="G1841" t="s">
        <v>697</v>
      </c>
      <c r="H1841" t="s">
        <v>18</v>
      </c>
      <c r="I1841">
        <v>10</v>
      </c>
      <c r="J1841">
        <v>4</v>
      </c>
    </row>
    <row r="1842" spans="1:10">
      <c r="A1842" s="108" t="str">
        <f>COL_SIZES[[#This Row],[datatype]]&amp;"_"&amp;COL_SIZES[[#This Row],[column_prec]]&amp;"_"&amp;COL_SIZES[[#This Row],[col_len]]</f>
        <v>int_10_4</v>
      </c>
      <c r="B1842" s="108">
        <f>IF(COL_SIZES[[#This Row],[datatype]] = "varchar",
  MIN(
    COL_SIZES[[#This Row],[column_length]],
    IFERROR(VALUE(VLOOKUP(
      COL_SIZES[[#This Row],[table_name]]&amp;"."&amp;COL_SIZES[[#This Row],[column_name]],
      AVG_COL_SIZES[#Data],2,FALSE)),
    COL_SIZES[[#This Row],[column_length]])
  ),
  COL_SIZES[[#This Row],[column_length]])</f>
        <v>4</v>
      </c>
      <c r="C1842" s="109">
        <f>VLOOKUP(A1842,DBMS_TYPE_SIZES[],2,FALSE)</f>
        <v>9</v>
      </c>
      <c r="D1842" s="109">
        <f>VLOOKUP(A1842,DBMS_TYPE_SIZES[],3,FALSE)</f>
        <v>4</v>
      </c>
      <c r="E1842" s="110">
        <f>VLOOKUP(A1842,DBMS_TYPE_SIZES[],4,FALSE)</f>
        <v>4</v>
      </c>
      <c r="F1842" t="s">
        <v>196</v>
      </c>
      <c r="G1842" t="s">
        <v>698</v>
      </c>
      <c r="H1842" t="s">
        <v>18</v>
      </c>
      <c r="I1842">
        <v>10</v>
      </c>
      <c r="J1842">
        <v>4</v>
      </c>
    </row>
    <row r="1843" spans="1:10">
      <c r="A1843" s="108" t="str">
        <f>COL_SIZES[[#This Row],[datatype]]&amp;"_"&amp;COL_SIZES[[#This Row],[column_prec]]&amp;"_"&amp;COL_SIZES[[#This Row],[col_len]]</f>
        <v>int_10_4</v>
      </c>
      <c r="B1843" s="108">
        <f>IF(COL_SIZES[[#This Row],[datatype]] = "varchar",
  MIN(
    COL_SIZES[[#This Row],[column_length]],
    IFERROR(VALUE(VLOOKUP(
      COL_SIZES[[#This Row],[table_name]]&amp;"."&amp;COL_SIZES[[#This Row],[column_name]],
      AVG_COL_SIZES[#Data],2,FALSE)),
    COL_SIZES[[#This Row],[column_length]])
  ),
  COL_SIZES[[#This Row],[column_length]])</f>
        <v>4</v>
      </c>
      <c r="C1843" s="109">
        <f>VLOOKUP(A1843,DBMS_TYPE_SIZES[],2,FALSE)</f>
        <v>9</v>
      </c>
      <c r="D1843" s="109">
        <f>VLOOKUP(A1843,DBMS_TYPE_SIZES[],3,FALSE)</f>
        <v>4</v>
      </c>
      <c r="E1843" s="110">
        <f>VLOOKUP(A1843,DBMS_TYPE_SIZES[],4,FALSE)</f>
        <v>4</v>
      </c>
      <c r="F1843" t="s">
        <v>196</v>
      </c>
      <c r="G1843" t="s">
        <v>139</v>
      </c>
      <c r="H1843" t="s">
        <v>18</v>
      </c>
      <c r="I1843">
        <v>10</v>
      </c>
      <c r="J1843">
        <v>4</v>
      </c>
    </row>
    <row r="1844" spans="1:10">
      <c r="A1844" s="108" t="str">
        <f>COL_SIZES[[#This Row],[datatype]]&amp;"_"&amp;COL_SIZES[[#This Row],[column_prec]]&amp;"_"&amp;COL_SIZES[[#This Row],[col_len]]</f>
        <v>varchar_0_255</v>
      </c>
      <c r="B1844" s="108">
        <f>IF(COL_SIZES[[#This Row],[datatype]] = "varchar",
  MIN(
    COL_SIZES[[#This Row],[column_length]],
    IFERROR(VALUE(VLOOKUP(
      COL_SIZES[[#This Row],[table_name]]&amp;"."&amp;COL_SIZES[[#This Row],[column_name]],
      AVG_COL_SIZES[#Data],2,FALSE)),
    COL_SIZES[[#This Row],[column_length]])
  ),
  COL_SIZES[[#This Row],[column_length]])</f>
        <v>255</v>
      </c>
      <c r="C1844" s="109">
        <f>VLOOKUP(A1844,DBMS_TYPE_SIZES[],2,FALSE)</f>
        <v>255</v>
      </c>
      <c r="D1844" s="109">
        <f>VLOOKUP(A1844,DBMS_TYPE_SIZES[],3,FALSE)</f>
        <v>255</v>
      </c>
      <c r="E1844" s="110">
        <f>VLOOKUP(A1844,DBMS_TYPE_SIZES[],4,FALSE)</f>
        <v>256</v>
      </c>
      <c r="F1844" t="s">
        <v>196</v>
      </c>
      <c r="G1844" t="s">
        <v>699</v>
      </c>
      <c r="H1844" t="s">
        <v>86</v>
      </c>
      <c r="I1844">
        <v>0</v>
      </c>
      <c r="J1844">
        <v>255</v>
      </c>
    </row>
    <row r="1845" spans="1:10">
      <c r="A1845" s="108" t="str">
        <f>COL_SIZES[[#This Row],[datatype]]&amp;"_"&amp;COL_SIZES[[#This Row],[column_prec]]&amp;"_"&amp;COL_SIZES[[#This Row],[col_len]]</f>
        <v>varchar_0_255</v>
      </c>
      <c r="B1845" s="108">
        <f>IF(COL_SIZES[[#This Row],[datatype]] = "varchar",
  MIN(
    COL_SIZES[[#This Row],[column_length]],
    IFERROR(VALUE(VLOOKUP(
      COL_SIZES[[#This Row],[table_name]]&amp;"."&amp;COL_SIZES[[#This Row],[column_name]],
      AVG_COL_SIZES[#Data],2,FALSE)),
    COL_SIZES[[#This Row],[column_length]])
  ),
  COL_SIZES[[#This Row],[column_length]])</f>
        <v>255</v>
      </c>
      <c r="C1845" s="109">
        <f>VLOOKUP(A1845,DBMS_TYPE_SIZES[],2,FALSE)</f>
        <v>255</v>
      </c>
      <c r="D1845" s="109">
        <f>VLOOKUP(A1845,DBMS_TYPE_SIZES[],3,FALSE)</f>
        <v>255</v>
      </c>
      <c r="E1845" s="110">
        <f>VLOOKUP(A1845,DBMS_TYPE_SIZES[],4,FALSE)</f>
        <v>256</v>
      </c>
      <c r="F1845" t="s">
        <v>196</v>
      </c>
      <c r="G1845" t="s">
        <v>700</v>
      </c>
      <c r="H1845" t="s">
        <v>86</v>
      </c>
      <c r="I1845">
        <v>0</v>
      </c>
      <c r="J1845">
        <v>255</v>
      </c>
    </row>
    <row r="1846" spans="1:10">
      <c r="A1846" s="108" t="str">
        <f>COL_SIZES[[#This Row],[datatype]]&amp;"_"&amp;COL_SIZES[[#This Row],[column_prec]]&amp;"_"&amp;COL_SIZES[[#This Row],[col_len]]</f>
        <v>int_10_4</v>
      </c>
      <c r="B1846" s="108">
        <f>IF(COL_SIZES[[#This Row],[datatype]] = "varchar",
  MIN(
    COL_SIZES[[#This Row],[column_length]],
    IFERROR(VALUE(VLOOKUP(
      COL_SIZES[[#This Row],[table_name]]&amp;"."&amp;COL_SIZES[[#This Row],[column_name]],
      AVG_COL_SIZES[#Data],2,FALSE)),
    COL_SIZES[[#This Row],[column_length]])
  ),
  COL_SIZES[[#This Row],[column_length]])</f>
        <v>4</v>
      </c>
      <c r="C1846" s="109">
        <f>VLOOKUP(A1846,DBMS_TYPE_SIZES[],2,FALSE)</f>
        <v>9</v>
      </c>
      <c r="D1846" s="109">
        <f>VLOOKUP(A1846,DBMS_TYPE_SIZES[],3,FALSE)</f>
        <v>4</v>
      </c>
      <c r="E1846" s="110">
        <f>VLOOKUP(A1846,DBMS_TYPE_SIZES[],4,FALSE)</f>
        <v>4</v>
      </c>
      <c r="F1846" t="s">
        <v>196</v>
      </c>
      <c r="G1846" t="s">
        <v>116</v>
      </c>
      <c r="H1846" t="s">
        <v>18</v>
      </c>
      <c r="I1846">
        <v>10</v>
      </c>
      <c r="J1846">
        <v>4</v>
      </c>
    </row>
    <row r="1847" spans="1:10">
      <c r="A1847" s="108" t="str">
        <f>COL_SIZES[[#This Row],[datatype]]&amp;"_"&amp;COL_SIZES[[#This Row],[column_prec]]&amp;"_"&amp;COL_SIZES[[#This Row],[col_len]]</f>
        <v>int_10_4</v>
      </c>
      <c r="B1847" s="108">
        <f>IF(COL_SIZES[[#This Row],[datatype]] = "varchar",
  MIN(
    COL_SIZES[[#This Row],[column_length]],
    IFERROR(VALUE(VLOOKUP(
      COL_SIZES[[#This Row],[table_name]]&amp;"."&amp;COL_SIZES[[#This Row],[column_name]],
      AVG_COL_SIZES[#Data],2,FALSE)),
    COL_SIZES[[#This Row],[column_length]])
  ),
  COL_SIZES[[#This Row],[column_length]])</f>
        <v>4</v>
      </c>
      <c r="C1847" s="109">
        <f>VLOOKUP(A1847,DBMS_TYPE_SIZES[],2,FALSE)</f>
        <v>9</v>
      </c>
      <c r="D1847" s="109">
        <f>VLOOKUP(A1847,DBMS_TYPE_SIZES[],3,FALSE)</f>
        <v>4</v>
      </c>
      <c r="E1847" s="110">
        <f>VLOOKUP(A1847,DBMS_TYPE_SIZES[],4,FALSE)</f>
        <v>4</v>
      </c>
      <c r="F1847" t="s">
        <v>196</v>
      </c>
      <c r="G1847" t="s">
        <v>96</v>
      </c>
      <c r="H1847" t="s">
        <v>18</v>
      </c>
      <c r="I1847">
        <v>10</v>
      </c>
      <c r="J1847">
        <v>4</v>
      </c>
    </row>
    <row r="1848" spans="1:10">
      <c r="A1848" s="108" t="str">
        <f>COL_SIZES[[#This Row],[datatype]]&amp;"_"&amp;COL_SIZES[[#This Row],[column_prec]]&amp;"_"&amp;COL_SIZES[[#This Row],[col_len]]</f>
        <v>datetime_23_8</v>
      </c>
      <c r="B1848" s="108">
        <f>IF(COL_SIZES[[#This Row],[datatype]] = "varchar",
  MIN(
    COL_SIZES[[#This Row],[column_length]],
    IFERROR(VALUE(VLOOKUP(
      COL_SIZES[[#This Row],[table_name]]&amp;"."&amp;COL_SIZES[[#This Row],[column_name]],
      AVG_COL_SIZES[#Data],2,FALSE)),
    COL_SIZES[[#This Row],[column_length]])
  ),
  COL_SIZES[[#This Row],[column_length]])</f>
        <v>8</v>
      </c>
      <c r="C1848" s="109">
        <f>VLOOKUP(A1848,DBMS_TYPE_SIZES[],2,FALSE)</f>
        <v>7</v>
      </c>
      <c r="D1848" s="109">
        <f>VLOOKUP(A1848,DBMS_TYPE_SIZES[],3,FALSE)</f>
        <v>8</v>
      </c>
      <c r="E1848" s="110">
        <f>VLOOKUP(A1848,DBMS_TYPE_SIZES[],4,FALSE)</f>
        <v>8</v>
      </c>
      <c r="F1848" t="s">
        <v>196</v>
      </c>
      <c r="G1848" t="s">
        <v>713</v>
      </c>
      <c r="H1848" t="s">
        <v>20</v>
      </c>
      <c r="I1848">
        <v>23</v>
      </c>
      <c r="J1848">
        <v>8</v>
      </c>
    </row>
    <row r="1849" spans="1:10">
      <c r="A1849" s="108" t="str">
        <f>COL_SIZES[[#This Row],[datatype]]&amp;"_"&amp;COL_SIZES[[#This Row],[column_prec]]&amp;"_"&amp;COL_SIZES[[#This Row],[col_len]]</f>
        <v>int_10_4</v>
      </c>
      <c r="B1849" s="108">
        <f>IF(COL_SIZES[[#This Row],[datatype]] = "varchar",
  MIN(
    COL_SIZES[[#This Row],[column_length]],
    IFERROR(VALUE(VLOOKUP(
      COL_SIZES[[#This Row],[table_name]]&amp;"."&amp;COL_SIZES[[#This Row],[column_name]],
      AVG_COL_SIZES[#Data],2,FALSE)),
    COL_SIZES[[#This Row],[column_length]])
  ),
  COL_SIZES[[#This Row],[column_length]])</f>
        <v>4</v>
      </c>
      <c r="C1849" s="109">
        <f>VLOOKUP(A1849,DBMS_TYPE_SIZES[],2,FALSE)</f>
        <v>9</v>
      </c>
      <c r="D1849" s="109">
        <f>VLOOKUP(A1849,DBMS_TYPE_SIZES[],3,FALSE)</f>
        <v>4</v>
      </c>
      <c r="E1849" s="110">
        <f>VLOOKUP(A1849,DBMS_TYPE_SIZES[],4,FALSE)</f>
        <v>4</v>
      </c>
      <c r="F1849" t="s">
        <v>196</v>
      </c>
      <c r="G1849" t="s">
        <v>714</v>
      </c>
      <c r="H1849" t="s">
        <v>18</v>
      </c>
      <c r="I1849">
        <v>10</v>
      </c>
      <c r="J1849">
        <v>4</v>
      </c>
    </row>
    <row r="1850" spans="1:10">
      <c r="A1850" s="108" t="str">
        <f>COL_SIZES[[#This Row],[datatype]]&amp;"_"&amp;COL_SIZES[[#This Row],[column_prec]]&amp;"_"&amp;COL_SIZES[[#This Row],[col_len]]</f>
        <v>varchar_0_255</v>
      </c>
      <c r="B1850" s="108">
        <f>IF(COL_SIZES[[#This Row],[datatype]] = "varchar",
  MIN(
    COL_SIZES[[#This Row],[column_length]],
    IFERROR(VALUE(VLOOKUP(
      COL_SIZES[[#This Row],[table_name]]&amp;"."&amp;COL_SIZES[[#This Row],[column_name]],
      AVG_COL_SIZES[#Data],2,FALSE)),
    COL_SIZES[[#This Row],[column_length]])
  ),
  COL_SIZES[[#This Row],[column_length]])</f>
        <v>255</v>
      </c>
      <c r="C1850" s="109">
        <f>VLOOKUP(A1850,DBMS_TYPE_SIZES[],2,FALSE)</f>
        <v>255</v>
      </c>
      <c r="D1850" s="109">
        <f>VLOOKUP(A1850,DBMS_TYPE_SIZES[],3,FALSE)</f>
        <v>255</v>
      </c>
      <c r="E1850" s="110">
        <f>VLOOKUP(A1850,DBMS_TYPE_SIZES[],4,FALSE)</f>
        <v>256</v>
      </c>
      <c r="F1850" t="s">
        <v>196</v>
      </c>
      <c r="G1850" t="s">
        <v>813</v>
      </c>
      <c r="H1850" t="s">
        <v>86</v>
      </c>
      <c r="I1850">
        <v>0</v>
      </c>
      <c r="J1850">
        <v>255</v>
      </c>
    </row>
    <row r="1851" spans="1:10">
      <c r="A1851" s="108" t="str">
        <f>COL_SIZES[[#This Row],[datatype]]&amp;"_"&amp;COL_SIZES[[#This Row],[column_prec]]&amp;"_"&amp;COL_SIZES[[#This Row],[col_len]]</f>
        <v>int_10_4</v>
      </c>
      <c r="B1851" s="108">
        <f>IF(COL_SIZES[[#This Row],[datatype]] = "varchar",
  MIN(
    COL_SIZES[[#This Row],[column_length]],
    IFERROR(VALUE(VLOOKUP(
      COL_SIZES[[#This Row],[table_name]]&amp;"."&amp;COL_SIZES[[#This Row],[column_name]],
      AVG_COL_SIZES[#Data],2,FALSE)),
    COL_SIZES[[#This Row],[column_length]])
  ),
  COL_SIZES[[#This Row],[column_length]])</f>
        <v>4</v>
      </c>
      <c r="C1851" s="109">
        <f>VLOOKUP(A1851,DBMS_TYPE_SIZES[],2,FALSE)</f>
        <v>9</v>
      </c>
      <c r="D1851" s="109">
        <f>VLOOKUP(A1851,DBMS_TYPE_SIZES[],3,FALSE)</f>
        <v>4</v>
      </c>
      <c r="E1851" s="110">
        <f>VLOOKUP(A1851,DBMS_TYPE_SIZES[],4,FALSE)</f>
        <v>4</v>
      </c>
      <c r="F1851" t="s">
        <v>196</v>
      </c>
      <c r="G1851" t="s">
        <v>704</v>
      </c>
      <c r="H1851" t="s">
        <v>18</v>
      </c>
      <c r="I1851">
        <v>10</v>
      </c>
      <c r="J1851">
        <v>4</v>
      </c>
    </row>
    <row r="1852" spans="1:10">
      <c r="A1852" s="108" t="str">
        <f>COL_SIZES[[#This Row],[datatype]]&amp;"_"&amp;COL_SIZES[[#This Row],[column_prec]]&amp;"_"&amp;COL_SIZES[[#This Row],[col_len]]</f>
        <v>int_10_4</v>
      </c>
      <c r="B1852" s="108">
        <f>IF(COL_SIZES[[#This Row],[datatype]] = "varchar",
  MIN(
    COL_SIZES[[#This Row],[column_length]],
    IFERROR(VALUE(VLOOKUP(
      COL_SIZES[[#This Row],[table_name]]&amp;"."&amp;COL_SIZES[[#This Row],[column_name]],
      AVG_COL_SIZES[#Data],2,FALSE)),
    COL_SIZES[[#This Row],[column_length]])
  ),
  COL_SIZES[[#This Row],[column_length]])</f>
        <v>4</v>
      </c>
      <c r="C1852" s="109">
        <f>VLOOKUP(A1852,DBMS_TYPE_SIZES[],2,FALSE)</f>
        <v>9</v>
      </c>
      <c r="D1852" s="109">
        <f>VLOOKUP(A1852,DBMS_TYPE_SIZES[],3,FALSE)</f>
        <v>4</v>
      </c>
      <c r="E1852" s="110">
        <f>VLOOKUP(A1852,DBMS_TYPE_SIZES[],4,FALSE)</f>
        <v>4</v>
      </c>
      <c r="F1852" t="s">
        <v>196</v>
      </c>
      <c r="G1852" t="s">
        <v>204</v>
      </c>
      <c r="H1852" t="s">
        <v>18</v>
      </c>
      <c r="I1852">
        <v>10</v>
      </c>
      <c r="J1852">
        <v>4</v>
      </c>
    </row>
    <row r="1853" spans="1:10">
      <c r="A1853" s="108" t="str">
        <f>COL_SIZES[[#This Row],[datatype]]&amp;"_"&amp;COL_SIZES[[#This Row],[column_prec]]&amp;"_"&amp;COL_SIZES[[#This Row],[col_len]]</f>
        <v>int_10_4</v>
      </c>
      <c r="B1853" s="108">
        <f>IF(COL_SIZES[[#This Row],[datatype]] = "varchar",
  MIN(
    COL_SIZES[[#This Row],[column_length]],
    IFERROR(VALUE(VLOOKUP(
      COL_SIZES[[#This Row],[table_name]]&amp;"."&amp;COL_SIZES[[#This Row],[column_name]],
      AVG_COL_SIZES[#Data],2,FALSE)),
    COL_SIZES[[#This Row],[column_length]])
  ),
  COL_SIZES[[#This Row],[column_length]])</f>
        <v>4</v>
      </c>
      <c r="C1853" s="109">
        <f>VLOOKUP(A1853,DBMS_TYPE_SIZES[],2,FALSE)</f>
        <v>9</v>
      </c>
      <c r="D1853" s="109">
        <f>VLOOKUP(A1853,DBMS_TYPE_SIZES[],3,FALSE)</f>
        <v>4</v>
      </c>
      <c r="E1853" s="110">
        <f>VLOOKUP(A1853,DBMS_TYPE_SIZES[],4,FALSE)</f>
        <v>4</v>
      </c>
      <c r="F1853" t="s">
        <v>196</v>
      </c>
      <c r="G1853" t="s">
        <v>707</v>
      </c>
      <c r="H1853" t="s">
        <v>18</v>
      </c>
      <c r="I1853">
        <v>10</v>
      </c>
      <c r="J1853">
        <v>4</v>
      </c>
    </row>
    <row r="1854" spans="1:10">
      <c r="A1854" s="108" t="str">
        <f>COL_SIZES[[#This Row],[datatype]]&amp;"_"&amp;COL_SIZES[[#This Row],[column_prec]]&amp;"_"&amp;COL_SIZES[[#This Row],[col_len]]</f>
        <v>numeric_19_9</v>
      </c>
      <c r="B1854" s="108">
        <f>IF(COL_SIZES[[#This Row],[datatype]] = "varchar",
  MIN(
    COL_SIZES[[#This Row],[column_length]],
    IFERROR(VALUE(VLOOKUP(
      COL_SIZES[[#This Row],[table_name]]&amp;"."&amp;COL_SIZES[[#This Row],[column_name]],
      AVG_COL_SIZES[#Data],2,FALSE)),
    COL_SIZES[[#This Row],[column_length]])
  ),
  COL_SIZES[[#This Row],[column_length]])</f>
        <v>9</v>
      </c>
      <c r="C1854" s="109">
        <f>VLOOKUP(A1854,DBMS_TYPE_SIZES[],2,FALSE)</f>
        <v>9</v>
      </c>
      <c r="D1854" s="109">
        <f>VLOOKUP(A1854,DBMS_TYPE_SIZES[],3,FALSE)</f>
        <v>9</v>
      </c>
      <c r="E1854" s="110">
        <f>VLOOKUP(A1854,DBMS_TYPE_SIZES[],4,FALSE)</f>
        <v>9</v>
      </c>
      <c r="F1854" t="s">
        <v>196</v>
      </c>
      <c r="G1854" t="s">
        <v>151</v>
      </c>
      <c r="H1854" t="s">
        <v>62</v>
      </c>
      <c r="I1854">
        <v>19</v>
      </c>
      <c r="J1854">
        <v>9</v>
      </c>
    </row>
    <row r="1855" spans="1:10">
      <c r="A1855" s="108" t="str">
        <f>COL_SIZES[[#This Row],[datatype]]&amp;"_"&amp;COL_SIZES[[#This Row],[column_prec]]&amp;"_"&amp;COL_SIZES[[#This Row],[col_len]]</f>
        <v>numeric_19_9</v>
      </c>
      <c r="B1855" s="108">
        <f>IF(COL_SIZES[[#This Row],[datatype]] = "varchar",
  MIN(
    COL_SIZES[[#This Row],[column_length]],
    IFERROR(VALUE(VLOOKUP(
      COL_SIZES[[#This Row],[table_name]]&amp;"."&amp;COL_SIZES[[#This Row],[column_name]],
      AVG_COL_SIZES[#Data],2,FALSE)),
    COL_SIZES[[#This Row],[column_length]])
  ),
  COL_SIZES[[#This Row],[column_length]])</f>
        <v>9</v>
      </c>
      <c r="C1855" s="109">
        <f>VLOOKUP(A1855,DBMS_TYPE_SIZES[],2,FALSE)</f>
        <v>9</v>
      </c>
      <c r="D1855" s="109">
        <f>VLOOKUP(A1855,DBMS_TYPE_SIZES[],3,FALSE)</f>
        <v>9</v>
      </c>
      <c r="E1855" s="110">
        <f>VLOOKUP(A1855,DBMS_TYPE_SIZES[],4,FALSE)</f>
        <v>9</v>
      </c>
      <c r="F1855" t="s">
        <v>197</v>
      </c>
      <c r="G1855" t="s">
        <v>143</v>
      </c>
      <c r="H1855" t="s">
        <v>62</v>
      </c>
      <c r="I1855">
        <v>19</v>
      </c>
      <c r="J1855">
        <v>9</v>
      </c>
    </row>
    <row r="1856" spans="1:10">
      <c r="A1856" s="108" t="str">
        <f>COL_SIZES[[#This Row],[datatype]]&amp;"_"&amp;COL_SIZES[[#This Row],[column_prec]]&amp;"_"&amp;COL_SIZES[[#This Row],[col_len]]</f>
        <v>datetime_23_8</v>
      </c>
      <c r="B1856" s="108">
        <f>IF(COL_SIZES[[#This Row],[datatype]] = "varchar",
  MIN(
    COL_SIZES[[#This Row],[column_length]],
    IFERROR(VALUE(VLOOKUP(
      COL_SIZES[[#This Row],[table_name]]&amp;"."&amp;COL_SIZES[[#This Row],[column_name]],
      AVG_COL_SIZES[#Data],2,FALSE)),
    COL_SIZES[[#This Row],[column_length]])
  ),
  COL_SIZES[[#This Row],[column_length]])</f>
        <v>8</v>
      </c>
      <c r="C1856" s="109">
        <f>VLOOKUP(A1856,DBMS_TYPE_SIZES[],2,FALSE)</f>
        <v>7</v>
      </c>
      <c r="D1856" s="109">
        <f>VLOOKUP(A1856,DBMS_TYPE_SIZES[],3,FALSE)</f>
        <v>8</v>
      </c>
      <c r="E1856" s="110">
        <f>VLOOKUP(A1856,DBMS_TYPE_SIZES[],4,FALSE)</f>
        <v>8</v>
      </c>
      <c r="F1856" t="s">
        <v>197</v>
      </c>
      <c r="G1856" t="s">
        <v>575</v>
      </c>
      <c r="H1856" t="s">
        <v>20</v>
      </c>
      <c r="I1856">
        <v>23</v>
      </c>
      <c r="J1856">
        <v>8</v>
      </c>
    </row>
    <row r="1857" spans="1:10">
      <c r="A1857" s="108" t="str">
        <f>COL_SIZES[[#This Row],[datatype]]&amp;"_"&amp;COL_SIZES[[#This Row],[column_prec]]&amp;"_"&amp;COL_SIZES[[#This Row],[col_len]]</f>
        <v>int_10_4</v>
      </c>
      <c r="B1857" s="108">
        <f>IF(COL_SIZES[[#This Row],[datatype]] = "varchar",
  MIN(
    COL_SIZES[[#This Row],[column_length]],
    IFERROR(VALUE(VLOOKUP(
      COL_SIZES[[#This Row],[table_name]]&amp;"."&amp;COL_SIZES[[#This Row],[column_name]],
      AVG_COL_SIZES[#Data],2,FALSE)),
    COL_SIZES[[#This Row],[column_length]])
  ),
  COL_SIZES[[#This Row],[column_length]])</f>
        <v>4</v>
      </c>
      <c r="C1857" s="109">
        <f>VLOOKUP(A1857,DBMS_TYPE_SIZES[],2,FALSE)</f>
        <v>9</v>
      </c>
      <c r="D1857" s="109">
        <f>VLOOKUP(A1857,DBMS_TYPE_SIZES[],3,FALSE)</f>
        <v>4</v>
      </c>
      <c r="E1857" s="110">
        <f>VLOOKUP(A1857,DBMS_TYPE_SIZES[],4,FALSE)</f>
        <v>4</v>
      </c>
      <c r="F1857" t="s">
        <v>197</v>
      </c>
      <c r="G1857" t="s">
        <v>141</v>
      </c>
      <c r="H1857" t="s">
        <v>18</v>
      </c>
      <c r="I1857">
        <v>10</v>
      </c>
      <c r="J1857">
        <v>4</v>
      </c>
    </row>
    <row r="1858" spans="1:10">
      <c r="A1858" s="108" t="str">
        <f>COL_SIZES[[#This Row],[datatype]]&amp;"_"&amp;COL_SIZES[[#This Row],[column_prec]]&amp;"_"&amp;COL_SIZES[[#This Row],[col_len]]</f>
        <v>int_10_4</v>
      </c>
      <c r="B1858" s="108">
        <f>IF(COL_SIZES[[#This Row],[datatype]] = "varchar",
  MIN(
    COL_SIZES[[#This Row],[column_length]],
    IFERROR(VALUE(VLOOKUP(
      COL_SIZES[[#This Row],[table_name]]&amp;"."&amp;COL_SIZES[[#This Row],[column_name]],
      AVG_COL_SIZES[#Data],2,FALSE)),
    COL_SIZES[[#This Row],[column_length]])
  ),
  COL_SIZES[[#This Row],[column_length]])</f>
        <v>4</v>
      </c>
      <c r="C1858" s="109">
        <f>VLOOKUP(A1858,DBMS_TYPE_SIZES[],2,FALSE)</f>
        <v>9</v>
      </c>
      <c r="D1858" s="109">
        <f>VLOOKUP(A1858,DBMS_TYPE_SIZES[],3,FALSE)</f>
        <v>4</v>
      </c>
      <c r="E1858" s="110">
        <f>VLOOKUP(A1858,DBMS_TYPE_SIZES[],4,FALSE)</f>
        <v>4</v>
      </c>
      <c r="F1858" t="s">
        <v>197</v>
      </c>
      <c r="G1858" t="s">
        <v>83</v>
      </c>
      <c r="H1858" t="s">
        <v>18</v>
      </c>
      <c r="I1858">
        <v>10</v>
      </c>
      <c r="J1858">
        <v>4</v>
      </c>
    </row>
    <row r="1859" spans="1:10">
      <c r="A1859" s="108" t="str">
        <f>COL_SIZES[[#This Row],[datatype]]&amp;"_"&amp;COL_SIZES[[#This Row],[column_prec]]&amp;"_"&amp;COL_SIZES[[#This Row],[col_len]]</f>
        <v>datetime_23_8</v>
      </c>
      <c r="B1859" s="108">
        <f>IF(COL_SIZES[[#This Row],[datatype]] = "varchar",
  MIN(
    COL_SIZES[[#This Row],[column_length]],
    IFERROR(VALUE(VLOOKUP(
      COL_SIZES[[#This Row],[table_name]]&amp;"."&amp;COL_SIZES[[#This Row],[column_name]],
      AVG_COL_SIZES[#Data],2,FALSE)),
    COL_SIZES[[#This Row],[column_length]])
  ),
  COL_SIZES[[#This Row],[column_length]])</f>
        <v>8</v>
      </c>
      <c r="C1859" s="109">
        <f>VLOOKUP(A1859,DBMS_TYPE_SIZES[],2,FALSE)</f>
        <v>7</v>
      </c>
      <c r="D1859" s="109">
        <f>VLOOKUP(A1859,DBMS_TYPE_SIZES[],3,FALSE)</f>
        <v>8</v>
      </c>
      <c r="E1859" s="110">
        <f>VLOOKUP(A1859,DBMS_TYPE_SIZES[],4,FALSE)</f>
        <v>8</v>
      </c>
      <c r="F1859" t="s">
        <v>197</v>
      </c>
      <c r="G1859" t="s">
        <v>811</v>
      </c>
      <c r="H1859" t="s">
        <v>20</v>
      </c>
      <c r="I1859">
        <v>23</v>
      </c>
      <c r="J1859">
        <v>8</v>
      </c>
    </row>
    <row r="1860" spans="1:10">
      <c r="A1860" s="108" t="str">
        <f>COL_SIZES[[#This Row],[datatype]]&amp;"_"&amp;COL_SIZES[[#This Row],[column_prec]]&amp;"_"&amp;COL_SIZES[[#This Row],[col_len]]</f>
        <v>int_10_4</v>
      </c>
      <c r="B1860" s="108">
        <f>IF(COL_SIZES[[#This Row],[datatype]] = "varchar",
  MIN(
    COL_SIZES[[#This Row],[column_length]],
    IFERROR(VALUE(VLOOKUP(
      COL_SIZES[[#This Row],[table_name]]&amp;"."&amp;COL_SIZES[[#This Row],[column_name]],
      AVG_COL_SIZES[#Data],2,FALSE)),
    COL_SIZES[[#This Row],[column_length]])
  ),
  COL_SIZES[[#This Row],[column_length]])</f>
        <v>4</v>
      </c>
      <c r="C1860" s="109">
        <f>VLOOKUP(A1860,DBMS_TYPE_SIZES[],2,FALSE)</f>
        <v>9</v>
      </c>
      <c r="D1860" s="109">
        <f>VLOOKUP(A1860,DBMS_TYPE_SIZES[],3,FALSE)</f>
        <v>4</v>
      </c>
      <c r="E1860" s="110">
        <f>VLOOKUP(A1860,DBMS_TYPE_SIZES[],4,FALSE)</f>
        <v>4</v>
      </c>
      <c r="F1860" t="s">
        <v>197</v>
      </c>
      <c r="G1860" t="s">
        <v>211</v>
      </c>
      <c r="H1860" t="s">
        <v>18</v>
      </c>
      <c r="I1860">
        <v>10</v>
      </c>
      <c r="J1860">
        <v>4</v>
      </c>
    </row>
    <row r="1861" spans="1:10">
      <c r="A1861" s="108" t="str">
        <f>COL_SIZES[[#This Row],[datatype]]&amp;"_"&amp;COL_SIZES[[#This Row],[column_prec]]&amp;"_"&amp;COL_SIZES[[#This Row],[col_len]]</f>
        <v>int_10_4</v>
      </c>
      <c r="B1861" s="108">
        <f>IF(COL_SIZES[[#This Row],[datatype]] = "varchar",
  MIN(
    COL_SIZES[[#This Row],[column_length]],
    IFERROR(VALUE(VLOOKUP(
      COL_SIZES[[#This Row],[table_name]]&amp;"."&amp;COL_SIZES[[#This Row],[column_name]],
      AVG_COL_SIZES[#Data],2,FALSE)),
    COL_SIZES[[#This Row],[column_length]])
  ),
  COL_SIZES[[#This Row],[column_length]])</f>
        <v>4</v>
      </c>
      <c r="C1861" s="109">
        <f>VLOOKUP(A1861,DBMS_TYPE_SIZES[],2,FALSE)</f>
        <v>9</v>
      </c>
      <c r="D1861" s="109">
        <f>VLOOKUP(A1861,DBMS_TYPE_SIZES[],3,FALSE)</f>
        <v>4</v>
      </c>
      <c r="E1861" s="110">
        <f>VLOOKUP(A1861,DBMS_TYPE_SIZES[],4,FALSE)</f>
        <v>4</v>
      </c>
      <c r="F1861" t="s">
        <v>197</v>
      </c>
      <c r="G1861" t="s">
        <v>812</v>
      </c>
      <c r="H1861" t="s">
        <v>18</v>
      </c>
      <c r="I1861">
        <v>10</v>
      </c>
      <c r="J1861">
        <v>4</v>
      </c>
    </row>
    <row r="1862" spans="1:10">
      <c r="A1862" s="108" t="str">
        <f>COL_SIZES[[#This Row],[datatype]]&amp;"_"&amp;COL_SIZES[[#This Row],[column_prec]]&amp;"_"&amp;COL_SIZES[[#This Row],[col_len]]</f>
        <v>int_10_4</v>
      </c>
      <c r="B1862" s="108">
        <f>IF(COL_SIZES[[#This Row],[datatype]] = "varchar",
  MIN(
    COL_SIZES[[#This Row],[column_length]],
    IFERROR(VALUE(VLOOKUP(
      COL_SIZES[[#This Row],[table_name]]&amp;"."&amp;COL_SIZES[[#This Row],[column_name]],
      AVG_COL_SIZES[#Data],2,FALSE)),
    COL_SIZES[[#This Row],[column_length]])
  ),
  COL_SIZES[[#This Row],[column_length]])</f>
        <v>4</v>
      </c>
      <c r="C1862" s="109">
        <f>VLOOKUP(A1862,DBMS_TYPE_SIZES[],2,FALSE)</f>
        <v>9</v>
      </c>
      <c r="D1862" s="109">
        <f>VLOOKUP(A1862,DBMS_TYPE_SIZES[],3,FALSE)</f>
        <v>4</v>
      </c>
      <c r="E1862" s="110">
        <f>VLOOKUP(A1862,DBMS_TYPE_SIZES[],4,FALSE)</f>
        <v>4</v>
      </c>
      <c r="F1862" t="s">
        <v>197</v>
      </c>
      <c r="G1862" t="s">
        <v>697</v>
      </c>
      <c r="H1862" t="s">
        <v>18</v>
      </c>
      <c r="I1862">
        <v>10</v>
      </c>
      <c r="J1862">
        <v>4</v>
      </c>
    </row>
    <row r="1863" spans="1:10">
      <c r="A1863" s="108" t="str">
        <f>COL_SIZES[[#This Row],[datatype]]&amp;"_"&amp;COL_SIZES[[#This Row],[column_prec]]&amp;"_"&amp;COL_SIZES[[#This Row],[col_len]]</f>
        <v>int_10_4</v>
      </c>
      <c r="B1863" s="108">
        <f>IF(COL_SIZES[[#This Row],[datatype]] = "varchar",
  MIN(
    COL_SIZES[[#This Row],[column_length]],
    IFERROR(VALUE(VLOOKUP(
      COL_SIZES[[#This Row],[table_name]]&amp;"."&amp;COL_SIZES[[#This Row],[column_name]],
      AVG_COL_SIZES[#Data],2,FALSE)),
    COL_SIZES[[#This Row],[column_length]])
  ),
  COL_SIZES[[#This Row],[column_length]])</f>
        <v>4</v>
      </c>
      <c r="C1863" s="109">
        <f>VLOOKUP(A1863,DBMS_TYPE_SIZES[],2,FALSE)</f>
        <v>9</v>
      </c>
      <c r="D1863" s="109">
        <f>VLOOKUP(A1863,DBMS_TYPE_SIZES[],3,FALSE)</f>
        <v>4</v>
      </c>
      <c r="E1863" s="110">
        <f>VLOOKUP(A1863,DBMS_TYPE_SIZES[],4,FALSE)</f>
        <v>4</v>
      </c>
      <c r="F1863" t="s">
        <v>197</v>
      </c>
      <c r="G1863" t="s">
        <v>698</v>
      </c>
      <c r="H1863" t="s">
        <v>18</v>
      </c>
      <c r="I1863">
        <v>10</v>
      </c>
      <c r="J1863">
        <v>4</v>
      </c>
    </row>
    <row r="1864" spans="1:10">
      <c r="A1864" s="108" t="str">
        <f>COL_SIZES[[#This Row],[datatype]]&amp;"_"&amp;COL_SIZES[[#This Row],[column_prec]]&amp;"_"&amp;COL_SIZES[[#This Row],[col_len]]</f>
        <v>int_10_4</v>
      </c>
      <c r="B1864" s="108">
        <f>IF(COL_SIZES[[#This Row],[datatype]] = "varchar",
  MIN(
    COL_SIZES[[#This Row],[column_length]],
    IFERROR(VALUE(VLOOKUP(
      COL_SIZES[[#This Row],[table_name]]&amp;"."&amp;COL_SIZES[[#This Row],[column_name]],
      AVG_COL_SIZES[#Data],2,FALSE)),
    COL_SIZES[[#This Row],[column_length]])
  ),
  COL_SIZES[[#This Row],[column_length]])</f>
        <v>4</v>
      </c>
      <c r="C1864" s="109">
        <f>VLOOKUP(A1864,DBMS_TYPE_SIZES[],2,FALSE)</f>
        <v>9</v>
      </c>
      <c r="D1864" s="109">
        <f>VLOOKUP(A1864,DBMS_TYPE_SIZES[],3,FALSE)</f>
        <v>4</v>
      </c>
      <c r="E1864" s="110">
        <f>VLOOKUP(A1864,DBMS_TYPE_SIZES[],4,FALSE)</f>
        <v>4</v>
      </c>
      <c r="F1864" t="s">
        <v>197</v>
      </c>
      <c r="G1864" t="s">
        <v>139</v>
      </c>
      <c r="H1864" t="s">
        <v>18</v>
      </c>
      <c r="I1864">
        <v>10</v>
      </c>
      <c r="J1864">
        <v>4</v>
      </c>
    </row>
    <row r="1865" spans="1:10">
      <c r="A1865" s="108" t="str">
        <f>COL_SIZES[[#This Row],[datatype]]&amp;"_"&amp;COL_SIZES[[#This Row],[column_prec]]&amp;"_"&amp;COL_SIZES[[#This Row],[col_len]]</f>
        <v>varchar_0_255</v>
      </c>
      <c r="B1865" s="108">
        <f>IF(COL_SIZES[[#This Row],[datatype]] = "varchar",
  MIN(
    COL_SIZES[[#This Row],[column_length]],
    IFERROR(VALUE(VLOOKUP(
      COL_SIZES[[#This Row],[table_name]]&amp;"."&amp;COL_SIZES[[#This Row],[column_name]],
      AVG_COL_SIZES[#Data],2,FALSE)),
    COL_SIZES[[#This Row],[column_length]])
  ),
  COL_SIZES[[#This Row],[column_length]])</f>
        <v>255</v>
      </c>
      <c r="C1865" s="109">
        <f>VLOOKUP(A1865,DBMS_TYPE_SIZES[],2,FALSE)</f>
        <v>255</v>
      </c>
      <c r="D1865" s="109">
        <f>VLOOKUP(A1865,DBMS_TYPE_SIZES[],3,FALSE)</f>
        <v>255</v>
      </c>
      <c r="E1865" s="110">
        <f>VLOOKUP(A1865,DBMS_TYPE_SIZES[],4,FALSE)</f>
        <v>256</v>
      </c>
      <c r="F1865" t="s">
        <v>197</v>
      </c>
      <c r="G1865" t="s">
        <v>699</v>
      </c>
      <c r="H1865" t="s">
        <v>86</v>
      </c>
      <c r="I1865">
        <v>0</v>
      </c>
      <c r="J1865">
        <v>255</v>
      </c>
    </row>
    <row r="1866" spans="1:10">
      <c r="A1866" s="108" t="str">
        <f>COL_SIZES[[#This Row],[datatype]]&amp;"_"&amp;COL_SIZES[[#This Row],[column_prec]]&amp;"_"&amp;COL_SIZES[[#This Row],[col_len]]</f>
        <v>varchar_0_255</v>
      </c>
      <c r="B1866" s="108">
        <f>IF(COL_SIZES[[#This Row],[datatype]] = "varchar",
  MIN(
    COL_SIZES[[#This Row],[column_length]],
    IFERROR(VALUE(VLOOKUP(
      COL_SIZES[[#This Row],[table_name]]&amp;"."&amp;COL_SIZES[[#This Row],[column_name]],
      AVG_COL_SIZES[#Data],2,FALSE)),
    COL_SIZES[[#This Row],[column_length]])
  ),
  COL_SIZES[[#This Row],[column_length]])</f>
        <v>255</v>
      </c>
      <c r="C1866" s="109">
        <f>VLOOKUP(A1866,DBMS_TYPE_SIZES[],2,FALSE)</f>
        <v>255</v>
      </c>
      <c r="D1866" s="109">
        <f>VLOOKUP(A1866,DBMS_TYPE_SIZES[],3,FALSE)</f>
        <v>255</v>
      </c>
      <c r="E1866" s="110">
        <f>VLOOKUP(A1866,DBMS_TYPE_SIZES[],4,FALSE)</f>
        <v>256</v>
      </c>
      <c r="F1866" t="s">
        <v>197</v>
      </c>
      <c r="G1866" t="s">
        <v>700</v>
      </c>
      <c r="H1866" t="s">
        <v>86</v>
      </c>
      <c r="I1866">
        <v>0</v>
      </c>
      <c r="J1866">
        <v>255</v>
      </c>
    </row>
    <row r="1867" spans="1:10">
      <c r="A1867" s="108" t="str">
        <f>COL_SIZES[[#This Row],[datatype]]&amp;"_"&amp;COL_SIZES[[#This Row],[column_prec]]&amp;"_"&amp;COL_SIZES[[#This Row],[col_len]]</f>
        <v>int_10_4</v>
      </c>
      <c r="B1867" s="108">
        <f>IF(COL_SIZES[[#This Row],[datatype]] = "varchar",
  MIN(
    COL_SIZES[[#This Row],[column_length]],
    IFERROR(VALUE(VLOOKUP(
      COL_SIZES[[#This Row],[table_name]]&amp;"."&amp;COL_SIZES[[#This Row],[column_name]],
      AVG_COL_SIZES[#Data],2,FALSE)),
    COL_SIZES[[#This Row],[column_length]])
  ),
  COL_SIZES[[#This Row],[column_length]])</f>
        <v>4</v>
      </c>
      <c r="C1867" s="109">
        <f>VLOOKUP(A1867,DBMS_TYPE_SIZES[],2,FALSE)</f>
        <v>9</v>
      </c>
      <c r="D1867" s="109">
        <f>VLOOKUP(A1867,DBMS_TYPE_SIZES[],3,FALSE)</f>
        <v>4</v>
      </c>
      <c r="E1867" s="110">
        <f>VLOOKUP(A1867,DBMS_TYPE_SIZES[],4,FALSE)</f>
        <v>4</v>
      </c>
      <c r="F1867" t="s">
        <v>197</v>
      </c>
      <c r="G1867" t="s">
        <v>116</v>
      </c>
      <c r="H1867" t="s">
        <v>18</v>
      </c>
      <c r="I1867">
        <v>10</v>
      </c>
      <c r="J1867">
        <v>4</v>
      </c>
    </row>
    <row r="1868" spans="1:10">
      <c r="A1868" s="108" t="str">
        <f>COL_SIZES[[#This Row],[datatype]]&amp;"_"&amp;COL_SIZES[[#This Row],[column_prec]]&amp;"_"&amp;COL_SIZES[[#This Row],[col_len]]</f>
        <v>int_10_4</v>
      </c>
      <c r="B1868" s="108">
        <f>IF(COL_SIZES[[#This Row],[datatype]] = "varchar",
  MIN(
    COL_SIZES[[#This Row],[column_length]],
    IFERROR(VALUE(VLOOKUP(
      COL_SIZES[[#This Row],[table_name]]&amp;"."&amp;COL_SIZES[[#This Row],[column_name]],
      AVG_COL_SIZES[#Data],2,FALSE)),
    COL_SIZES[[#This Row],[column_length]])
  ),
  COL_SIZES[[#This Row],[column_length]])</f>
        <v>4</v>
      </c>
      <c r="C1868" s="109">
        <f>VLOOKUP(A1868,DBMS_TYPE_SIZES[],2,FALSE)</f>
        <v>9</v>
      </c>
      <c r="D1868" s="109">
        <f>VLOOKUP(A1868,DBMS_TYPE_SIZES[],3,FALSE)</f>
        <v>4</v>
      </c>
      <c r="E1868" s="110">
        <f>VLOOKUP(A1868,DBMS_TYPE_SIZES[],4,FALSE)</f>
        <v>4</v>
      </c>
      <c r="F1868" t="s">
        <v>197</v>
      </c>
      <c r="G1868" t="s">
        <v>96</v>
      </c>
      <c r="H1868" t="s">
        <v>18</v>
      </c>
      <c r="I1868">
        <v>10</v>
      </c>
      <c r="J1868">
        <v>4</v>
      </c>
    </row>
    <row r="1869" spans="1:10">
      <c r="A1869" s="108" t="str">
        <f>COL_SIZES[[#This Row],[datatype]]&amp;"_"&amp;COL_SIZES[[#This Row],[column_prec]]&amp;"_"&amp;COL_SIZES[[#This Row],[col_len]]</f>
        <v>datetime_23_8</v>
      </c>
      <c r="B1869" s="108">
        <f>IF(COL_SIZES[[#This Row],[datatype]] = "varchar",
  MIN(
    COL_SIZES[[#This Row],[column_length]],
    IFERROR(VALUE(VLOOKUP(
      COL_SIZES[[#This Row],[table_name]]&amp;"."&amp;COL_SIZES[[#This Row],[column_name]],
      AVG_COL_SIZES[#Data],2,FALSE)),
    COL_SIZES[[#This Row],[column_length]])
  ),
  COL_SIZES[[#This Row],[column_length]])</f>
        <v>8</v>
      </c>
      <c r="C1869" s="109">
        <f>VLOOKUP(A1869,DBMS_TYPE_SIZES[],2,FALSE)</f>
        <v>7</v>
      </c>
      <c r="D1869" s="109">
        <f>VLOOKUP(A1869,DBMS_TYPE_SIZES[],3,FALSE)</f>
        <v>8</v>
      </c>
      <c r="E1869" s="110">
        <f>VLOOKUP(A1869,DBMS_TYPE_SIZES[],4,FALSE)</f>
        <v>8</v>
      </c>
      <c r="F1869" t="s">
        <v>197</v>
      </c>
      <c r="G1869" t="s">
        <v>713</v>
      </c>
      <c r="H1869" t="s">
        <v>20</v>
      </c>
      <c r="I1869">
        <v>23</v>
      </c>
      <c r="J1869">
        <v>8</v>
      </c>
    </row>
    <row r="1870" spans="1:10">
      <c r="A1870" s="108" t="str">
        <f>COL_SIZES[[#This Row],[datatype]]&amp;"_"&amp;COL_SIZES[[#This Row],[column_prec]]&amp;"_"&amp;COL_SIZES[[#This Row],[col_len]]</f>
        <v>int_10_4</v>
      </c>
      <c r="B1870" s="108">
        <f>IF(COL_SIZES[[#This Row],[datatype]] = "varchar",
  MIN(
    COL_SIZES[[#This Row],[column_length]],
    IFERROR(VALUE(VLOOKUP(
      COL_SIZES[[#This Row],[table_name]]&amp;"."&amp;COL_SIZES[[#This Row],[column_name]],
      AVG_COL_SIZES[#Data],2,FALSE)),
    COL_SIZES[[#This Row],[column_length]])
  ),
  COL_SIZES[[#This Row],[column_length]])</f>
        <v>4</v>
      </c>
      <c r="C1870" s="109">
        <f>VLOOKUP(A1870,DBMS_TYPE_SIZES[],2,FALSE)</f>
        <v>9</v>
      </c>
      <c r="D1870" s="109">
        <f>VLOOKUP(A1870,DBMS_TYPE_SIZES[],3,FALSE)</f>
        <v>4</v>
      </c>
      <c r="E1870" s="110">
        <f>VLOOKUP(A1870,DBMS_TYPE_SIZES[],4,FALSE)</f>
        <v>4</v>
      </c>
      <c r="F1870" t="s">
        <v>197</v>
      </c>
      <c r="G1870" t="s">
        <v>714</v>
      </c>
      <c r="H1870" t="s">
        <v>18</v>
      </c>
      <c r="I1870">
        <v>10</v>
      </c>
      <c r="J1870">
        <v>4</v>
      </c>
    </row>
    <row r="1871" spans="1:10">
      <c r="A1871" s="108" t="str">
        <f>COL_SIZES[[#This Row],[datatype]]&amp;"_"&amp;COL_SIZES[[#This Row],[column_prec]]&amp;"_"&amp;COL_SIZES[[#This Row],[col_len]]</f>
        <v>int_10_4</v>
      </c>
      <c r="B1871" s="108">
        <f>IF(COL_SIZES[[#This Row],[datatype]] = "varchar",
  MIN(
    COL_SIZES[[#This Row],[column_length]],
    IFERROR(VALUE(VLOOKUP(
      COL_SIZES[[#This Row],[table_name]]&amp;"."&amp;COL_SIZES[[#This Row],[column_name]],
      AVG_COL_SIZES[#Data],2,FALSE)),
    COL_SIZES[[#This Row],[column_length]])
  ),
  COL_SIZES[[#This Row],[column_length]])</f>
        <v>4</v>
      </c>
      <c r="C1871" s="109">
        <f>VLOOKUP(A1871,DBMS_TYPE_SIZES[],2,FALSE)</f>
        <v>9</v>
      </c>
      <c r="D1871" s="109">
        <f>VLOOKUP(A1871,DBMS_TYPE_SIZES[],3,FALSE)</f>
        <v>4</v>
      </c>
      <c r="E1871" s="110">
        <f>VLOOKUP(A1871,DBMS_TYPE_SIZES[],4,FALSE)</f>
        <v>4</v>
      </c>
      <c r="F1871" t="s">
        <v>197</v>
      </c>
      <c r="G1871" t="s">
        <v>846</v>
      </c>
      <c r="H1871" t="s">
        <v>18</v>
      </c>
      <c r="I1871">
        <v>10</v>
      </c>
      <c r="J1871">
        <v>4</v>
      </c>
    </row>
    <row r="1872" spans="1:10">
      <c r="A1872" s="108" t="str">
        <f>COL_SIZES[[#This Row],[datatype]]&amp;"_"&amp;COL_SIZES[[#This Row],[column_prec]]&amp;"_"&amp;COL_SIZES[[#This Row],[col_len]]</f>
        <v>varchar_0_255</v>
      </c>
      <c r="B1872" s="108">
        <f>IF(COL_SIZES[[#This Row],[datatype]] = "varchar",
  MIN(
    COL_SIZES[[#This Row],[column_length]],
    IFERROR(VALUE(VLOOKUP(
      COL_SIZES[[#This Row],[table_name]]&amp;"."&amp;COL_SIZES[[#This Row],[column_name]],
      AVG_COL_SIZES[#Data],2,FALSE)),
    COL_SIZES[[#This Row],[column_length]])
  ),
  COL_SIZES[[#This Row],[column_length]])</f>
        <v>255</v>
      </c>
      <c r="C1872" s="109">
        <f>VLOOKUP(A1872,DBMS_TYPE_SIZES[],2,FALSE)</f>
        <v>255</v>
      </c>
      <c r="D1872" s="109">
        <f>VLOOKUP(A1872,DBMS_TYPE_SIZES[],3,FALSE)</f>
        <v>255</v>
      </c>
      <c r="E1872" s="110">
        <f>VLOOKUP(A1872,DBMS_TYPE_SIZES[],4,FALSE)</f>
        <v>256</v>
      </c>
      <c r="F1872" t="s">
        <v>197</v>
      </c>
      <c r="G1872" t="s">
        <v>813</v>
      </c>
      <c r="H1872" t="s">
        <v>86</v>
      </c>
      <c r="I1872">
        <v>0</v>
      </c>
      <c r="J1872">
        <v>255</v>
      </c>
    </row>
    <row r="1873" spans="1:10">
      <c r="A1873" s="108" t="str">
        <f>COL_SIZES[[#This Row],[datatype]]&amp;"_"&amp;COL_SIZES[[#This Row],[column_prec]]&amp;"_"&amp;COL_SIZES[[#This Row],[col_len]]</f>
        <v>int_10_4</v>
      </c>
      <c r="B1873" s="108">
        <f>IF(COL_SIZES[[#This Row],[datatype]] = "varchar",
  MIN(
    COL_SIZES[[#This Row],[column_length]],
    IFERROR(VALUE(VLOOKUP(
      COL_SIZES[[#This Row],[table_name]]&amp;"."&amp;COL_SIZES[[#This Row],[column_name]],
      AVG_COL_SIZES[#Data],2,FALSE)),
    COL_SIZES[[#This Row],[column_length]])
  ),
  COL_SIZES[[#This Row],[column_length]])</f>
        <v>4</v>
      </c>
      <c r="C1873" s="109">
        <f>VLOOKUP(A1873,DBMS_TYPE_SIZES[],2,FALSE)</f>
        <v>9</v>
      </c>
      <c r="D1873" s="109">
        <f>VLOOKUP(A1873,DBMS_TYPE_SIZES[],3,FALSE)</f>
        <v>4</v>
      </c>
      <c r="E1873" s="110">
        <f>VLOOKUP(A1873,DBMS_TYPE_SIZES[],4,FALSE)</f>
        <v>4</v>
      </c>
      <c r="F1873" t="s">
        <v>197</v>
      </c>
      <c r="G1873" t="s">
        <v>704</v>
      </c>
      <c r="H1873" t="s">
        <v>18</v>
      </c>
      <c r="I1873">
        <v>10</v>
      </c>
      <c r="J1873">
        <v>4</v>
      </c>
    </row>
    <row r="1874" spans="1:10">
      <c r="A1874" s="108" t="str">
        <f>COL_SIZES[[#This Row],[datatype]]&amp;"_"&amp;COL_SIZES[[#This Row],[column_prec]]&amp;"_"&amp;COL_SIZES[[#This Row],[col_len]]</f>
        <v>int_10_4</v>
      </c>
      <c r="B1874" s="108">
        <f>IF(COL_SIZES[[#This Row],[datatype]] = "varchar",
  MIN(
    COL_SIZES[[#This Row],[column_length]],
    IFERROR(VALUE(VLOOKUP(
      COL_SIZES[[#This Row],[table_name]]&amp;"."&amp;COL_SIZES[[#This Row],[column_name]],
      AVG_COL_SIZES[#Data],2,FALSE)),
    COL_SIZES[[#This Row],[column_length]])
  ),
  COL_SIZES[[#This Row],[column_length]])</f>
        <v>4</v>
      </c>
      <c r="C1874" s="109">
        <f>VLOOKUP(A1874,DBMS_TYPE_SIZES[],2,FALSE)</f>
        <v>9</v>
      </c>
      <c r="D1874" s="109">
        <f>VLOOKUP(A1874,DBMS_TYPE_SIZES[],3,FALSE)</f>
        <v>4</v>
      </c>
      <c r="E1874" s="110">
        <f>VLOOKUP(A1874,DBMS_TYPE_SIZES[],4,FALSE)</f>
        <v>4</v>
      </c>
      <c r="F1874" t="s">
        <v>197</v>
      </c>
      <c r="G1874" t="s">
        <v>204</v>
      </c>
      <c r="H1874" t="s">
        <v>18</v>
      </c>
      <c r="I1874">
        <v>10</v>
      </c>
      <c r="J1874">
        <v>4</v>
      </c>
    </row>
    <row r="1875" spans="1:10">
      <c r="A1875" s="108" t="str">
        <f>COL_SIZES[[#This Row],[datatype]]&amp;"_"&amp;COL_SIZES[[#This Row],[column_prec]]&amp;"_"&amp;COL_SIZES[[#This Row],[col_len]]</f>
        <v>int_10_4</v>
      </c>
      <c r="B1875" s="108">
        <f>IF(COL_SIZES[[#This Row],[datatype]] = "varchar",
  MIN(
    COL_SIZES[[#This Row],[column_length]],
    IFERROR(VALUE(VLOOKUP(
      COL_SIZES[[#This Row],[table_name]]&amp;"."&amp;COL_SIZES[[#This Row],[column_name]],
      AVG_COL_SIZES[#Data],2,FALSE)),
    COL_SIZES[[#This Row],[column_length]])
  ),
  COL_SIZES[[#This Row],[column_length]])</f>
        <v>4</v>
      </c>
      <c r="C1875" s="109">
        <f>VLOOKUP(A1875,DBMS_TYPE_SIZES[],2,FALSE)</f>
        <v>9</v>
      </c>
      <c r="D1875" s="109">
        <f>VLOOKUP(A1875,DBMS_TYPE_SIZES[],3,FALSE)</f>
        <v>4</v>
      </c>
      <c r="E1875" s="110">
        <f>VLOOKUP(A1875,DBMS_TYPE_SIZES[],4,FALSE)</f>
        <v>4</v>
      </c>
      <c r="F1875" t="s">
        <v>197</v>
      </c>
      <c r="G1875" t="s">
        <v>707</v>
      </c>
      <c r="H1875" t="s">
        <v>18</v>
      </c>
      <c r="I1875">
        <v>10</v>
      </c>
      <c r="J1875">
        <v>4</v>
      </c>
    </row>
    <row r="1876" spans="1:10">
      <c r="A1876" s="108" t="str">
        <f>COL_SIZES[[#This Row],[datatype]]&amp;"_"&amp;COL_SIZES[[#This Row],[column_prec]]&amp;"_"&amp;COL_SIZES[[#This Row],[col_len]]</f>
        <v>int_10_4</v>
      </c>
      <c r="B1876" s="108">
        <f>IF(COL_SIZES[[#This Row],[datatype]] = "varchar",
  MIN(
    COL_SIZES[[#This Row],[column_length]],
    IFERROR(VALUE(VLOOKUP(
      COL_SIZES[[#This Row],[table_name]]&amp;"."&amp;COL_SIZES[[#This Row],[column_name]],
      AVG_COL_SIZES[#Data],2,FALSE)),
    COL_SIZES[[#This Row],[column_length]])
  ),
  COL_SIZES[[#This Row],[column_length]])</f>
        <v>4</v>
      </c>
      <c r="C1876" s="109">
        <f>VLOOKUP(A1876,DBMS_TYPE_SIZES[],2,FALSE)</f>
        <v>9</v>
      </c>
      <c r="D1876" s="109">
        <f>VLOOKUP(A1876,DBMS_TYPE_SIZES[],3,FALSE)</f>
        <v>4</v>
      </c>
      <c r="E1876" s="110">
        <f>VLOOKUP(A1876,DBMS_TYPE_SIZES[],4,FALSE)</f>
        <v>4</v>
      </c>
      <c r="F1876" t="s">
        <v>197</v>
      </c>
      <c r="G1876" t="s">
        <v>238</v>
      </c>
      <c r="H1876" t="s">
        <v>18</v>
      </c>
      <c r="I1876">
        <v>10</v>
      </c>
      <c r="J1876">
        <v>4</v>
      </c>
    </row>
    <row r="1877" spans="1:10">
      <c r="A1877" s="108" t="str">
        <f>COL_SIZES[[#This Row],[datatype]]&amp;"_"&amp;COL_SIZES[[#This Row],[column_prec]]&amp;"_"&amp;COL_SIZES[[#This Row],[col_len]]</f>
        <v>numeric_19_9</v>
      </c>
      <c r="B1877" s="108">
        <f>IF(COL_SIZES[[#This Row],[datatype]] = "varchar",
  MIN(
    COL_SIZES[[#This Row],[column_length]],
    IFERROR(VALUE(VLOOKUP(
      COL_SIZES[[#This Row],[table_name]]&amp;"."&amp;COL_SIZES[[#This Row],[column_name]],
      AVG_COL_SIZES[#Data],2,FALSE)),
    COL_SIZES[[#This Row],[column_length]])
  ),
  COL_SIZES[[#This Row],[column_length]])</f>
        <v>9</v>
      </c>
      <c r="C1877" s="109">
        <f>VLOOKUP(A1877,DBMS_TYPE_SIZES[],2,FALSE)</f>
        <v>9</v>
      </c>
      <c r="D1877" s="109">
        <f>VLOOKUP(A1877,DBMS_TYPE_SIZES[],3,FALSE)</f>
        <v>9</v>
      </c>
      <c r="E1877" s="110">
        <f>VLOOKUP(A1877,DBMS_TYPE_SIZES[],4,FALSE)</f>
        <v>9</v>
      </c>
      <c r="F1877" t="s">
        <v>197</v>
      </c>
      <c r="G1877" t="s">
        <v>151</v>
      </c>
      <c r="H1877" t="s">
        <v>62</v>
      </c>
      <c r="I1877">
        <v>19</v>
      </c>
      <c r="J1877">
        <v>9</v>
      </c>
    </row>
    <row r="1878" spans="1:10">
      <c r="A1878" s="108" t="str">
        <f>COL_SIZES[[#This Row],[datatype]]&amp;"_"&amp;COL_SIZES[[#This Row],[column_prec]]&amp;"_"&amp;COL_SIZES[[#This Row],[col_len]]</f>
        <v>numeric_19_9</v>
      </c>
      <c r="B1878" s="108">
        <f>IF(COL_SIZES[[#This Row],[datatype]] = "varchar",
  MIN(
    COL_SIZES[[#This Row],[column_length]],
    IFERROR(VALUE(VLOOKUP(
      COL_SIZES[[#This Row],[table_name]]&amp;"."&amp;COL_SIZES[[#This Row],[column_name]],
      AVG_COL_SIZES[#Data],2,FALSE)),
    COL_SIZES[[#This Row],[column_length]])
  ),
  COL_SIZES[[#This Row],[column_length]])</f>
        <v>9</v>
      </c>
      <c r="C1878" s="109">
        <f>VLOOKUP(A1878,DBMS_TYPE_SIZES[],2,FALSE)</f>
        <v>9</v>
      </c>
      <c r="D1878" s="109">
        <f>VLOOKUP(A1878,DBMS_TYPE_SIZES[],3,FALSE)</f>
        <v>9</v>
      </c>
      <c r="E1878" s="110">
        <f>VLOOKUP(A1878,DBMS_TYPE_SIZES[],4,FALSE)</f>
        <v>9</v>
      </c>
      <c r="F1878" t="s">
        <v>198</v>
      </c>
      <c r="G1878" t="s">
        <v>143</v>
      </c>
      <c r="H1878" t="s">
        <v>62</v>
      </c>
      <c r="I1878">
        <v>19</v>
      </c>
      <c r="J1878">
        <v>9</v>
      </c>
    </row>
    <row r="1879" spans="1:10">
      <c r="A1879" s="108" t="str">
        <f>COL_SIZES[[#This Row],[datatype]]&amp;"_"&amp;COL_SIZES[[#This Row],[column_prec]]&amp;"_"&amp;COL_SIZES[[#This Row],[col_len]]</f>
        <v>datetime_23_8</v>
      </c>
      <c r="B1879" s="108">
        <f>IF(COL_SIZES[[#This Row],[datatype]] = "varchar",
  MIN(
    COL_SIZES[[#This Row],[column_length]],
    IFERROR(VALUE(VLOOKUP(
      COL_SIZES[[#This Row],[table_name]]&amp;"."&amp;COL_SIZES[[#This Row],[column_name]],
      AVG_COL_SIZES[#Data],2,FALSE)),
    COL_SIZES[[#This Row],[column_length]])
  ),
  COL_SIZES[[#This Row],[column_length]])</f>
        <v>8</v>
      </c>
      <c r="C1879" s="109">
        <f>VLOOKUP(A1879,DBMS_TYPE_SIZES[],2,FALSE)</f>
        <v>7</v>
      </c>
      <c r="D1879" s="109">
        <f>VLOOKUP(A1879,DBMS_TYPE_SIZES[],3,FALSE)</f>
        <v>8</v>
      </c>
      <c r="E1879" s="110">
        <f>VLOOKUP(A1879,DBMS_TYPE_SIZES[],4,FALSE)</f>
        <v>8</v>
      </c>
      <c r="F1879" t="s">
        <v>198</v>
      </c>
      <c r="G1879" t="s">
        <v>575</v>
      </c>
      <c r="H1879" t="s">
        <v>20</v>
      </c>
      <c r="I1879">
        <v>23</v>
      </c>
      <c r="J1879">
        <v>8</v>
      </c>
    </row>
    <row r="1880" spans="1:10">
      <c r="A1880" s="108" t="str">
        <f>COL_SIZES[[#This Row],[datatype]]&amp;"_"&amp;COL_SIZES[[#This Row],[column_prec]]&amp;"_"&amp;COL_SIZES[[#This Row],[col_len]]</f>
        <v>int_10_4</v>
      </c>
      <c r="B1880" s="108">
        <f>IF(COL_SIZES[[#This Row],[datatype]] = "varchar",
  MIN(
    COL_SIZES[[#This Row],[column_length]],
    IFERROR(VALUE(VLOOKUP(
      COL_SIZES[[#This Row],[table_name]]&amp;"."&amp;COL_SIZES[[#This Row],[column_name]],
      AVG_COL_SIZES[#Data],2,FALSE)),
    COL_SIZES[[#This Row],[column_length]])
  ),
  COL_SIZES[[#This Row],[column_length]])</f>
        <v>4</v>
      </c>
      <c r="C1880" s="109">
        <f>VLOOKUP(A1880,DBMS_TYPE_SIZES[],2,FALSE)</f>
        <v>9</v>
      </c>
      <c r="D1880" s="109">
        <f>VLOOKUP(A1880,DBMS_TYPE_SIZES[],3,FALSE)</f>
        <v>4</v>
      </c>
      <c r="E1880" s="110">
        <f>VLOOKUP(A1880,DBMS_TYPE_SIZES[],4,FALSE)</f>
        <v>4</v>
      </c>
      <c r="F1880" t="s">
        <v>198</v>
      </c>
      <c r="G1880" t="s">
        <v>141</v>
      </c>
      <c r="H1880" t="s">
        <v>18</v>
      </c>
      <c r="I1880">
        <v>10</v>
      </c>
      <c r="J1880">
        <v>4</v>
      </c>
    </row>
    <row r="1881" spans="1:10">
      <c r="A1881" s="108" t="str">
        <f>COL_SIZES[[#This Row],[datatype]]&amp;"_"&amp;COL_SIZES[[#This Row],[column_prec]]&amp;"_"&amp;COL_SIZES[[#This Row],[col_len]]</f>
        <v>int_10_4</v>
      </c>
      <c r="B1881" s="108">
        <f>IF(COL_SIZES[[#This Row],[datatype]] = "varchar",
  MIN(
    COL_SIZES[[#This Row],[column_length]],
    IFERROR(VALUE(VLOOKUP(
      COL_SIZES[[#This Row],[table_name]]&amp;"."&amp;COL_SIZES[[#This Row],[column_name]],
      AVG_COL_SIZES[#Data],2,FALSE)),
    COL_SIZES[[#This Row],[column_length]])
  ),
  COL_SIZES[[#This Row],[column_length]])</f>
        <v>4</v>
      </c>
      <c r="C1881" s="109">
        <f>VLOOKUP(A1881,DBMS_TYPE_SIZES[],2,FALSE)</f>
        <v>9</v>
      </c>
      <c r="D1881" s="109">
        <f>VLOOKUP(A1881,DBMS_TYPE_SIZES[],3,FALSE)</f>
        <v>4</v>
      </c>
      <c r="E1881" s="110">
        <f>VLOOKUP(A1881,DBMS_TYPE_SIZES[],4,FALSE)</f>
        <v>4</v>
      </c>
      <c r="F1881" t="s">
        <v>198</v>
      </c>
      <c r="G1881" t="s">
        <v>83</v>
      </c>
      <c r="H1881" t="s">
        <v>18</v>
      </c>
      <c r="I1881">
        <v>10</v>
      </c>
      <c r="J1881">
        <v>4</v>
      </c>
    </row>
    <row r="1882" spans="1:10">
      <c r="A1882" s="108" t="str">
        <f>COL_SIZES[[#This Row],[datatype]]&amp;"_"&amp;COL_SIZES[[#This Row],[column_prec]]&amp;"_"&amp;COL_SIZES[[#This Row],[col_len]]</f>
        <v>datetime_23_8</v>
      </c>
      <c r="B1882" s="108">
        <f>IF(COL_SIZES[[#This Row],[datatype]] = "varchar",
  MIN(
    COL_SIZES[[#This Row],[column_length]],
    IFERROR(VALUE(VLOOKUP(
      COL_SIZES[[#This Row],[table_name]]&amp;"."&amp;COL_SIZES[[#This Row],[column_name]],
      AVG_COL_SIZES[#Data],2,FALSE)),
    COL_SIZES[[#This Row],[column_length]])
  ),
  COL_SIZES[[#This Row],[column_length]])</f>
        <v>8</v>
      </c>
      <c r="C1882" s="109">
        <f>VLOOKUP(A1882,DBMS_TYPE_SIZES[],2,FALSE)</f>
        <v>7</v>
      </c>
      <c r="D1882" s="109">
        <f>VLOOKUP(A1882,DBMS_TYPE_SIZES[],3,FALSE)</f>
        <v>8</v>
      </c>
      <c r="E1882" s="110">
        <f>VLOOKUP(A1882,DBMS_TYPE_SIZES[],4,FALSE)</f>
        <v>8</v>
      </c>
      <c r="F1882" t="s">
        <v>198</v>
      </c>
      <c r="G1882" t="s">
        <v>811</v>
      </c>
      <c r="H1882" t="s">
        <v>20</v>
      </c>
      <c r="I1882">
        <v>23</v>
      </c>
      <c r="J1882">
        <v>8</v>
      </c>
    </row>
    <row r="1883" spans="1:10">
      <c r="A1883" s="108" t="str">
        <f>COL_SIZES[[#This Row],[datatype]]&amp;"_"&amp;COL_SIZES[[#This Row],[column_prec]]&amp;"_"&amp;COL_SIZES[[#This Row],[col_len]]</f>
        <v>int_10_4</v>
      </c>
      <c r="B1883" s="108">
        <f>IF(COL_SIZES[[#This Row],[datatype]] = "varchar",
  MIN(
    COL_SIZES[[#This Row],[column_length]],
    IFERROR(VALUE(VLOOKUP(
      COL_SIZES[[#This Row],[table_name]]&amp;"."&amp;COL_SIZES[[#This Row],[column_name]],
      AVG_COL_SIZES[#Data],2,FALSE)),
    COL_SIZES[[#This Row],[column_length]])
  ),
  COL_SIZES[[#This Row],[column_length]])</f>
        <v>4</v>
      </c>
      <c r="C1883" s="109">
        <f>VLOOKUP(A1883,DBMS_TYPE_SIZES[],2,FALSE)</f>
        <v>9</v>
      </c>
      <c r="D1883" s="109">
        <f>VLOOKUP(A1883,DBMS_TYPE_SIZES[],3,FALSE)</f>
        <v>4</v>
      </c>
      <c r="E1883" s="110">
        <f>VLOOKUP(A1883,DBMS_TYPE_SIZES[],4,FALSE)</f>
        <v>4</v>
      </c>
      <c r="F1883" t="s">
        <v>198</v>
      </c>
      <c r="G1883" t="s">
        <v>211</v>
      </c>
      <c r="H1883" t="s">
        <v>18</v>
      </c>
      <c r="I1883">
        <v>10</v>
      </c>
      <c r="J1883">
        <v>4</v>
      </c>
    </row>
    <row r="1884" spans="1:10">
      <c r="A1884" s="108" t="str">
        <f>COL_SIZES[[#This Row],[datatype]]&amp;"_"&amp;COL_SIZES[[#This Row],[column_prec]]&amp;"_"&amp;COL_SIZES[[#This Row],[col_len]]</f>
        <v>varchar_0_255</v>
      </c>
      <c r="B1884" s="108">
        <f>IF(COL_SIZES[[#This Row],[datatype]] = "varchar",
  MIN(
    COL_SIZES[[#This Row],[column_length]],
    IFERROR(VALUE(VLOOKUP(
      COL_SIZES[[#This Row],[table_name]]&amp;"."&amp;COL_SIZES[[#This Row],[column_name]],
      AVG_COL_SIZES[#Data],2,FALSE)),
    COL_SIZES[[#This Row],[column_length]])
  ),
  COL_SIZES[[#This Row],[column_length]])</f>
        <v>255</v>
      </c>
      <c r="C1884" s="109">
        <f>VLOOKUP(A1884,DBMS_TYPE_SIZES[],2,FALSE)</f>
        <v>255</v>
      </c>
      <c r="D1884" s="109">
        <f>VLOOKUP(A1884,DBMS_TYPE_SIZES[],3,FALSE)</f>
        <v>255</v>
      </c>
      <c r="E1884" s="110">
        <f>VLOOKUP(A1884,DBMS_TYPE_SIZES[],4,FALSE)</f>
        <v>256</v>
      </c>
      <c r="F1884" t="s">
        <v>198</v>
      </c>
      <c r="G1884" t="s">
        <v>505</v>
      </c>
      <c r="H1884" t="s">
        <v>86</v>
      </c>
      <c r="I1884">
        <v>0</v>
      </c>
      <c r="J1884">
        <v>255</v>
      </c>
    </row>
    <row r="1885" spans="1:10">
      <c r="A1885" s="108" t="str">
        <f>COL_SIZES[[#This Row],[datatype]]&amp;"_"&amp;COL_SIZES[[#This Row],[column_prec]]&amp;"_"&amp;COL_SIZES[[#This Row],[col_len]]</f>
        <v>int_10_4</v>
      </c>
      <c r="B1885" s="108">
        <f>IF(COL_SIZES[[#This Row],[datatype]] = "varchar",
  MIN(
    COL_SIZES[[#This Row],[column_length]],
    IFERROR(VALUE(VLOOKUP(
      COL_SIZES[[#This Row],[table_name]]&amp;"."&amp;COL_SIZES[[#This Row],[column_name]],
      AVG_COL_SIZES[#Data],2,FALSE)),
    COL_SIZES[[#This Row],[column_length]])
  ),
  COL_SIZES[[#This Row],[column_length]])</f>
        <v>4</v>
      </c>
      <c r="C1885" s="109">
        <f>VLOOKUP(A1885,DBMS_TYPE_SIZES[],2,FALSE)</f>
        <v>9</v>
      </c>
      <c r="D1885" s="109">
        <f>VLOOKUP(A1885,DBMS_TYPE_SIZES[],3,FALSE)</f>
        <v>4</v>
      </c>
      <c r="E1885" s="110">
        <f>VLOOKUP(A1885,DBMS_TYPE_SIZES[],4,FALSE)</f>
        <v>4</v>
      </c>
      <c r="F1885" t="s">
        <v>198</v>
      </c>
      <c r="G1885" t="s">
        <v>812</v>
      </c>
      <c r="H1885" t="s">
        <v>18</v>
      </c>
      <c r="I1885">
        <v>10</v>
      </c>
      <c r="J1885">
        <v>4</v>
      </c>
    </row>
    <row r="1886" spans="1:10">
      <c r="A1886" s="108" t="str">
        <f>COL_SIZES[[#This Row],[datatype]]&amp;"_"&amp;COL_SIZES[[#This Row],[column_prec]]&amp;"_"&amp;COL_SIZES[[#This Row],[col_len]]</f>
        <v>int_10_4</v>
      </c>
      <c r="B1886" s="108">
        <f>IF(COL_SIZES[[#This Row],[datatype]] = "varchar",
  MIN(
    COL_SIZES[[#This Row],[column_length]],
    IFERROR(VALUE(VLOOKUP(
      COL_SIZES[[#This Row],[table_name]]&amp;"."&amp;COL_SIZES[[#This Row],[column_name]],
      AVG_COL_SIZES[#Data],2,FALSE)),
    COL_SIZES[[#This Row],[column_length]])
  ),
  COL_SIZES[[#This Row],[column_length]])</f>
        <v>4</v>
      </c>
      <c r="C1886" s="109">
        <f>VLOOKUP(A1886,DBMS_TYPE_SIZES[],2,FALSE)</f>
        <v>9</v>
      </c>
      <c r="D1886" s="109">
        <f>VLOOKUP(A1886,DBMS_TYPE_SIZES[],3,FALSE)</f>
        <v>4</v>
      </c>
      <c r="E1886" s="110">
        <f>VLOOKUP(A1886,DBMS_TYPE_SIZES[],4,FALSE)</f>
        <v>4</v>
      </c>
      <c r="F1886" t="s">
        <v>198</v>
      </c>
      <c r="G1886" t="s">
        <v>215</v>
      </c>
      <c r="H1886" t="s">
        <v>18</v>
      </c>
      <c r="I1886">
        <v>10</v>
      </c>
      <c r="J1886">
        <v>4</v>
      </c>
    </row>
    <row r="1887" spans="1:10">
      <c r="A1887" s="108" t="str">
        <f>COL_SIZES[[#This Row],[datatype]]&amp;"_"&amp;COL_SIZES[[#This Row],[column_prec]]&amp;"_"&amp;COL_SIZES[[#This Row],[col_len]]</f>
        <v>int_10_4</v>
      </c>
      <c r="B1887" s="108">
        <f>IF(COL_SIZES[[#This Row],[datatype]] = "varchar",
  MIN(
    COL_SIZES[[#This Row],[column_length]],
    IFERROR(VALUE(VLOOKUP(
      COL_SIZES[[#This Row],[table_name]]&amp;"."&amp;COL_SIZES[[#This Row],[column_name]],
      AVG_COL_SIZES[#Data],2,FALSE)),
    COL_SIZES[[#This Row],[column_length]])
  ),
  COL_SIZES[[#This Row],[column_length]])</f>
        <v>4</v>
      </c>
      <c r="C1887" s="109">
        <f>VLOOKUP(A1887,DBMS_TYPE_SIZES[],2,FALSE)</f>
        <v>9</v>
      </c>
      <c r="D1887" s="109">
        <f>VLOOKUP(A1887,DBMS_TYPE_SIZES[],3,FALSE)</f>
        <v>4</v>
      </c>
      <c r="E1887" s="110">
        <f>VLOOKUP(A1887,DBMS_TYPE_SIZES[],4,FALSE)</f>
        <v>4</v>
      </c>
      <c r="F1887" t="s">
        <v>198</v>
      </c>
      <c r="G1887" t="s">
        <v>697</v>
      </c>
      <c r="H1887" t="s">
        <v>18</v>
      </c>
      <c r="I1887">
        <v>10</v>
      </c>
      <c r="J1887">
        <v>4</v>
      </c>
    </row>
    <row r="1888" spans="1:10">
      <c r="A1888" s="108" t="str">
        <f>COL_SIZES[[#This Row],[datatype]]&amp;"_"&amp;COL_SIZES[[#This Row],[column_prec]]&amp;"_"&amp;COL_SIZES[[#This Row],[col_len]]</f>
        <v>int_10_4</v>
      </c>
      <c r="B1888" s="108">
        <f>IF(COL_SIZES[[#This Row],[datatype]] = "varchar",
  MIN(
    COL_SIZES[[#This Row],[column_length]],
    IFERROR(VALUE(VLOOKUP(
      COL_SIZES[[#This Row],[table_name]]&amp;"."&amp;COL_SIZES[[#This Row],[column_name]],
      AVG_COL_SIZES[#Data],2,FALSE)),
    COL_SIZES[[#This Row],[column_length]])
  ),
  COL_SIZES[[#This Row],[column_length]])</f>
        <v>4</v>
      </c>
      <c r="C1888" s="109">
        <f>VLOOKUP(A1888,DBMS_TYPE_SIZES[],2,FALSE)</f>
        <v>9</v>
      </c>
      <c r="D1888" s="109">
        <f>VLOOKUP(A1888,DBMS_TYPE_SIZES[],3,FALSE)</f>
        <v>4</v>
      </c>
      <c r="E1888" s="110">
        <f>VLOOKUP(A1888,DBMS_TYPE_SIZES[],4,FALSE)</f>
        <v>4</v>
      </c>
      <c r="F1888" t="s">
        <v>198</v>
      </c>
      <c r="G1888" t="s">
        <v>698</v>
      </c>
      <c r="H1888" t="s">
        <v>18</v>
      </c>
      <c r="I1888">
        <v>10</v>
      </c>
      <c r="J1888">
        <v>4</v>
      </c>
    </row>
    <row r="1889" spans="1:10">
      <c r="A1889" s="108" t="str">
        <f>COL_SIZES[[#This Row],[datatype]]&amp;"_"&amp;COL_SIZES[[#This Row],[column_prec]]&amp;"_"&amp;COL_SIZES[[#This Row],[col_len]]</f>
        <v>int_10_4</v>
      </c>
      <c r="B1889" s="108">
        <f>IF(COL_SIZES[[#This Row],[datatype]] = "varchar",
  MIN(
    COL_SIZES[[#This Row],[column_length]],
    IFERROR(VALUE(VLOOKUP(
      COL_SIZES[[#This Row],[table_name]]&amp;"."&amp;COL_SIZES[[#This Row],[column_name]],
      AVG_COL_SIZES[#Data],2,FALSE)),
    COL_SIZES[[#This Row],[column_length]])
  ),
  COL_SIZES[[#This Row],[column_length]])</f>
        <v>4</v>
      </c>
      <c r="C1889" s="109">
        <f>VLOOKUP(A1889,DBMS_TYPE_SIZES[],2,FALSE)</f>
        <v>9</v>
      </c>
      <c r="D1889" s="109">
        <f>VLOOKUP(A1889,DBMS_TYPE_SIZES[],3,FALSE)</f>
        <v>4</v>
      </c>
      <c r="E1889" s="110">
        <f>VLOOKUP(A1889,DBMS_TYPE_SIZES[],4,FALSE)</f>
        <v>4</v>
      </c>
      <c r="F1889" t="s">
        <v>198</v>
      </c>
      <c r="G1889" t="s">
        <v>139</v>
      </c>
      <c r="H1889" t="s">
        <v>18</v>
      </c>
      <c r="I1889">
        <v>10</v>
      </c>
      <c r="J1889">
        <v>4</v>
      </c>
    </row>
    <row r="1890" spans="1:10">
      <c r="A1890" s="108" t="str">
        <f>COL_SIZES[[#This Row],[datatype]]&amp;"_"&amp;COL_SIZES[[#This Row],[column_prec]]&amp;"_"&amp;COL_SIZES[[#This Row],[col_len]]</f>
        <v>varchar_0_255</v>
      </c>
      <c r="B1890" s="108">
        <f>IF(COL_SIZES[[#This Row],[datatype]] = "varchar",
  MIN(
    COL_SIZES[[#This Row],[column_length]],
    IFERROR(VALUE(VLOOKUP(
      COL_SIZES[[#This Row],[table_name]]&amp;"."&amp;COL_SIZES[[#This Row],[column_name]],
      AVG_COL_SIZES[#Data],2,FALSE)),
    COL_SIZES[[#This Row],[column_length]])
  ),
  COL_SIZES[[#This Row],[column_length]])</f>
        <v>255</v>
      </c>
      <c r="C1890" s="109">
        <f>VLOOKUP(A1890,DBMS_TYPE_SIZES[],2,FALSE)</f>
        <v>255</v>
      </c>
      <c r="D1890" s="109">
        <f>VLOOKUP(A1890,DBMS_TYPE_SIZES[],3,FALSE)</f>
        <v>255</v>
      </c>
      <c r="E1890" s="110">
        <f>VLOOKUP(A1890,DBMS_TYPE_SIZES[],4,FALSE)</f>
        <v>256</v>
      </c>
      <c r="F1890" t="s">
        <v>198</v>
      </c>
      <c r="G1890" t="s">
        <v>699</v>
      </c>
      <c r="H1890" t="s">
        <v>86</v>
      </c>
      <c r="I1890">
        <v>0</v>
      </c>
      <c r="J1890">
        <v>255</v>
      </c>
    </row>
    <row r="1891" spans="1:10">
      <c r="A1891" s="108" t="str">
        <f>COL_SIZES[[#This Row],[datatype]]&amp;"_"&amp;COL_SIZES[[#This Row],[column_prec]]&amp;"_"&amp;COL_SIZES[[#This Row],[col_len]]</f>
        <v>varchar_0_255</v>
      </c>
      <c r="B1891" s="108">
        <f>IF(COL_SIZES[[#This Row],[datatype]] = "varchar",
  MIN(
    COL_SIZES[[#This Row],[column_length]],
    IFERROR(VALUE(VLOOKUP(
      COL_SIZES[[#This Row],[table_name]]&amp;"."&amp;COL_SIZES[[#This Row],[column_name]],
      AVG_COL_SIZES[#Data],2,FALSE)),
    COL_SIZES[[#This Row],[column_length]])
  ),
  COL_SIZES[[#This Row],[column_length]])</f>
        <v>255</v>
      </c>
      <c r="C1891" s="109">
        <f>VLOOKUP(A1891,DBMS_TYPE_SIZES[],2,FALSE)</f>
        <v>255</v>
      </c>
      <c r="D1891" s="109">
        <f>VLOOKUP(A1891,DBMS_TYPE_SIZES[],3,FALSE)</f>
        <v>255</v>
      </c>
      <c r="E1891" s="110">
        <f>VLOOKUP(A1891,DBMS_TYPE_SIZES[],4,FALSE)</f>
        <v>256</v>
      </c>
      <c r="F1891" t="s">
        <v>198</v>
      </c>
      <c r="G1891" t="s">
        <v>700</v>
      </c>
      <c r="H1891" t="s">
        <v>86</v>
      </c>
      <c r="I1891">
        <v>0</v>
      </c>
      <c r="J1891">
        <v>255</v>
      </c>
    </row>
    <row r="1892" spans="1:10">
      <c r="A1892" s="108" t="str">
        <f>COL_SIZES[[#This Row],[datatype]]&amp;"_"&amp;COL_SIZES[[#This Row],[column_prec]]&amp;"_"&amp;COL_SIZES[[#This Row],[col_len]]</f>
        <v>int_10_4</v>
      </c>
      <c r="B1892" s="108">
        <f>IF(COL_SIZES[[#This Row],[datatype]] = "varchar",
  MIN(
    COL_SIZES[[#This Row],[column_length]],
    IFERROR(VALUE(VLOOKUP(
      COL_SIZES[[#This Row],[table_name]]&amp;"."&amp;COL_SIZES[[#This Row],[column_name]],
      AVG_COL_SIZES[#Data],2,FALSE)),
    COL_SIZES[[#This Row],[column_length]])
  ),
  COL_SIZES[[#This Row],[column_length]])</f>
        <v>4</v>
      </c>
      <c r="C1892" s="109">
        <f>VLOOKUP(A1892,DBMS_TYPE_SIZES[],2,FALSE)</f>
        <v>9</v>
      </c>
      <c r="D1892" s="109">
        <f>VLOOKUP(A1892,DBMS_TYPE_SIZES[],3,FALSE)</f>
        <v>4</v>
      </c>
      <c r="E1892" s="110">
        <f>VLOOKUP(A1892,DBMS_TYPE_SIZES[],4,FALSE)</f>
        <v>4</v>
      </c>
      <c r="F1892" t="s">
        <v>198</v>
      </c>
      <c r="G1892" t="s">
        <v>116</v>
      </c>
      <c r="H1892" t="s">
        <v>18</v>
      </c>
      <c r="I1892">
        <v>10</v>
      </c>
      <c r="J1892">
        <v>4</v>
      </c>
    </row>
    <row r="1893" spans="1:10">
      <c r="A1893" s="108" t="str">
        <f>COL_SIZES[[#This Row],[datatype]]&amp;"_"&amp;COL_SIZES[[#This Row],[column_prec]]&amp;"_"&amp;COL_SIZES[[#This Row],[col_len]]</f>
        <v>int_10_4</v>
      </c>
      <c r="B1893" s="108">
        <f>IF(COL_SIZES[[#This Row],[datatype]] = "varchar",
  MIN(
    COL_SIZES[[#This Row],[column_length]],
    IFERROR(VALUE(VLOOKUP(
      COL_SIZES[[#This Row],[table_name]]&amp;"."&amp;COL_SIZES[[#This Row],[column_name]],
      AVG_COL_SIZES[#Data],2,FALSE)),
    COL_SIZES[[#This Row],[column_length]])
  ),
  COL_SIZES[[#This Row],[column_length]])</f>
        <v>4</v>
      </c>
      <c r="C1893" s="109">
        <f>VLOOKUP(A1893,DBMS_TYPE_SIZES[],2,FALSE)</f>
        <v>9</v>
      </c>
      <c r="D1893" s="109">
        <f>VLOOKUP(A1893,DBMS_TYPE_SIZES[],3,FALSE)</f>
        <v>4</v>
      </c>
      <c r="E1893" s="110">
        <f>VLOOKUP(A1893,DBMS_TYPE_SIZES[],4,FALSE)</f>
        <v>4</v>
      </c>
      <c r="F1893" t="s">
        <v>198</v>
      </c>
      <c r="G1893" t="s">
        <v>96</v>
      </c>
      <c r="H1893" t="s">
        <v>18</v>
      </c>
      <c r="I1893">
        <v>10</v>
      </c>
      <c r="J1893">
        <v>4</v>
      </c>
    </row>
    <row r="1894" spans="1:10">
      <c r="A1894" s="108" t="str">
        <f>COL_SIZES[[#This Row],[datatype]]&amp;"_"&amp;COL_SIZES[[#This Row],[column_prec]]&amp;"_"&amp;COL_SIZES[[#This Row],[col_len]]</f>
        <v>int_10_4</v>
      </c>
      <c r="B1894" s="108">
        <f>IF(COL_SIZES[[#This Row],[datatype]] = "varchar",
  MIN(
    COL_SIZES[[#This Row],[column_length]],
    IFERROR(VALUE(VLOOKUP(
      COL_SIZES[[#This Row],[table_name]]&amp;"."&amp;COL_SIZES[[#This Row],[column_name]],
      AVG_COL_SIZES[#Data],2,FALSE)),
    COL_SIZES[[#This Row],[column_length]])
  ),
  COL_SIZES[[#This Row],[column_length]])</f>
        <v>4</v>
      </c>
      <c r="C1894" s="109">
        <f>VLOOKUP(A1894,DBMS_TYPE_SIZES[],2,FALSE)</f>
        <v>9</v>
      </c>
      <c r="D1894" s="109">
        <f>VLOOKUP(A1894,DBMS_TYPE_SIZES[],3,FALSE)</f>
        <v>4</v>
      </c>
      <c r="E1894" s="110">
        <f>VLOOKUP(A1894,DBMS_TYPE_SIZES[],4,FALSE)</f>
        <v>4</v>
      </c>
      <c r="F1894" t="s">
        <v>198</v>
      </c>
      <c r="G1894" t="s">
        <v>847</v>
      </c>
      <c r="H1894" t="s">
        <v>18</v>
      </c>
      <c r="I1894">
        <v>10</v>
      </c>
      <c r="J1894">
        <v>4</v>
      </c>
    </row>
    <row r="1895" spans="1:10">
      <c r="A1895" s="108" t="str">
        <f>COL_SIZES[[#This Row],[datatype]]&amp;"_"&amp;COL_SIZES[[#This Row],[column_prec]]&amp;"_"&amp;COL_SIZES[[#This Row],[col_len]]</f>
        <v>datetime_23_8</v>
      </c>
      <c r="B1895" s="108">
        <f>IF(COL_SIZES[[#This Row],[datatype]] = "varchar",
  MIN(
    COL_SIZES[[#This Row],[column_length]],
    IFERROR(VALUE(VLOOKUP(
      COL_SIZES[[#This Row],[table_name]]&amp;"."&amp;COL_SIZES[[#This Row],[column_name]],
      AVG_COL_SIZES[#Data],2,FALSE)),
    COL_SIZES[[#This Row],[column_length]])
  ),
  COL_SIZES[[#This Row],[column_length]])</f>
        <v>8</v>
      </c>
      <c r="C1895" s="109">
        <f>VLOOKUP(A1895,DBMS_TYPE_SIZES[],2,FALSE)</f>
        <v>7</v>
      </c>
      <c r="D1895" s="109">
        <f>VLOOKUP(A1895,DBMS_TYPE_SIZES[],3,FALSE)</f>
        <v>8</v>
      </c>
      <c r="E1895" s="110">
        <f>VLOOKUP(A1895,DBMS_TYPE_SIZES[],4,FALSE)</f>
        <v>8</v>
      </c>
      <c r="F1895" t="s">
        <v>198</v>
      </c>
      <c r="G1895" t="s">
        <v>713</v>
      </c>
      <c r="H1895" t="s">
        <v>20</v>
      </c>
      <c r="I1895">
        <v>23</v>
      </c>
      <c r="J1895">
        <v>8</v>
      </c>
    </row>
    <row r="1896" spans="1:10">
      <c r="A1896" s="108" t="str">
        <f>COL_SIZES[[#This Row],[datatype]]&amp;"_"&amp;COL_SIZES[[#This Row],[column_prec]]&amp;"_"&amp;COL_SIZES[[#This Row],[col_len]]</f>
        <v>int_10_4</v>
      </c>
      <c r="B1896" s="108">
        <f>IF(COL_SIZES[[#This Row],[datatype]] = "varchar",
  MIN(
    COL_SIZES[[#This Row],[column_length]],
    IFERROR(VALUE(VLOOKUP(
      COL_SIZES[[#This Row],[table_name]]&amp;"."&amp;COL_SIZES[[#This Row],[column_name]],
      AVG_COL_SIZES[#Data],2,FALSE)),
    COL_SIZES[[#This Row],[column_length]])
  ),
  COL_SIZES[[#This Row],[column_length]])</f>
        <v>4</v>
      </c>
      <c r="C1896" s="109">
        <f>VLOOKUP(A1896,DBMS_TYPE_SIZES[],2,FALSE)</f>
        <v>9</v>
      </c>
      <c r="D1896" s="109">
        <f>VLOOKUP(A1896,DBMS_TYPE_SIZES[],3,FALSE)</f>
        <v>4</v>
      </c>
      <c r="E1896" s="110">
        <f>VLOOKUP(A1896,DBMS_TYPE_SIZES[],4,FALSE)</f>
        <v>4</v>
      </c>
      <c r="F1896" t="s">
        <v>198</v>
      </c>
      <c r="G1896" t="s">
        <v>714</v>
      </c>
      <c r="H1896" t="s">
        <v>18</v>
      </c>
      <c r="I1896">
        <v>10</v>
      </c>
      <c r="J1896">
        <v>4</v>
      </c>
    </row>
    <row r="1897" spans="1:10">
      <c r="A1897" s="108" t="str">
        <f>COL_SIZES[[#This Row],[datatype]]&amp;"_"&amp;COL_SIZES[[#This Row],[column_prec]]&amp;"_"&amp;COL_SIZES[[#This Row],[col_len]]</f>
        <v>varchar_0_255</v>
      </c>
      <c r="B1897" s="108">
        <f>IF(COL_SIZES[[#This Row],[datatype]] = "varchar",
  MIN(
    COL_SIZES[[#This Row],[column_length]],
    IFERROR(VALUE(VLOOKUP(
      COL_SIZES[[#This Row],[table_name]]&amp;"."&amp;COL_SIZES[[#This Row],[column_name]],
      AVG_COL_SIZES[#Data],2,FALSE)),
    COL_SIZES[[#This Row],[column_length]])
  ),
  COL_SIZES[[#This Row],[column_length]])</f>
        <v>255</v>
      </c>
      <c r="C1897" s="109">
        <f>VLOOKUP(A1897,DBMS_TYPE_SIZES[],2,FALSE)</f>
        <v>255</v>
      </c>
      <c r="D1897" s="109">
        <f>VLOOKUP(A1897,DBMS_TYPE_SIZES[],3,FALSE)</f>
        <v>255</v>
      </c>
      <c r="E1897" s="110">
        <f>VLOOKUP(A1897,DBMS_TYPE_SIZES[],4,FALSE)</f>
        <v>256</v>
      </c>
      <c r="F1897" t="s">
        <v>198</v>
      </c>
      <c r="G1897" t="s">
        <v>813</v>
      </c>
      <c r="H1897" t="s">
        <v>86</v>
      </c>
      <c r="I1897">
        <v>0</v>
      </c>
      <c r="J1897">
        <v>255</v>
      </c>
    </row>
    <row r="1898" spans="1:10">
      <c r="A1898" s="108" t="str">
        <f>COL_SIZES[[#This Row],[datatype]]&amp;"_"&amp;COL_SIZES[[#This Row],[column_prec]]&amp;"_"&amp;COL_SIZES[[#This Row],[col_len]]</f>
        <v>int_10_4</v>
      </c>
      <c r="B1898" s="108">
        <f>IF(COL_SIZES[[#This Row],[datatype]] = "varchar",
  MIN(
    COL_SIZES[[#This Row],[column_length]],
    IFERROR(VALUE(VLOOKUP(
      COL_SIZES[[#This Row],[table_name]]&amp;"."&amp;COL_SIZES[[#This Row],[column_name]],
      AVG_COL_SIZES[#Data],2,FALSE)),
    COL_SIZES[[#This Row],[column_length]])
  ),
  COL_SIZES[[#This Row],[column_length]])</f>
        <v>4</v>
      </c>
      <c r="C1898" s="109">
        <f>VLOOKUP(A1898,DBMS_TYPE_SIZES[],2,FALSE)</f>
        <v>9</v>
      </c>
      <c r="D1898" s="109">
        <f>VLOOKUP(A1898,DBMS_TYPE_SIZES[],3,FALSE)</f>
        <v>4</v>
      </c>
      <c r="E1898" s="110">
        <f>VLOOKUP(A1898,DBMS_TYPE_SIZES[],4,FALSE)</f>
        <v>4</v>
      </c>
      <c r="F1898" t="s">
        <v>198</v>
      </c>
      <c r="G1898" t="s">
        <v>704</v>
      </c>
      <c r="H1898" t="s">
        <v>18</v>
      </c>
      <c r="I1898">
        <v>10</v>
      </c>
      <c r="J1898">
        <v>4</v>
      </c>
    </row>
    <row r="1899" spans="1:10">
      <c r="A1899" s="108" t="str">
        <f>COL_SIZES[[#This Row],[datatype]]&amp;"_"&amp;COL_SIZES[[#This Row],[column_prec]]&amp;"_"&amp;COL_SIZES[[#This Row],[col_len]]</f>
        <v>int_10_4</v>
      </c>
      <c r="B1899" s="108">
        <f>IF(COL_SIZES[[#This Row],[datatype]] = "varchar",
  MIN(
    COL_SIZES[[#This Row],[column_length]],
    IFERROR(VALUE(VLOOKUP(
      COL_SIZES[[#This Row],[table_name]]&amp;"."&amp;COL_SIZES[[#This Row],[column_name]],
      AVG_COL_SIZES[#Data],2,FALSE)),
    COL_SIZES[[#This Row],[column_length]])
  ),
  COL_SIZES[[#This Row],[column_length]])</f>
        <v>4</v>
      </c>
      <c r="C1899" s="109">
        <f>VLOOKUP(A1899,DBMS_TYPE_SIZES[],2,FALSE)</f>
        <v>9</v>
      </c>
      <c r="D1899" s="109">
        <f>VLOOKUP(A1899,DBMS_TYPE_SIZES[],3,FALSE)</f>
        <v>4</v>
      </c>
      <c r="E1899" s="110">
        <f>VLOOKUP(A1899,DBMS_TYPE_SIZES[],4,FALSE)</f>
        <v>4</v>
      </c>
      <c r="F1899" t="s">
        <v>198</v>
      </c>
      <c r="G1899" t="s">
        <v>204</v>
      </c>
      <c r="H1899" t="s">
        <v>18</v>
      </c>
      <c r="I1899">
        <v>10</v>
      </c>
      <c r="J1899">
        <v>4</v>
      </c>
    </row>
    <row r="1900" spans="1:10">
      <c r="A1900" s="108" t="str">
        <f>COL_SIZES[[#This Row],[datatype]]&amp;"_"&amp;COL_SIZES[[#This Row],[column_prec]]&amp;"_"&amp;COL_SIZES[[#This Row],[col_len]]</f>
        <v>varchar_0_255</v>
      </c>
      <c r="B1900" s="108">
        <f>IF(COL_SIZES[[#This Row],[datatype]] = "varchar",
  MIN(
    COL_SIZES[[#This Row],[column_length]],
    IFERROR(VALUE(VLOOKUP(
      COL_SIZES[[#This Row],[table_name]]&amp;"."&amp;COL_SIZES[[#This Row],[column_name]],
      AVG_COL_SIZES[#Data],2,FALSE)),
    COL_SIZES[[#This Row],[column_length]])
  ),
  COL_SIZES[[#This Row],[column_length]])</f>
        <v>255</v>
      </c>
      <c r="C1900" s="109">
        <f>VLOOKUP(A1900,DBMS_TYPE_SIZES[],2,FALSE)</f>
        <v>255</v>
      </c>
      <c r="D1900" s="109">
        <f>VLOOKUP(A1900,DBMS_TYPE_SIZES[],3,FALSE)</f>
        <v>255</v>
      </c>
      <c r="E1900" s="110">
        <f>VLOOKUP(A1900,DBMS_TYPE_SIZES[],4,FALSE)</f>
        <v>256</v>
      </c>
      <c r="F1900" t="s">
        <v>198</v>
      </c>
      <c r="G1900" t="s">
        <v>848</v>
      </c>
      <c r="H1900" t="s">
        <v>86</v>
      </c>
      <c r="I1900">
        <v>0</v>
      </c>
      <c r="J1900">
        <v>255</v>
      </c>
    </row>
    <row r="1901" spans="1:10">
      <c r="A1901" s="108" t="str">
        <f>COL_SIZES[[#This Row],[datatype]]&amp;"_"&amp;COL_SIZES[[#This Row],[column_prec]]&amp;"_"&amp;COL_SIZES[[#This Row],[col_len]]</f>
        <v>int_10_4</v>
      </c>
      <c r="B1901" s="108">
        <f>IF(COL_SIZES[[#This Row],[datatype]] = "varchar",
  MIN(
    COL_SIZES[[#This Row],[column_length]],
    IFERROR(VALUE(VLOOKUP(
      COL_SIZES[[#This Row],[table_name]]&amp;"."&amp;COL_SIZES[[#This Row],[column_name]],
      AVG_COL_SIZES[#Data],2,FALSE)),
    COL_SIZES[[#This Row],[column_length]])
  ),
  COL_SIZES[[#This Row],[column_length]])</f>
        <v>4</v>
      </c>
      <c r="C1901" s="109">
        <f>VLOOKUP(A1901,DBMS_TYPE_SIZES[],2,FALSE)</f>
        <v>9</v>
      </c>
      <c r="D1901" s="109">
        <f>VLOOKUP(A1901,DBMS_TYPE_SIZES[],3,FALSE)</f>
        <v>4</v>
      </c>
      <c r="E1901" s="110">
        <f>VLOOKUP(A1901,DBMS_TYPE_SIZES[],4,FALSE)</f>
        <v>4</v>
      </c>
      <c r="F1901" t="s">
        <v>198</v>
      </c>
      <c r="G1901" t="s">
        <v>707</v>
      </c>
      <c r="H1901" t="s">
        <v>18</v>
      </c>
      <c r="I1901">
        <v>10</v>
      </c>
      <c r="J1901">
        <v>4</v>
      </c>
    </row>
    <row r="1902" spans="1:10">
      <c r="A1902" s="108" t="str">
        <f>COL_SIZES[[#This Row],[datatype]]&amp;"_"&amp;COL_SIZES[[#This Row],[column_prec]]&amp;"_"&amp;COL_SIZES[[#This Row],[col_len]]</f>
        <v>int_10_4</v>
      </c>
      <c r="B1902" s="108">
        <f>IF(COL_SIZES[[#This Row],[datatype]] = "varchar",
  MIN(
    COL_SIZES[[#This Row],[column_length]],
    IFERROR(VALUE(VLOOKUP(
      COL_SIZES[[#This Row],[table_name]]&amp;"."&amp;COL_SIZES[[#This Row],[column_name]],
      AVG_COL_SIZES[#Data],2,FALSE)),
    COL_SIZES[[#This Row],[column_length]])
  ),
  COL_SIZES[[#This Row],[column_length]])</f>
        <v>4</v>
      </c>
      <c r="C1902" s="109">
        <f>VLOOKUP(A1902,DBMS_TYPE_SIZES[],2,FALSE)</f>
        <v>9</v>
      </c>
      <c r="D1902" s="109">
        <f>VLOOKUP(A1902,DBMS_TYPE_SIZES[],3,FALSE)</f>
        <v>4</v>
      </c>
      <c r="E1902" s="110">
        <f>VLOOKUP(A1902,DBMS_TYPE_SIZES[],4,FALSE)</f>
        <v>4</v>
      </c>
      <c r="F1902" t="s">
        <v>198</v>
      </c>
      <c r="G1902" t="s">
        <v>238</v>
      </c>
      <c r="H1902" t="s">
        <v>18</v>
      </c>
      <c r="I1902">
        <v>10</v>
      </c>
      <c r="J1902">
        <v>4</v>
      </c>
    </row>
    <row r="1903" spans="1:10">
      <c r="A1903" s="108" t="str">
        <f>COL_SIZES[[#This Row],[datatype]]&amp;"_"&amp;COL_SIZES[[#This Row],[column_prec]]&amp;"_"&amp;COL_SIZES[[#This Row],[col_len]]</f>
        <v>numeric_19_9</v>
      </c>
      <c r="B1903" s="108">
        <f>IF(COL_SIZES[[#This Row],[datatype]] = "varchar",
  MIN(
    COL_SIZES[[#This Row],[column_length]],
    IFERROR(VALUE(VLOOKUP(
      COL_SIZES[[#This Row],[table_name]]&amp;"."&amp;COL_SIZES[[#This Row],[column_name]],
      AVG_COL_SIZES[#Data],2,FALSE)),
    COL_SIZES[[#This Row],[column_length]])
  ),
  COL_SIZES[[#This Row],[column_length]])</f>
        <v>9</v>
      </c>
      <c r="C1903" s="109">
        <f>VLOOKUP(A1903,DBMS_TYPE_SIZES[],2,FALSE)</f>
        <v>9</v>
      </c>
      <c r="D1903" s="109">
        <f>VLOOKUP(A1903,DBMS_TYPE_SIZES[],3,FALSE)</f>
        <v>9</v>
      </c>
      <c r="E1903" s="110">
        <f>VLOOKUP(A1903,DBMS_TYPE_SIZES[],4,FALSE)</f>
        <v>9</v>
      </c>
      <c r="F1903" t="s">
        <v>198</v>
      </c>
      <c r="G1903" t="s">
        <v>151</v>
      </c>
      <c r="H1903" t="s">
        <v>62</v>
      </c>
      <c r="I1903">
        <v>19</v>
      </c>
      <c r="J1903">
        <v>9</v>
      </c>
    </row>
    <row r="1904" spans="1:10">
      <c r="A1904" s="108" t="str">
        <f>COL_SIZES[[#This Row],[datatype]]&amp;"_"&amp;COL_SIZES[[#This Row],[column_prec]]&amp;"_"&amp;COL_SIZES[[#This Row],[col_len]]</f>
        <v>int_10_4</v>
      </c>
      <c r="B1904" s="108">
        <f>IF(COL_SIZES[[#This Row],[datatype]] = "varchar",
  MIN(
    COL_SIZES[[#This Row],[column_length]],
    IFERROR(VALUE(VLOOKUP(
      COL_SIZES[[#This Row],[table_name]]&amp;"."&amp;COL_SIZES[[#This Row],[column_name]],
      AVG_COL_SIZES[#Data],2,FALSE)),
    COL_SIZES[[#This Row],[column_length]])
  ),
  COL_SIZES[[#This Row],[column_length]])</f>
        <v>4</v>
      </c>
      <c r="C1904" s="109">
        <f>VLOOKUP(A1904,DBMS_TYPE_SIZES[],2,FALSE)</f>
        <v>9</v>
      </c>
      <c r="D1904" s="109">
        <f>VLOOKUP(A1904,DBMS_TYPE_SIZES[],3,FALSE)</f>
        <v>4</v>
      </c>
      <c r="E1904" s="110">
        <f>VLOOKUP(A1904,DBMS_TYPE_SIZES[],4,FALSE)</f>
        <v>4</v>
      </c>
      <c r="F1904" t="s">
        <v>198</v>
      </c>
      <c r="G1904" t="s">
        <v>849</v>
      </c>
      <c r="H1904" t="s">
        <v>18</v>
      </c>
      <c r="I1904">
        <v>10</v>
      </c>
      <c r="J1904">
        <v>4</v>
      </c>
    </row>
    <row r="1905" spans="1:10">
      <c r="A1905" s="108" t="str">
        <f>COL_SIZES[[#This Row],[datatype]]&amp;"_"&amp;COL_SIZES[[#This Row],[column_prec]]&amp;"_"&amp;COL_SIZES[[#This Row],[col_len]]</f>
        <v>numeric_19_9</v>
      </c>
      <c r="B1905" s="108">
        <f>IF(COL_SIZES[[#This Row],[datatype]] = "varchar",
  MIN(
    COL_SIZES[[#This Row],[column_length]],
    IFERROR(VALUE(VLOOKUP(
      COL_SIZES[[#This Row],[table_name]]&amp;"."&amp;COL_SIZES[[#This Row],[column_name]],
      AVG_COL_SIZES[#Data],2,FALSE)),
    COL_SIZES[[#This Row],[column_length]])
  ),
  COL_SIZES[[#This Row],[column_length]])</f>
        <v>9</v>
      </c>
      <c r="C1905" s="109">
        <f>VLOOKUP(A1905,DBMS_TYPE_SIZES[],2,FALSE)</f>
        <v>9</v>
      </c>
      <c r="D1905" s="109">
        <f>VLOOKUP(A1905,DBMS_TYPE_SIZES[],3,FALSE)</f>
        <v>9</v>
      </c>
      <c r="E1905" s="110">
        <f>VLOOKUP(A1905,DBMS_TYPE_SIZES[],4,FALSE)</f>
        <v>9</v>
      </c>
      <c r="F1905" t="s">
        <v>199</v>
      </c>
      <c r="G1905" t="s">
        <v>143</v>
      </c>
      <c r="H1905" t="s">
        <v>62</v>
      </c>
      <c r="I1905">
        <v>19</v>
      </c>
      <c r="J1905">
        <v>9</v>
      </c>
    </row>
    <row r="1906" spans="1:10">
      <c r="A1906" s="108" t="str">
        <f>COL_SIZES[[#This Row],[datatype]]&amp;"_"&amp;COL_SIZES[[#This Row],[column_prec]]&amp;"_"&amp;COL_SIZES[[#This Row],[col_len]]</f>
        <v>datetime_23_8</v>
      </c>
      <c r="B1906" s="108">
        <f>IF(COL_SIZES[[#This Row],[datatype]] = "varchar",
  MIN(
    COL_SIZES[[#This Row],[column_length]],
    IFERROR(VALUE(VLOOKUP(
      COL_SIZES[[#This Row],[table_name]]&amp;"."&amp;COL_SIZES[[#This Row],[column_name]],
      AVG_COL_SIZES[#Data],2,FALSE)),
    COL_SIZES[[#This Row],[column_length]])
  ),
  COL_SIZES[[#This Row],[column_length]])</f>
        <v>8</v>
      </c>
      <c r="C1906" s="109">
        <f>VLOOKUP(A1906,DBMS_TYPE_SIZES[],2,FALSE)</f>
        <v>7</v>
      </c>
      <c r="D1906" s="109">
        <f>VLOOKUP(A1906,DBMS_TYPE_SIZES[],3,FALSE)</f>
        <v>8</v>
      </c>
      <c r="E1906" s="110">
        <f>VLOOKUP(A1906,DBMS_TYPE_SIZES[],4,FALSE)</f>
        <v>8</v>
      </c>
      <c r="F1906" t="s">
        <v>199</v>
      </c>
      <c r="G1906" t="s">
        <v>575</v>
      </c>
      <c r="H1906" t="s">
        <v>20</v>
      </c>
      <c r="I1906">
        <v>23</v>
      </c>
      <c r="J1906">
        <v>8</v>
      </c>
    </row>
    <row r="1907" spans="1:10">
      <c r="A1907" s="108" t="str">
        <f>COL_SIZES[[#This Row],[datatype]]&amp;"_"&amp;COL_SIZES[[#This Row],[column_prec]]&amp;"_"&amp;COL_SIZES[[#This Row],[col_len]]</f>
        <v>int_10_4</v>
      </c>
      <c r="B1907" s="108">
        <f>IF(COL_SIZES[[#This Row],[datatype]] = "varchar",
  MIN(
    COL_SIZES[[#This Row],[column_length]],
    IFERROR(VALUE(VLOOKUP(
      COL_SIZES[[#This Row],[table_name]]&amp;"."&amp;COL_SIZES[[#This Row],[column_name]],
      AVG_COL_SIZES[#Data],2,FALSE)),
    COL_SIZES[[#This Row],[column_length]])
  ),
  COL_SIZES[[#This Row],[column_length]])</f>
        <v>4</v>
      </c>
      <c r="C1907" s="109">
        <f>VLOOKUP(A1907,DBMS_TYPE_SIZES[],2,FALSE)</f>
        <v>9</v>
      </c>
      <c r="D1907" s="109">
        <f>VLOOKUP(A1907,DBMS_TYPE_SIZES[],3,FALSE)</f>
        <v>4</v>
      </c>
      <c r="E1907" s="110">
        <f>VLOOKUP(A1907,DBMS_TYPE_SIZES[],4,FALSE)</f>
        <v>4</v>
      </c>
      <c r="F1907" t="s">
        <v>199</v>
      </c>
      <c r="G1907" t="s">
        <v>141</v>
      </c>
      <c r="H1907" t="s">
        <v>18</v>
      </c>
      <c r="I1907">
        <v>10</v>
      </c>
      <c r="J1907">
        <v>4</v>
      </c>
    </row>
    <row r="1908" spans="1:10">
      <c r="A1908" s="108" t="str">
        <f>COL_SIZES[[#This Row],[datatype]]&amp;"_"&amp;COL_SIZES[[#This Row],[column_prec]]&amp;"_"&amp;COL_SIZES[[#This Row],[col_len]]</f>
        <v>int_10_4</v>
      </c>
      <c r="B1908" s="108">
        <f>IF(COL_SIZES[[#This Row],[datatype]] = "varchar",
  MIN(
    COL_SIZES[[#This Row],[column_length]],
    IFERROR(VALUE(VLOOKUP(
      COL_SIZES[[#This Row],[table_name]]&amp;"."&amp;COL_SIZES[[#This Row],[column_name]],
      AVG_COL_SIZES[#Data],2,FALSE)),
    COL_SIZES[[#This Row],[column_length]])
  ),
  COL_SIZES[[#This Row],[column_length]])</f>
        <v>4</v>
      </c>
      <c r="C1908" s="109">
        <f>VLOOKUP(A1908,DBMS_TYPE_SIZES[],2,FALSE)</f>
        <v>9</v>
      </c>
      <c r="D1908" s="109">
        <f>VLOOKUP(A1908,DBMS_TYPE_SIZES[],3,FALSE)</f>
        <v>4</v>
      </c>
      <c r="E1908" s="110">
        <f>VLOOKUP(A1908,DBMS_TYPE_SIZES[],4,FALSE)</f>
        <v>4</v>
      </c>
      <c r="F1908" t="s">
        <v>199</v>
      </c>
      <c r="G1908" t="s">
        <v>83</v>
      </c>
      <c r="H1908" t="s">
        <v>18</v>
      </c>
      <c r="I1908">
        <v>10</v>
      </c>
      <c r="J1908">
        <v>4</v>
      </c>
    </row>
    <row r="1909" spans="1:10">
      <c r="A1909" s="108" t="str">
        <f>COL_SIZES[[#This Row],[datatype]]&amp;"_"&amp;COL_SIZES[[#This Row],[column_prec]]&amp;"_"&amp;COL_SIZES[[#This Row],[col_len]]</f>
        <v>datetime_23_8</v>
      </c>
      <c r="B1909" s="108">
        <f>IF(COL_SIZES[[#This Row],[datatype]] = "varchar",
  MIN(
    COL_SIZES[[#This Row],[column_length]],
    IFERROR(VALUE(VLOOKUP(
      COL_SIZES[[#This Row],[table_name]]&amp;"."&amp;COL_SIZES[[#This Row],[column_name]],
      AVG_COL_SIZES[#Data],2,FALSE)),
    COL_SIZES[[#This Row],[column_length]])
  ),
  COL_SIZES[[#This Row],[column_length]])</f>
        <v>8</v>
      </c>
      <c r="C1909" s="109">
        <f>VLOOKUP(A1909,DBMS_TYPE_SIZES[],2,FALSE)</f>
        <v>7</v>
      </c>
      <c r="D1909" s="109">
        <f>VLOOKUP(A1909,DBMS_TYPE_SIZES[],3,FALSE)</f>
        <v>8</v>
      </c>
      <c r="E1909" s="110">
        <f>VLOOKUP(A1909,DBMS_TYPE_SIZES[],4,FALSE)</f>
        <v>8</v>
      </c>
      <c r="F1909" t="s">
        <v>199</v>
      </c>
      <c r="G1909" t="s">
        <v>811</v>
      </c>
      <c r="H1909" t="s">
        <v>20</v>
      </c>
      <c r="I1909">
        <v>23</v>
      </c>
      <c r="J1909">
        <v>8</v>
      </c>
    </row>
    <row r="1910" spans="1:10">
      <c r="A1910" s="108" t="str">
        <f>COL_SIZES[[#This Row],[datatype]]&amp;"_"&amp;COL_SIZES[[#This Row],[column_prec]]&amp;"_"&amp;COL_SIZES[[#This Row],[col_len]]</f>
        <v>int_10_4</v>
      </c>
      <c r="B1910" s="108">
        <f>IF(COL_SIZES[[#This Row],[datatype]] = "varchar",
  MIN(
    COL_SIZES[[#This Row],[column_length]],
    IFERROR(VALUE(VLOOKUP(
      COL_SIZES[[#This Row],[table_name]]&amp;"."&amp;COL_SIZES[[#This Row],[column_name]],
      AVG_COL_SIZES[#Data],2,FALSE)),
    COL_SIZES[[#This Row],[column_length]])
  ),
  COL_SIZES[[#This Row],[column_length]])</f>
        <v>4</v>
      </c>
      <c r="C1910" s="109">
        <f>VLOOKUP(A1910,DBMS_TYPE_SIZES[],2,FALSE)</f>
        <v>9</v>
      </c>
      <c r="D1910" s="109">
        <f>VLOOKUP(A1910,DBMS_TYPE_SIZES[],3,FALSE)</f>
        <v>4</v>
      </c>
      <c r="E1910" s="110">
        <f>VLOOKUP(A1910,DBMS_TYPE_SIZES[],4,FALSE)</f>
        <v>4</v>
      </c>
      <c r="F1910" t="s">
        <v>199</v>
      </c>
      <c r="G1910" t="s">
        <v>211</v>
      </c>
      <c r="H1910" t="s">
        <v>18</v>
      </c>
      <c r="I1910">
        <v>10</v>
      </c>
      <c r="J1910">
        <v>4</v>
      </c>
    </row>
    <row r="1911" spans="1:10">
      <c r="A1911" s="108" t="str">
        <f>COL_SIZES[[#This Row],[datatype]]&amp;"_"&amp;COL_SIZES[[#This Row],[column_prec]]&amp;"_"&amp;COL_SIZES[[#This Row],[col_len]]</f>
        <v>int_10_4</v>
      </c>
      <c r="B1911" s="108">
        <f>IF(COL_SIZES[[#This Row],[datatype]] = "varchar",
  MIN(
    COL_SIZES[[#This Row],[column_length]],
    IFERROR(VALUE(VLOOKUP(
      COL_SIZES[[#This Row],[table_name]]&amp;"."&amp;COL_SIZES[[#This Row],[column_name]],
      AVG_COL_SIZES[#Data],2,FALSE)),
    COL_SIZES[[#This Row],[column_length]])
  ),
  COL_SIZES[[#This Row],[column_length]])</f>
        <v>4</v>
      </c>
      <c r="C1911" s="109">
        <f>VLOOKUP(A1911,DBMS_TYPE_SIZES[],2,FALSE)</f>
        <v>9</v>
      </c>
      <c r="D1911" s="109">
        <f>VLOOKUP(A1911,DBMS_TYPE_SIZES[],3,FALSE)</f>
        <v>4</v>
      </c>
      <c r="E1911" s="110">
        <f>VLOOKUP(A1911,DBMS_TYPE_SIZES[],4,FALSE)</f>
        <v>4</v>
      </c>
      <c r="F1911" t="s">
        <v>199</v>
      </c>
      <c r="G1911" t="s">
        <v>812</v>
      </c>
      <c r="H1911" t="s">
        <v>18</v>
      </c>
      <c r="I1911">
        <v>10</v>
      </c>
      <c r="J1911">
        <v>4</v>
      </c>
    </row>
    <row r="1912" spans="1:10">
      <c r="A1912" s="108" t="str">
        <f>COL_SIZES[[#This Row],[datatype]]&amp;"_"&amp;COL_SIZES[[#This Row],[column_prec]]&amp;"_"&amp;COL_SIZES[[#This Row],[col_len]]</f>
        <v>int_10_4</v>
      </c>
      <c r="B1912" s="108">
        <f>IF(COL_SIZES[[#This Row],[datatype]] = "varchar",
  MIN(
    COL_SIZES[[#This Row],[column_length]],
    IFERROR(VALUE(VLOOKUP(
      COL_SIZES[[#This Row],[table_name]]&amp;"."&amp;COL_SIZES[[#This Row],[column_name]],
      AVG_COL_SIZES[#Data],2,FALSE)),
    COL_SIZES[[#This Row],[column_length]])
  ),
  COL_SIZES[[#This Row],[column_length]])</f>
        <v>4</v>
      </c>
      <c r="C1912" s="109">
        <f>VLOOKUP(A1912,DBMS_TYPE_SIZES[],2,FALSE)</f>
        <v>9</v>
      </c>
      <c r="D1912" s="109">
        <f>VLOOKUP(A1912,DBMS_TYPE_SIZES[],3,FALSE)</f>
        <v>4</v>
      </c>
      <c r="E1912" s="110">
        <f>VLOOKUP(A1912,DBMS_TYPE_SIZES[],4,FALSE)</f>
        <v>4</v>
      </c>
      <c r="F1912" t="s">
        <v>199</v>
      </c>
      <c r="G1912" t="s">
        <v>697</v>
      </c>
      <c r="H1912" t="s">
        <v>18</v>
      </c>
      <c r="I1912">
        <v>10</v>
      </c>
      <c r="J1912">
        <v>4</v>
      </c>
    </row>
    <row r="1913" spans="1:10">
      <c r="A1913" s="108" t="str">
        <f>COL_SIZES[[#This Row],[datatype]]&amp;"_"&amp;COL_SIZES[[#This Row],[column_prec]]&amp;"_"&amp;COL_SIZES[[#This Row],[col_len]]</f>
        <v>int_10_4</v>
      </c>
      <c r="B1913" s="108">
        <f>IF(COL_SIZES[[#This Row],[datatype]] = "varchar",
  MIN(
    COL_SIZES[[#This Row],[column_length]],
    IFERROR(VALUE(VLOOKUP(
      COL_SIZES[[#This Row],[table_name]]&amp;"."&amp;COL_SIZES[[#This Row],[column_name]],
      AVG_COL_SIZES[#Data],2,FALSE)),
    COL_SIZES[[#This Row],[column_length]])
  ),
  COL_SIZES[[#This Row],[column_length]])</f>
        <v>4</v>
      </c>
      <c r="C1913" s="109">
        <f>VLOOKUP(A1913,DBMS_TYPE_SIZES[],2,FALSE)</f>
        <v>9</v>
      </c>
      <c r="D1913" s="109">
        <f>VLOOKUP(A1913,DBMS_TYPE_SIZES[],3,FALSE)</f>
        <v>4</v>
      </c>
      <c r="E1913" s="110">
        <f>VLOOKUP(A1913,DBMS_TYPE_SIZES[],4,FALSE)</f>
        <v>4</v>
      </c>
      <c r="F1913" t="s">
        <v>199</v>
      </c>
      <c r="G1913" t="s">
        <v>698</v>
      </c>
      <c r="H1913" t="s">
        <v>18</v>
      </c>
      <c r="I1913">
        <v>10</v>
      </c>
      <c r="J1913">
        <v>4</v>
      </c>
    </row>
    <row r="1914" spans="1:10">
      <c r="A1914" s="108" t="str">
        <f>COL_SIZES[[#This Row],[datatype]]&amp;"_"&amp;COL_SIZES[[#This Row],[column_prec]]&amp;"_"&amp;COL_SIZES[[#This Row],[col_len]]</f>
        <v>int_10_4</v>
      </c>
      <c r="B1914" s="108">
        <f>IF(COL_SIZES[[#This Row],[datatype]] = "varchar",
  MIN(
    COL_SIZES[[#This Row],[column_length]],
    IFERROR(VALUE(VLOOKUP(
      COL_SIZES[[#This Row],[table_name]]&amp;"."&amp;COL_SIZES[[#This Row],[column_name]],
      AVG_COL_SIZES[#Data],2,FALSE)),
    COL_SIZES[[#This Row],[column_length]])
  ),
  COL_SIZES[[#This Row],[column_length]])</f>
        <v>4</v>
      </c>
      <c r="C1914" s="109">
        <f>VLOOKUP(A1914,DBMS_TYPE_SIZES[],2,FALSE)</f>
        <v>9</v>
      </c>
      <c r="D1914" s="109">
        <f>VLOOKUP(A1914,DBMS_TYPE_SIZES[],3,FALSE)</f>
        <v>4</v>
      </c>
      <c r="E1914" s="110">
        <f>VLOOKUP(A1914,DBMS_TYPE_SIZES[],4,FALSE)</f>
        <v>4</v>
      </c>
      <c r="F1914" t="s">
        <v>199</v>
      </c>
      <c r="G1914" t="s">
        <v>139</v>
      </c>
      <c r="H1914" t="s">
        <v>18</v>
      </c>
      <c r="I1914">
        <v>10</v>
      </c>
      <c r="J1914">
        <v>4</v>
      </c>
    </row>
    <row r="1915" spans="1:10">
      <c r="A1915" s="108" t="str">
        <f>COL_SIZES[[#This Row],[datatype]]&amp;"_"&amp;COL_SIZES[[#This Row],[column_prec]]&amp;"_"&amp;COL_SIZES[[#This Row],[col_len]]</f>
        <v>varchar_0_255</v>
      </c>
      <c r="B1915" s="108">
        <f>IF(COL_SIZES[[#This Row],[datatype]] = "varchar",
  MIN(
    COL_SIZES[[#This Row],[column_length]],
    IFERROR(VALUE(VLOOKUP(
      COL_SIZES[[#This Row],[table_name]]&amp;"."&amp;COL_SIZES[[#This Row],[column_name]],
      AVG_COL_SIZES[#Data],2,FALSE)),
    COL_SIZES[[#This Row],[column_length]])
  ),
  COL_SIZES[[#This Row],[column_length]])</f>
        <v>255</v>
      </c>
      <c r="C1915" s="109">
        <f>VLOOKUP(A1915,DBMS_TYPE_SIZES[],2,FALSE)</f>
        <v>255</v>
      </c>
      <c r="D1915" s="109">
        <f>VLOOKUP(A1915,DBMS_TYPE_SIZES[],3,FALSE)</f>
        <v>255</v>
      </c>
      <c r="E1915" s="110">
        <f>VLOOKUP(A1915,DBMS_TYPE_SIZES[],4,FALSE)</f>
        <v>256</v>
      </c>
      <c r="F1915" t="s">
        <v>199</v>
      </c>
      <c r="G1915" t="s">
        <v>699</v>
      </c>
      <c r="H1915" t="s">
        <v>86</v>
      </c>
      <c r="I1915">
        <v>0</v>
      </c>
      <c r="J1915">
        <v>255</v>
      </c>
    </row>
    <row r="1916" spans="1:10">
      <c r="A1916" s="108" t="str">
        <f>COL_SIZES[[#This Row],[datatype]]&amp;"_"&amp;COL_SIZES[[#This Row],[column_prec]]&amp;"_"&amp;COL_SIZES[[#This Row],[col_len]]</f>
        <v>varchar_0_255</v>
      </c>
      <c r="B1916" s="108">
        <f>IF(COL_SIZES[[#This Row],[datatype]] = "varchar",
  MIN(
    COL_SIZES[[#This Row],[column_length]],
    IFERROR(VALUE(VLOOKUP(
      COL_SIZES[[#This Row],[table_name]]&amp;"."&amp;COL_SIZES[[#This Row],[column_name]],
      AVG_COL_SIZES[#Data],2,FALSE)),
    COL_SIZES[[#This Row],[column_length]])
  ),
  COL_SIZES[[#This Row],[column_length]])</f>
        <v>255</v>
      </c>
      <c r="C1916" s="109">
        <f>VLOOKUP(A1916,DBMS_TYPE_SIZES[],2,FALSE)</f>
        <v>255</v>
      </c>
      <c r="D1916" s="109">
        <f>VLOOKUP(A1916,DBMS_TYPE_SIZES[],3,FALSE)</f>
        <v>255</v>
      </c>
      <c r="E1916" s="110">
        <f>VLOOKUP(A1916,DBMS_TYPE_SIZES[],4,FALSE)</f>
        <v>256</v>
      </c>
      <c r="F1916" t="s">
        <v>199</v>
      </c>
      <c r="G1916" t="s">
        <v>700</v>
      </c>
      <c r="H1916" t="s">
        <v>86</v>
      </c>
      <c r="I1916">
        <v>0</v>
      </c>
      <c r="J1916">
        <v>255</v>
      </c>
    </row>
    <row r="1917" spans="1:10">
      <c r="A1917" s="108" t="str">
        <f>COL_SIZES[[#This Row],[datatype]]&amp;"_"&amp;COL_SIZES[[#This Row],[column_prec]]&amp;"_"&amp;COL_SIZES[[#This Row],[col_len]]</f>
        <v>int_10_4</v>
      </c>
      <c r="B1917" s="108">
        <f>IF(COL_SIZES[[#This Row],[datatype]] = "varchar",
  MIN(
    COL_SIZES[[#This Row],[column_length]],
    IFERROR(VALUE(VLOOKUP(
      COL_SIZES[[#This Row],[table_name]]&amp;"."&amp;COL_SIZES[[#This Row],[column_name]],
      AVG_COL_SIZES[#Data],2,FALSE)),
    COL_SIZES[[#This Row],[column_length]])
  ),
  COL_SIZES[[#This Row],[column_length]])</f>
        <v>4</v>
      </c>
      <c r="C1917" s="109">
        <f>VLOOKUP(A1917,DBMS_TYPE_SIZES[],2,FALSE)</f>
        <v>9</v>
      </c>
      <c r="D1917" s="109">
        <f>VLOOKUP(A1917,DBMS_TYPE_SIZES[],3,FALSE)</f>
        <v>4</v>
      </c>
      <c r="E1917" s="110">
        <f>VLOOKUP(A1917,DBMS_TYPE_SIZES[],4,FALSE)</f>
        <v>4</v>
      </c>
      <c r="F1917" t="s">
        <v>199</v>
      </c>
      <c r="G1917" t="s">
        <v>116</v>
      </c>
      <c r="H1917" t="s">
        <v>18</v>
      </c>
      <c r="I1917">
        <v>10</v>
      </c>
      <c r="J1917">
        <v>4</v>
      </c>
    </row>
    <row r="1918" spans="1:10">
      <c r="A1918" s="108" t="str">
        <f>COL_SIZES[[#This Row],[datatype]]&amp;"_"&amp;COL_SIZES[[#This Row],[column_prec]]&amp;"_"&amp;COL_SIZES[[#This Row],[col_len]]</f>
        <v>int_10_4</v>
      </c>
      <c r="B1918" s="108">
        <f>IF(COL_SIZES[[#This Row],[datatype]] = "varchar",
  MIN(
    COL_SIZES[[#This Row],[column_length]],
    IFERROR(VALUE(VLOOKUP(
      COL_SIZES[[#This Row],[table_name]]&amp;"."&amp;COL_SIZES[[#This Row],[column_name]],
      AVG_COL_SIZES[#Data],2,FALSE)),
    COL_SIZES[[#This Row],[column_length]])
  ),
  COL_SIZES[[#This Row],[column_length]])</f>
        <v>4</v>
      </c>
      <c r="C1918" s="109">
        <f>VLOOKUP(A1918,DBMS_TYPE_SIZES[],2,FALSE)</f>
        <v>9</v>
      </c>
      <c r="D1918" s="109">
        <f>VLOOKUP(A1918,DBMS_TYPE_SIZES[],3,FALSE)</f>
        <v>4</v>
      </c>
      <c r="E1918" s="110">
        <f>VLOOKUP(A1918,DBMS_TYPE_SIZES[],4,FALSE)</f>
        <v>4</v>
      </c>
      <c r="F1918" t="s">
        <v>199</v>
      </c>
      <c r="G1918" t="s">
        <v>96</v>
      </c>
      <c r="H1918" t="s">
        <v>18</v>
      </c>
      <c r="I1918">
        <v>10</v>
      </c>
      <c r="J1918">
        <v>4</v>
      </c>
    </row>
    <row r="1919" spans="1:10">
      <c r="A1919" s="108" t="str">
        <f>COL_SIZES[[#This Row],[datatype]]&amp;"_"&amp;COL_SIZES[[#This Row],[column_prec]]&amp;"_"&amp;COL_SIZES[[#This Row],[col_len]]</f>
        <v>datetime_23_8</v>
      </c>
      <c r="B1919" s="108">
        <f>IF(COL_SIZES[[#This Row],[datatype]] = "varchar",
  MIN(
    COL_SIZES[[#This Row],[column_length]],
    IFERROR(VALUE(VLOOKUP(
      COL_SIZES[[#This Row],[table_name]]&amp;"."&amp;COL_SIZES[[#This Row],[column_name]],
      AVG_COL_SIZES[#Data],2,FALSE)),
    COL_SIZES[[#This Row],[column_length]])
  ),
  COL_SIZES[[#This Row],[column_length]])</f>
        <v>8</v>
      </c>
      <c r="C1919" s="109">
        <f>VLOOKUP(A1919,DBMS_TYPE_SIZES[],2,FALSE)</f>
        <v>7</v>
      </c>
      <c r="D1919" s="109">
        <f>VLOOKUP(A1919,DBMS_TYPE_SIZES[],3,FALSE)</f>
        <v>8</v>
      </c>
      <c r="E1919" s="110">
        <f>VLOOKUP(A1919,DBMS_TYPE_SIZES[],4,FALSE)</f>
        <v>8</v>
      </c>
      <c r="F1919" t="s">
        <v>199</v>
      </c>
      <c r="G1919" t="s">
        <v>713</v>
      </c>
      <c r="H1919" t="s">
        <v>20</v>
      </c>
      <c r="I1919">
        <v>23</v>
      </c>
      <c r="J1919">
        <v>8</v>
      </c>
    </row>
    <row r="1920" spans="1:10">
      <c r="A1920" s="108" t="str">
        <f>COL_SIZES[[#This Row],[datatype]]&amp;"_"&amp;COL_SIZES[[#This Row],[column_prec]]&amp;"_"&amp;COL_SIZES[[#This Row],[col_len]]</f>
        <v>int_10_4</v>
      </c>
      <c r="B1920" s="108">
        <f>IF(COL_SIZES[[#This Row],[datatype]] = "varchar",
  MIN(
    COL_SIZES[[#This Row],[column_length]],
    IFERROR(VALUE(VLOOKUP(
      COL_SIZES[[#This Row],[table_name]]&amp;"."&amp;COL_SIZES[[#This Row],[column_name]],
      AVG_COL_SIZES[#Data],2,FALSE)),
    COL_SIZES[[#This Row],[column_length]])
  ),
  COL_SIZES[[#This Row],[column_length]])</f>
        <v>4</v>
      </c>
      <c r="C1920" s="109">
        <f>VLOOKUP(A1920,DBMS_TYPE_SIZES[],2,FALSE)</f>
        <v>9</v>
      </c>
      <c r="D1920" s="109">
        <f>VLOOKUP(A1920,DBMS_TYPE_SIZES[],3,FALSE)</f>
        <v>4</v>
      </c>
      <c r="E1920" s="110">
        <f>VLOOKUP(A1920,DBMS_TYPE_SIZES[],4,FALSE)</f>
        <v>4</v>
      </c>
      <c r="F1920" t="s">
        <v>199</v>
      </c>
      <c r="G1920" t="s">
        <v>714</v>
      </c>
      <c r="H1920" t="s">
        <v>18</v>
      </c>
      <c r="I1920">
        <v>10</v>
      </c>
      <c r="J1920">
        <v>4</v>
      </c>
    </row>
    <row r="1921" spans="1:10">
      <c r="A1921" s="108" t="str">
        <f>COL_SIZES[[#This Row],[datatype]]&amp;"_"&amp;COL_SIZES[[#This Row],[column_prec]]&amp;"_"&amp;COL_SIZES[[#This Row],[col_len]]</f>
        <v>varchar_0_255</v>
      </c>
      <c r="B1921" s="108">
        <f>IF(COL_SIZES[[#This Row],[datatype]] = "varchar",
  MIN(
    COL_SIZES[[#This Row],[column_length]],
    IFERROR(VALUE(VLOOKUP(
      COL_SIZES[[#This Row],[table_name]]&amp;"."&amp;COL_SIZES[[#This Row],[column_name]],
      AVG_COL_SIZES[#Data],2,FALSE)),
    COL_SIZES[[#This Row],[column_length]])
  ),
  COL_SIZES[[#This Row],[column_length]])</f>
        <v>255</v>
      </c>
      <c r="C1921" s="109">
        <f>VLOOKUP(A1921,DBMS_TYPE_SIZES[],2,FALSE)</f>
        <v>255</v>
      </c>
      <c r="D1921" s="109">
        <f>VLOOKUP(A1921,DBMS_TYPE_SIZES[],3,FALSE)</f>
        <v>255</v>
      </c>
      <c r="E1921" s="110">
        <f>VLOOKUP(A1921,DBMS_TYPE_SIZES[],4,FALSE)</f>
        <v>256</v>
      </c>
      <c r="F1921" t="s">
        <v>199</v>
      </c>
      <c r="G1921" t="s">
        <v>813</v>
      </c>
      <c r="H1921" t="s">
        <v>86</v>
      </c>
      <c r="I1921">
        <v>0</v>
      </c>
      <c r="J1921">
        <v>255</v>
      </c>
    </row>
    <row r="1922" spans="1:10">
      <c r="A1922" s="108" t="str">
        <f>COL_SIZES[[#This Row],[datatype]]&amp;"_"&amp;COL_SIZES[[#This Row],[column_prec]]&amp;"_"&amp;COL_SIZES[[#This Row],[col_len]]</f>
        <v>int_10_4</v>
      </c>
      <c r="B1922" s="108">
        <f>IF(COL_SIZES[[#This Row],[datatype]] = "varchar",
  MIN(
    COL_SIZES[[#This Row],[column_length]],
    IFERROR(VALUE(VLOOKUP(
      COL_SIZES[[#This Row],[table_name]]&amp;"."&amp;COL_SIZES[[#This Row],[column_name]],
      AVG_COL_SIZES[#Data],2,FALSE)),
    COL_SIZES[[#This Row],[column_length]])
  ),
  COL_SIZES[[#This Row],[column_length]])</f>
        <v>4</v>
      </c>
      <c r="C1922" s="109">
        <f>VLOOKUP(A1922,DBMS_TYPE_SIZES[],2,FALSE)</f>
        <v>9</v>
      </c>
      <c r="D1922" s="109">
        <f>VLOOKUP(A1922,DBMS_TYPE_SIZES[],3,FALSE)</f>
        <v>4</v>
      </c>
      <c r="E1922" s="110">
        <f>VLOOKUP(A1922,DBMS_TYPE_SIZES[],4,FALSE)</f>
        <v>4</v>
      </c>
      <c r="F1922" t="s">
        <v>199</v>
      </c>
      <c r="G1922" t="s">
        <v>704</v>
      </c>
      <c r="H1922" t="s">
        <v>18</v>
      </c>
      <c r="I1922">
        <v>10</v>
      </c>
      <c r="J1922">
        <v>4</v>
      </c>
    </row>
    <row r="1923" spans="1:10">
      <c r="A1923" s="108" t="str">
        <f>COL_SIZES[[#This Row],[datatype]]&amp;"_"&amp;COL_SIZES[[#This Row],[column_prec]]&amp;"_"&amp;COL_SIZES[[#This Row],[col_len]]</f>
        <v>int_10_4</v>
      </c>
      <c r="B1923" s="108">
        <f>IF(COL_SIZES[[#This Row],[datatype]] = "varchar",
  MIN(
    COL_SIZES[[#This Row],[column_length]],
    IFERROR(VALUE(VLOOKUP(
      COL_SIZES[[#This Row],[table_name]]&amp;"."&amp;COL_SIZES[[#This Row],[column_name]],
      AVG_COL_SIZES[#Data],2,FALSE)),
    COL_SIZES[[#This Row],[column_length]])
  ),
  COL_SIZES[[#This Row],[column_length]])</f>
        <v>4</v>
      </c>
      <c r="C1923" s="109">
        <f>VLOOKUP(A1923,DBMS_TYPE_SIZES[],2,FALSE)</f>
        <v>9</v>
      </c>
      <c r="D1923" s="109">
        <f>VLOOKUP(A1923,DBMS_TYPE_SIZES[],3,FALSE)</f>
        <v>4</v>
      </c>
      <c r="E1923" s="110">
        <f>VLOOKUP(A1923,DBMS_TYPE_SIZES[],4,FALSE)</f>
        <v>4</v>
      </c>
      <c r="F1923" t="s">
        <v>199</v>
      </c>
      <c r="G1923" t="s">
        <v>204</v>
      </c>
      <c r="H1923" t="s">
        <v>18</v>
      </c>
      <c r="I1923">
        <v>10</v>
      </c>
      <c r="J1923">
        <v>4</v>
      </c>
    </row>
    <row r="1924" spans="1:10">
      <c r="A1924" s="108" t="str">
        <f>COL_SIZES[[#This Row],[datatype]]&amp;"_"&amp;COL_SIZES[[#This Row],[column_prec]]&amp;"_"&amp;COL_SIZES[[#This Row],[col_len]]</f>
        <v>numeric_19_9</v>
      </c>
      <c r="B1924" s="108">
        <f>IF(COL_SIZES[[#This Row],[datatype]] = "varchar",
  MIN(
    COL_SIZES[[#This Row],[column_length]],
    IFERROR(VALUE(VLOOKUP(
      COL_SIZES[[#This Row],[table_name]]&amp;"."&amp;COL_SIZES[[#This Row],[column_name]],
      AVG_COL_SIZES[#Data],2,FALSE)),
    COL_SIZES[[#This Row],[column_length]])
  ),
  COL_SIZES[[#This Row],[column_length]])</f>
        <v>9</v>
      </c>
      <c r="C1924" s="109">
        <f>VLOOKUP(A1924,DBMS_TYPE_SIZES[],2,FALSE)</f>
        <v>9</v>
      </c>
      <c r="D1924" s="109">
        <f>VLOOKUP(A1924,DBMS_TYPE_SIZES[],3,FALSE)</f>
        <v>9</v>
      </c>
      <c r="E1924" s="110">
        <f>VLOOKUP(A1924,DBMS_TYPE_SIZES[],4,FALSE)</f>
        <v>9</v>
      </c>
      <c r="F1924" t="s">
        <v>199</v>
      </c>
      <c r="G1924" t="s">
        <v>151</v>
      </c>
      <c r="H1924" t="s">
        <v>62</v>
      </c>
      <c r="I1924">
        <v>19</v>
      </c>
      <c r="J1924">
        <v>9</v>
      </c>
    </row>
    <row r="1925" spans="1:10">
      <c r="A1925" s="108" t="str">
        <f>COL_SIZES[[#This Row],[datatype]]&amp;"_"&amp;COL_SIZES[[#This Row],[column_prec]]&amp;"_"&amp;COL_SIZES[[#This Row],[col_len]]</f>
        <v>numeric_19_9</v>
      </c>
      <c r="B1925" s="108">
        <f>IF(COL_SIZES[[#This Row],[datatype]] = "varchar",
  MIN(
    COL_SIZES[[#This Row],[column_length]],
    IFERROR(VALUE(VLOOKUP(
      COL_SIZES[[#This Row],[table_name]]&amp;"."&amp;COL_SIZES[[#This Row],[column_name]],
      AVG_COL_SIZES[#Data],2,FALSE)),
    COL_SIZES[[#This Row],[column_length]])
  ),
  COL_SIZES[[#This Row],[column_length]])</f>
        <v>9</v>
      </c>
      <c r="C1925" s="109">
        <f>VLOOKUP(A1925,DBMS_TYPE_SIZES[],2,FALSE)</f>
        <v>9</v>
      </c>
      <c r="D1925" s="109">
        <f>VLOOKUP(A1925,DBMS_TYPE_SIZES[],3,FALSE)</f>
        <v>9</v>
      </c>
      <c r="E1925" s="110">
        <f>VLOOKUP(A1925,DBMS_TYPE_SIZES[],4,FALSE)</f>
        <v>9</v>
      </c>
      <c r="F1925" t="s">
        <v>200</v>
      </c>
      <c r="G1925" t="s">
        <v>143</v>
      </c>
      <c r="H1925" t="s">
        <v>62</v>
      </c>
      <c r="I1925">
        <v>19</v>
      </c>
      <c r="J1925">
        <v>9</v>
      </c>
    </row>
    <row r="1926" spans="1:10">
      <c r="A1926" s="108" t="str">
        <f>COL_SIZES[[#This Row],[datatype]]&amp;"_"&amp;COL_SIZES[[#This Row],[column_prec]]&amp;"_"&amp;COL_SIZES[[#This Row],[col_len]]</f>
        <v>datetime_23_8</v>
      </c>
      <c r="B1926" s="108">
        <f>IF(COL_SIZES[[#This Row],[datatype]] = "varchar",
  MIN(
    COL_SIZES[[#This Row],[column_length]],
    IFERROR(VALUE(VLOOKUP(
      COL_SIZES[[#This Row],[table_name]]&amp;"."&amp;COL_SIZES[[#This Row],[column_name]],
      AVG_COL_SIZES[#Data],2,FALSE)),
    COL_SIZES[[#This Row],[column_length]])
  ),
  COL_SIZES[[#This Row],[column_length]])</f>
        <v>8</v>
      </c>
      <c r="C1926" s="109">
        <f>VLOOKUP(A1926,DBMS_TYPE_SIZES[],2,FALSE)</f>
        <v>7</v>
      </c>
      <c r="D1926" s="109">
        <f>VLOOKUP(A1926,DBMS_TYPE_SIZES[],3,FALSE)</f>
        <v>8</v>
      </c>
      <c r="E1926" s="110">
        <f>VLOOKUP(A1926,DBMS_TYPE_SIZES[],4,FALSE)</f>
        <v>8</v>
      </c>
      <c r="F1926" t="s">
        <v>200</v>
      </c>
      <c r="G1926" t="s">
        <v>575</v>
      </c>
      <c r="H1926" t="s">
        <v>20</v>
      </c>
      <c r="I1926">
        <v>23</v>
      </c>
      <c r="J1926">
        <v>8</v>
      </c>
    </row>
    <row r="1927" spans="1:10">
      <c r="A1927" s="108" t="str">
        <f>COL_SIZES[[#This Row],[datatype]]&amp;"_"&amp;COL_SIZES[[#This Row],[column_prec]]&amp;"_"&amp;COL_SIZES[[#This Row],[col_len]]</f>
        <v>int_10_4</v>
      </c>
      <c r="B1927" s="108">
        <f>IF(COL_SIZES[[#This Row],[datatype]] = "varchar",
  MIN(
    COL_SIZES[[#This Row],[column_length]],
    IFERROR(VALUE(VLOOKUP(
      COL_SIZES[[#This Row],[table_name]]&amp;"."&amp;COL_SIZES[[#This Row],[column_name]],
      AVG_COL_SIZES[#Data],2,FALSE)),
    COL_SIZES[[#This Row],[column_length]])
  ),
  COL_SIZES[[#This Row],[column_length]])</f>
        <v>4</v>
      </c>
      <c r="C1927" s="109">
        <f>VLOOKUP(A1927,DBMS_TYPE_SIZES[],2,FALSE)</f>
        <v>9</v>
      </c>
      <c r="D1927" s="109">
        <f>VLOOKUP(A1927,DBMS_TYPE_SIZES[],3,FALSE)</f>
        <v>4</v>
      </c>
      <c r="E1927" s="110">
        <f>VLOOKUP(A1927,DBMS_TYPE_SIZES[],4,FALSE)</f>
        <v>4</v>
      </c>
      <c r="F1927" t="s">
        <v>200</v>
      </c>
      <c r="G1927" t="s">
        <v>141</v>
      </c>
      <c r="H1927" t="s">
        <v>18</v>
      </c>
      <c r="I1927">
        <v>10</v>
      </c>
      <c r="J1927">
        <v>4</v>
      </c>
    </row>
    <row r="1928" spans="1:10">
      <c r="A1928" s="108" t="str">
        <f>COL_SIZES[[#This Row],[datatype]]&amp;"_"&amp;COL_SIZES[[#This Row],[column_prec]]&amp;"_"&amp;COL_SIZES[[#This Row],[col_len]]</f>
        <v>int_10_4</v>
      </c>
      <c r="B1928" s="108">
        <f>IF(COL_SIZES[[#This Row],[datatype]] = "varchar",
  MIN(
    COL_SIZES[[#This Row],[column_length]],
    IFERROR(VALUE(VLOOKUP(
      COL_SIZES[[#This Row],[table_name]]&amp;"."&amp;COL_SIZES[[#This Row],[column_name]],
      AVG_COL_SIZES[#Data],2,FALSE)),
    COL_SIZES[[#This Row],[column_length]])
  ),
  COL_SIZES[[#This Row],[column_length]])</f>
        <v>4</v>
      </c>
      <c r="C1928" s="109">
        <f>VLOOKUP(A1928,DBMS_TYPE_SIZES[],2,FALSE)</f>
        <v>9</v>
      </c>
      <c r="D1928" s="109">
        <f>VLOOKUP(A1928,DBMS_TYPE_SIZES[],3,FALSE)</f>
        <v>4</v>
      </c>
      <c r="E1928" s="110">
        <f>VLOOKUP(A1928,DBMS_TYPE_SIZES[],4,FALSE)</f>
        <v>4</v>
      </c>
      <c r="F1928" t="s">
        <v>200</v>
      </c>
      <c r="G1928" t="s">
        <v>83</v>
      </c>
      <c r="H1928" t="s">
        <v>18</v>
      </c>
      <c r="I1928">
        <v>10</v>
      </c>
      <c r="J1928">
        <v>4</v>
      </c>
    </row>
    <row r="1929" spans="1:10">
      <c r="A1929" s="108" t="str">
        <f>COL_SIZES[[#This Row],[datatype]]&amp;"_"&amp;COL_SIZES[[#This Row],[column_prec]]&amp;"_"&amp;COL_SIZES[[#This Row],[col_len]]</f>
        <v>datetime_23_8</v>
      </c>
      <c r="B1929" s="108">
        <f>IF(COL_SIZES[[#This Row],[datatype]] = "varchar",
  MIN(
    COL_SIZES[[#This Row],[column_length]],
    IFERROR(VALUE(VLOOKUP(
      COL_SIZES[[#This Row],[table_name]]&amp;"."&amp;COL_SIZES[[#This Row],[column_name]],
      AVG_COL_SIZES[#Data],2,FALSE)),
    COL_SIZES[[#This Row],[column_length]])
  ),
  COL_SIZES[[#This Row],[column_length]])</f>
        <v>8</v>
      </c>
      <c r="C1929" s="109">
        <f>VLOOKUP(A1929,DBMS_TYPE_SIZES[],2,FALSE)</f>
        <v>7</v>
      </c>
      <c r="D1929" s="109">
        <f>VLOOKUP(A1929,DBMS_TYPE_SIZES[],3,FALSE)</f>
        <v>8</v>
      </c>
      <c r="E1929" s="110">
        <f>VLOOKUP(A1929,DBMS_TYPE_SIZES[],4,FALSE)</f>
        <v>8</v>
      </c>
      <c r="F1929" t="s">
        <v>200</v>
      </c>
      <c r="G1929" t="s">
        <v>811</v>
      </c>
      <c r="H1929" t="s">
        <v>20</v>
      </c>
      <c r="I1929">
        <v>23</v>
      </c>
      <c r="J1929">
        <v>8</v>
      </c>
    </row>
    <row r="1930" spans="1:10">
      <c r="A1930" s="108" t="str">
        <f>COL_SIZES[[#This Row],[datatype]]&amp;"_"&amp;COL_SIZES[[#This Row],[column_prec]]&amp;"_"&amp;COL_SIZES[[#This Row],[col_len]]</f>
        <v>int_10_4</v>
      </c>
      <c r="B1930" s="108">
        <f>IF(COL_SIZES[[#This Row],[datatype]] = "varchar",
  MIN(
    COL_SIZES[[#This Row],[column_length]],
    IFERROR(VALUE(VLOOKUP(
      COL_SIZES[[#This Row],[table_name]]&amp;"."&amp;COL_SIZES[[#This Row],[column_name]],
      AVG_COL_SIZES[#Data],2,FALSE)),
    COL_SIZES[[#This Row],[column_length]])
  ),
  COL_SIZES[[#This Row],[column_length]])</f>
        <v>4</v>
      </c>
      <c r="C1930" s="109">
        <f>VLOOKUP(A1930,DBMS_TYPE_SIZES[],2,FALSE)</f>
        <v>9</v>
      </c>
      <c r="D1930" s="109">
        <f>VLOOKUP(A1930,DBMS_TYPE_SIZES[],3,FALSE)</f>
        <v>4</v>
      </c>
      <c r="E1930" s="110">
        <f>VLOOKUP(A1930,DBMS_TYPE_SIZES[],4,FALSE)</f>
        <v>4</v>
      </c>
      <c r="F1930" t="s">
        <v>200</v>
      </c>
      <c r="G1930" t="s">
        <v>211</v>
      </c>
      <c r="H1930" t="s">
        <v>18</v>
      </c>
      <c r="I1930">
        <v>10</v>
      </c>
      <c r="J1930">
        <v>4</v>
      </c>
    </row>
    <row r="1931" spans="1:10">
      <c r="A1931" s="108" t="str">
        <f>COL_SIZES[[#This Row],[datatype]]&amp;"_"&amp;COL_SIZES[[#This Row],[column_prec]]&amp;"_"&amp;COL_SIZES[[#This Row],[col_len]]</f>
        <v>varchar_0_255</v>
      </c>
      <c r="B1931" s="108">
        <f>IF(COL_SIZES[[#This Row],[datatype]] = "varchar",
  MIN(
    COL_SIZES[[#This Row],[column_length]],
    IFERROR(VALUE(VLOOKUP(
      COL_SIZES[[#This Row],[table_name]]&amp;"."&amp;COL_SIZES[[#This Row],[column_name]],
      AVG_COL_SIZES[#Data],2,FALSE)),
    COL_SIZES[[#This Row],[column_length]])
  ),
  COL_SIZES[[#This Row],[column_length]])</f>
        <v>255</v>
      </c>
      <c r="C1931" s="109">
        <f>VLOOKUP(A1931,DBMS_TYPE_SIZES[],2,FALSE)</f>
        <v>255</v>
      </c>
      <c r="D1931" s="109">
        <f>VLOOKUP(A1931,DBMS_TYPE_SIZES[],3,FALSE)</f>
        <v>255</v>
      </c>
      <c r="E1931" s="110">
        <f>VLOOKUP(A1931,DBMS_TYPE_SIZES[],4,FALSE)</f>
        <v>256</v>
      </c>
      <c r="F1931" t="s">
        <v>200</v>
      </c>
      <c r="G1931" t="s">
        <v>505</v>
      </c>
      <c r="H1931" t="s">
        <v>86</v>
      </c>
      <c r="I1931">
        <v>0</v>
      </c>
      <c r="J1931">
        <v>255</v>
      </c>
    </row>
    <row r="1932" spans="1:10">
      <c r="A1932" s="108" t="str">
        <f>COL_SIZES[[#This Row],[datatype]]&amp;"_"&amp;COL_SIZES[[#This Row],[column_prec]]&amp;"_"&amp;COL_SIZES[[#This Row],[col_len]]</f>
        <v>int_10_4</v>
      </c>
      <c r="B1932" s="108">
        <f>IF(COL_SIZES[[#This Row],[datatype]] = "varchar",
  MIN(
    COL_SIZES[[#This Row],[column_length]],
    IFERROR(VALUE(VLOOKUP(
      COL_SIZES[[#This Row],[table_name]]&amp;"."&amp;COL_SIZES[[#This Row],[column_name]],
      AVG_COL_SIZES[#Data],2,FALSE)),
    COL_SIZES[[#This Row],[column_length]])
  ),
  COL_SIZES[[#This Row],[column_length]])</f>
        <v>4</v>
      </c>
      <c r="C1932" s="109">
        <f>VLOOKUP(A1932,DBMS_TYPE_SIZES[],2,FALSE)</f>
        <v>9</v>
      </c>
      <c r="D1932" s="109">
        <f>VLOOKUP(A1932,DBMS_TYPE_SIZES[],3,FALSE)</f>
        <v>4</v>
      </c>
      <c r="E1932" s="110">
        <f>VLOOKUP(A1932,DBMS_TYPE_SIZES[],4,FALSE)</f>
        <v>4</v>
      </c>
      <c r="F1932" t="s">
        <v>200</v>
      </c>
      <c r="G1932" t="s">
        <v>850</v>
      </c>
      <c r="H1932" t="s">
        <v>18</v>
      </c>
      <c r="I1932">
        <v>10</v>
      </c>
      <c r="J1932">
        <v>4</v>
      </c>
    </row>
    <row r="1933" spans="1:10">
      <c r="A1933" s="108" t="str">
        <f>COL_SIZES[[#This Row],[datatype]]&amp;"_"&amp;COL_SIZES[[#This Row],[column_prec]]&amp;"_"&amp;COL_SIZES[[#This Row],[col_len]]</f>
        <v>int_10_4</v>
      </c>
      <c r="B1933" s="108">
        <f>IF(COL_SIZES[[#This Row],[datatype]] = "varchar",
  MIN(
    COL_SIZES[[#This Row],[column_length]],
    IFERROR(VALUE(VLOOKUP(
      COL_SIZES[[#This Row],[table_name]]&amp;"."&amp;COL_SIZES[[#This Row],[column_name]],
      AVG_COL_SIZES[#Data],2,FALSE)),
    COL_SIZES[[#This Row],[column_length]])
  ),
  COL_SIZES[[#This Row],[column_length]])</f>
        <v>4</v>
      </c>
      <c r="C1933" s="109">
        <f>VLOOKUP(A1933,DBMS_TYPE_SIZES[],2,FALSE)</f>
        <v>9</v>
      </c>
      <c r="D1933" s="109">
        <f>VLOOKUP(A1933,DBMS_TYPE_SIZES[],3,FALSE)</f>
        <v>4</v>
      </c>
      <c r="E1933" s="110">
        <f>VLOOKUP(A1933,DBMS_TYPE_SIZES[],4,FALSE)</f>
        <v>4</v>
      </c>
      <c r="F1933" t="s">
        <v>200</v>
      </c>
      <c r="G1933" t="s">
        <v>851</v>
      </c>
      <c r="H1933" t="s">
        <v>18</v>
      </c>
      <c r="I1933">
        <v>10</v>
      </c>
      <c r="J1933">
        <v>4</v>
      </c>
    </row>
    <row r="1934" spans="1:10">
      <c r="A1934" s="108" t="str">
        <f>COL_SIZES[[#This Row],[datatype]]&amp;"_"&amp;COL_SIZES[[#This Row],[column_prec]]&amp;"_"&amp;COL_SIZES[[#This Row],[col_len]]</f>
        <v>int_10_4</v>
      </c>
      <c r="B1934" s="108">
        <f>IF(COL_SIZES[[#This Row],[datatype]] = "varchar",
  MIN(
    COL_SIZES[[#This Row],[column_length]],
    IFERROR(VALUE(VLOOKUP(
      COL_SIZES[[#This Row],[table_name]]&amp;"."&amp;COL_SIZES[[#This Row],[column_name]],
      AVG_COL_SIZES[#Data],2,FALSE)),
    COL_SIZES[[#This Row],[column_length]])
  ),
  COL_SIZES[[#This Row],[column_length]])</f>
        <v>4</v>
      </c>
      <c r="C1934" s="109">
        <f>VLOOKUP(A1934,DBMS_TYPE_SIZES[],2,FALSE)</f>
        <v>9</v>
      </c>
      <c r="D1934" s="109">
        <f>VLOOKUP(A1934,DBMS_TYPE_SIZES[],3,FALSE)</f>
        <v>4</v>
      </c>
      <c r="E1934" s="110">
        <f>VLOOKUP(A1934,DBMS_TYPE_SIZES[],4,FALSE)</f>
        <v>4</v>
      </c>
      <c r="F1934" t="s">
        <v>200</v>
      </c>
      <c r="G1934" t="s">
        <v>812</v>
      </c>
      <c r="H1934" t="s">
        <v>18</v>
      </c>
      <c r="I1934">
        <v>10</v>
      </c>
      <c r="J1934">
        <v>4</v>
      </c>
    </row>
    <row r="1935" spans="1:10">
      <c r="A1935" s="108" t="str">
        <f>COL_SIZES[[#This Row],[datatype]]&amp;"_"&amp;COL_SIZES[[#This Row],[column_prec]]&amp;"_"&amp;COL_SIZES[[#This Row],[col_len]]</f>
        <v>int_10_4</v>
      </c>
      <c r="B1935" s="108">
        <f>IF(COL_SIZES[[#This Row],[datatype]] = "varchar",
  MIN(
    COL_SIZES[[#This Row],[column_length]],
    IFERROR(VALUE(VLOOKUP(
      COL_SIZES[[#This Row],[table_name]]&amp;"."&amp;COL_SIZES[[#This Row],[column_name]],
      AVG_COL_SIZES[#Data],2,FALSE)),
    COL_SIZES[[#This Row],[column_length]])
  ),
  COL_SIZES[[#This Row],[column_length]])</f>
        <v>4</v>
      </c>
      <c r="C1935" s="109">
        <f>VLOOKUP(A1935,DBMS_TYPE_SIZES[],2,FALSE)</f>
        <v>9</v>
      </c>
      <c r="D1935" s="109">
        <f>VLOOKUP(A1935,DBMS_TYPE_SIZES[],3,FALSE)</f>
        <v>4</v>
      </c>
      <c r="E1935" s="110">
        <f>VLOOKUP(A1935,DBMS_TYPE_SIZES[],4,FALSE)</f>
        <v>4</v>
      </c>
      <c r="F1935" t="s">
        <v>200</v>
      </c>
      <c r="G1935" t="s">
        <v>697</v>
      </c>
      <c r="H1935" t="s">
        <v>18</v>
      </c>
      <c r="I1935">
        <v>10</v>
      </c>
      <c r="J1935">
        <v>4</v>
      </c>
    </row>
    <row r="1936" spans="1:10">
      <c r="A1936" s="108" t="str">
        <f>COL_SIZES[[#This Row],[datatype]]&amp;"_"&amp;COL_SIZES[[#This Row],[column_prec]]&amp;"_"&amp;COL_SIZES[[#This Row],[col_len]]</f>
        <v>int_10_4</v>
      </c>
      <c r="B1936" s="108">
        <f>IF(COL_SIZES[[#This Row],[datatype]] = "varchar",
  MIN(
    COL_SIZES[[#This Row],[column_length]],
    IFERROR(VALUE(VLOOKUP(
      COL_SIZES[[#This Row],[table_name]]&amp;"."&amp;COL_SIZES[[#This Row],[column_name]],
      AVG_COL_SIZES[#Data],2,FALSE)),
    COL_SIZES[[#This Row],[column_length]])
  ),
  COL_SIZES[[#This Row],[column_length]])</f>
        <v>4</v>
      </c>
      <c r="C1936" s="109">
        <f>VLOOKUP(A1936,DBMS_TYPE_SIZES[],2,FALSE)</f>
        <v>9</v>
      </c>
      <c r="D1936" s="109">
        <f>VLOOKUP(A1936,DBMS_TYPE_SIZES[],3,FALSE)</f>
        <v>4</v>
      </c>
      <c r="E1936" s="110">
        <f>VLOOKUP(A1936,DBMS_TYPE_SIZES[],4,FALSE)</f>
        <v>4</v>
      </c>
      <c r="F1936" t="s">
        <v>200</v>
      </c>
      <c r="G1936" t="s">
        <v>698</v>
      </c>
      <c r="H1936" t="s">
        <v>18</v>
      </c>
      <c r="I1936">
        <v>10</v>
      </c>
      <c r="J1936">
        <v>4</v>
      </c>
    </row>
    <row r="1937" spans="1:10">
      <c r="A1937" s="108" t="str">
        <f>COL_SIZES[[#This Row],[datatype]]&amp;"_"&amp;COL_SIZES[[#This Row],[column_prec]]&amp;"_"&amp;COL_SIZES[[#This Row],[col_len]]</f>
        <v>int_10_4</v>
      </c>
      <c r="B1937" s="108">
        <f>IF(COL_SIZES[[#This Row],[datatype]] = "varchar",
  MIN(
    COL_SIZES[[#This Row],[column_length]],
    IFERROR(VALUE(VLOOKUP(
      COL_SIZES[[#This Row],[table_name]]&amp;"."&amp;COL_SIZES[[#This Row],[column_name]],
      AVG_COL_SIZES[#Data],2,FALSE)),
    COL_SIZES[[#This Row],[column_length]])
  ),
  COL_SIZES[[#This Row],[column_length]])</f>
        <v>4</v>
      </c>
      <c r="C1937" s="109">
        <f>VLOOKUP(A1937,DBMS_TYPE_SIZES[],2,FALSE)</f>
        <v>9</v>
      </c>
      <c r="D1937" s="109">
        <f>VLOOKUP(A1937,DBMS_TYPE_SIZES[],3,FALSE)</f>
        <v>4</v>
      </c>
      <c r="E1937" s="110">
        <f>VLOOKUP(A1937,DBMS_TYPE_SIZES[],4,FALSE)</f>
        <v>4</v>
      </c>
      <c r="F1937" t="s">
        <v>200</v>
      </c>
      <c r="G1937" t="s">
        <v>139</v>
      </c>
      <c r="H1937" t="s">
        <v>18</v>
      </c>
      <c r="I1937">
        <v>10</v>
      </c>
      <c r="J1937">
        <v>4</v>
      </c>
    </row>
    <row r="1938" spans="1:10">
      <c r="A1938" s="108" t="str">
        <f>COL_SIZES[[#This Row],[datatype]]&amp;"_"&amp;COL_SIZES[[#This Row],[column_prec]]&amp;"_"&amp;COL_SIZES[[#This Row],[col_len]]</f>
        <v>varchar_0_255</v>
      </c>
      <c r="B1938" s="108">
        <f>IF(COL_SIZES[[#This Row],[datatype]] = "varchar",
  MIN(
    COL_SIZES[[#This Row],[column_length]],
    IFERROR(VALUE(VLOOKUP(
      COL_SIZES[[#This Row],[table_name]]&amp;"."&amp;COL_SIZES[[#This Row],[column_name]],
      AVG_COL_SIZES[#Data],2,FALSE)),
    COL_SIZES[[#This Row],[column_length]])
  ),
  COL_SIZES[[#This Row],[column_length]])</f>
        <v>255</v>
      </c>
      <c r="C1938" s="109">
        <f>VLOOKUP(A1938,DBMS_TYPE_SIZES[],2,FALSE)</f>
        <v>255</v>
      </c>
      <c r="D1938" s="109">
        <f>VLOOKUP(A1938,DBMS_TYPE_SIZES[],3,FALSE)</f>
        <v>255</v>
      </c>
      <c r="E1938" s="110">
        <f>VLOOKUP(A1938,DBMS_TYPE_SIZES[],4,FALSE)</f>
        <v>256</v>
      </c>
      <c r="F1938" t="s">
        <v>200</v>
      </c>
      <c r="G1938" t="s">
        <v>699</v>
      </c>
      <c r="H1938" t="s">
        <v>86</v>
      </c>
      <c r="I1938">
        <v>0</v>
      </c>
      <c r="J1938">
        <v>255</v>
      </c>
    </row>
    <row r="1939" spans="1:10">
      <c r="A1939" s="108" t="str">
        <f>COL_SIZES[[#This Row],[datatype]]&amp;"_"&amp;COL_SIZES[[#This Row],[column_prec]]&amp;"_"&amp;COL_SIZES[[#This Row],[col_len]]</f>
        <v>varchar_0_255</v>
      </c>
      <c r="B1939" s="108">
        <f>IF(COL_SIZES[[#This Row],[datatype]] = "varchar",
  MIN(
    COL_SIZES[[#This Row],[column_length]],
    IFERROR(VALUE(VLOOKUP(
      COL_SIZES[[#This Row],[table_name]]&amp;"."&amp;COL_SIZES[[#This Row],[column_name]],
      AVG_COL_SIZES[#Data],2,FALSE)),
    COL_SIZES[[#This Row],[column_length]])
  ),
  COL_SIZES[[#This Row],[column_length]])</f>
        <v>255</v>
      </c>
      <c r="C1939" s="109">
        <f>VLOOKUP(A1939,DBMS_TYPE_SIZES[],2,FALSE)</f>
        <v>255</v>
      </c>
      <c r="D1939" s="109">
        <f>VLOOKUP(A1939,DBMS_TYPE_SIZES[],3,FALSE)</f>
        <v>255</v>
      </c>
      <c r="E1939" s="110">
        <f>VLOOKUP(A1939,DBMS_TYPE_SIZES[],4,FALSE)</f>
        <v>256</v>
      </c>
      <c r="F1939" t="s">
        <v>200</v>
      </c>
      <c r="G1939" t="s">
        <v>700</v>
      </c>
      <c r="H1939" t="s">
        <v>86</v>
      </c>
      <c r="I1939">
        <v>0</v>
      </c>
      <c r="J1939">
        <v>255</v>
      </c>
    </row>
    <row r="1940" spans="1:10">
      <c r="A1940" s="108" t="str">
        <f>COL_SIZES[[#This Row],[datatype]]&amp;"_"&amp;COL_SIZES[[#This Row],[column_prec]]&amp;"_"&amp;COL_SIZES[[#This Row],[col_len]]</f>
        <v>int_10_4</v>
      </c>
      <c r="B1940" s="108">
        <f>IF(COL_SIZES[[#This Row],[datatype]] = "varchar",
  MIN(
    COL_SIZES[[#This Row],[column_length]],
    IFERROR(VALUE(VLOOKUP(
      COL_SIZES[[#This Row],[table_name]]&amp;"."&amp;COL_SIZES[[#This Row],[column_name]],
      AVG_COL_SIZES[#Data],2,FALSE)),
    COL_SIZES[[#This Row],[column_length]])
  ),
  COL_SIZES[[#This Row],[column_length]])</f>
        <v>4</v>
      </c>
      <c r="C1940" s="109">
        <f>VLOOKUP(A1940,DBMS_TYPE_SIZES[],2,FALSE)</f>
        <v>9</v>
      </c>
      <c r="D1940" s="109">
        <f>VLOOKUP(A1940,DBMS_TYPE_SIZES[],3,FALSE)</f>
        <v>4</v>
      </c>
      <c r="E1940" s="110">
        <f>VLOOKUP(A1940,DBMS_TYPE_SIZES[],4,FALSE)</f>
        <v>4</v>
      </c>
      <c r="F1940" t="s">
        <v>200</v>
      </c>
      <c r="G1940" t="s">
        <v>116</v>
      </c>
      <c r="H1940" t="s">
        <v>18</v>
      </c>
      <c r="I1940">
        <v>10</v>
      </c>
      <c r="J1940">
        <v>4</v>
      </c>
    </row>
    <row r="1941" spans="1:10">
      <c r="A1941" s="108" t="str">
        <f>COL_SIZES[[#This Row],[datatype]]&amp;"_"&amp;COL_SIZES[[#This Row],[column_prec]]&amp;"_"&amp;COL_SIZES[[#This Row],[col_len]]</f>
        <v>int_10_4</v>
      </c>
      <c r="B1941" s="108">
        <f>IF(COL_SIZES[[#This Row],[datatype]] = "varchar",
  MIN(
    COL_SIZES[[#This Row],[column_length]],
    IFERROR(VALUE(VLOOKUP(
      COL_SIZES[[#This Row],[table_name]]&amp;"."&amp;COL_SIZES[[#This Row],[column_name]],
      AVG_COL_SIZES[#Data],2,FALSE)),
    COL_SIZES[[#This Row],[column_length]])
  ),
  COL_SIZES[[#This Row],[column_length]])</f>
        <v>4</v>
      </c>
      <c r="C1941" s="109">
        <f>VLOOKUP(A1941,DBMS_TYPE_SIZES[],2,FALSE)</f>
        <v>9</v>
      </c>
      <c r="D1941" s="109">
        <f>VLOOKUP(A1941,DBMS_TYPE_SIZES[],3,FALSE)</f>
        <v>4</v>
      </c>
      <c r="E1941" s="110">
        <f>VLOOKUP(A1941,DBMS_TYPE_SIZES[],4,FALSE)</f>
        <v>4</v>
      </c>
      <c r="F1941" t="s">
        <v>200</v>
      </c>
      <c r="G1941" t="s">
        <v>96</v>
      </c>
      <c r="H1941" t="s">
        <v>18</v>
      </c>
      <c r="I1941">
        <v>10</v>
      </c>
      <c r="J1941">
        <v>4</v>
      </c>
    </row>
    <row r="1942" spans="1:10">
      <c r="A1942" s="108" t="str">
        <f>COL_SIZES[[#This Row],[datatype]]&amp;"_"&amp;COL_SIZES[[#This Row],[column_prec]]&amp;"_"&amp;COL_SIZES[[#This Row],[col_len]]</f>
        <v>int_10_4</v>
      </c>
      <c r="B1942" s="108">
        <f>IF(COL_SIZES[[#This Row],[datatype]] = "varchar",
  MIN(
    COL_SIZES[[#This Row],[column_length]],
    IFERROR(VALUE(VLOOKUP(
      COL_SIZES[[#This Row],[table_name]]&amp;"."&amp;COL_SIZES[[#This Row],[column_name]],
      AVG_COL_SIZES[#Data],2,FALSE)),
    COL_SIZES[[#This Row],[column_length]])
  ),
  COL_SIZES[[#This Row],[column_length]])</f>
        <v>4</v>
      </c>
      <c r="C1942" s="109">
        <f>VLOOKUP(A1942,DBMS_TYPE_SIZES[],2,FALSE)</f>
        <v>9</v>
      </c>
      <c r="D1942" s="109">
        <f>VLOOKUP(A1942,DBMS_TYPE_SIZES[],3,FALSE)</f>
        <v>4</v>
      </c>
      <c r="E1942" s="110">
        <f>VLOOKUP(A1942,DBMS_TYPE_SIZES[],4,FALSE)</f>
        <v>4</v>
      </c>
      <c r="F1942" t="s">
        <v>200</v>
      </c>
      <c r="G1942" t="s">
        <v>852</v>
      </c>
      <c r="H1942" t="s">
        <v>18</v>
      </c>
      <c r="I1942">
        <v>10</v>
      </c>
      <c r="J1942">
        <v>4</v>
      </c>
    </row>
    <row r="1943" spans="1:10">
      <c r="A1943" s="108" t="str">
        <f>COL_SIZES[[#This Row],[datatype]]&amp;"_"&amp;COL_SIZES[[#This Row],[column_prec]]&amp;"_"&amp;COL_SIZES[[#This Row],[col_len]]</f>
        <v>datetime_23_8</v>
      </c>
      <c r="B1943" s="108">
        <f>IF(COL_SIZES[[#This Row],[datatype]] = "varchar",
  MIN(
    COL_SIZES[[#This Row],[column_length]],
    IFERROR(VALUE(VLOOKUP(
      COL_SIZES[[#This Row],[table_name]]&amp;"."&amp;COL_SIZES[[#This Row],[column_name]],
      AVG_COL_SIZES[#Data],2,FALSE)),
    COL_SIZES[[#This Row],[column_length]])
  ),
  COL_SIZES[[#This Row],[column_length]])</f>
        <v>8</v>
      </c>
      <c r="C1943" s="109">
        <f>VLOOKUP(A1943,DBMS_TYPE_SIZES[],2,FALSE)</f>
        <v>7</v>
      </c>
      <c r="D1943" s="109">
        <f>VLOOKUP(A1943,DBMS_TYPE_SIZES[],3,FALSE)</f>
        <v>8</v>
      </c>
      <c r="E1943" s="110">
        <f>VLOOKUP(A1943,DBMS_TYPE_SIZES[],4,FALSE)</f>
        <v>8</v>
      </c>
      <c r="F1943" t="s">
        <v>200</v>
      </c>
      <c r="G1943" t="s">
        <v>713</v>
      </c>
      <c r="H1943" t="s">
        <v>20</v>
      </c>
      <c r="I1943">
        <v>23</v>
      </c>
      <c r="J1943">
        <v>8</v>
      </c>
    </row>
    <row r="1944" spans="1:10">
      <c r="A1944" s="108" t="str">
        <f>COL_SIZES[[#This Row],[datatype]]&amp;"_"&amp;COL_SIZES[[#This Row],[column_prec]]&amp;"_"&amp;COL_SIZES[[#This Row],[col_len]]</f>
        <v>int_10_4</v>
      </c>
      <c r="B1944" s="108">
        <f>IF(COL_SIZES[[#This Row],[datatype]] = "varchar",
  MIN(
    COL_SIZES[[#This Row],[column_length]],
    IFERROR(VALUE(VLOOKUP(
      COL_SIZES[[#This Row],[table_name]]&amp;"."&amp;COL_SIZES[[#This Row],[column_name]],
      AVG_COL_SIZES[#Data],2,FALSE)),
    COL_SIZES[[#This Row],[column_length]])
  ),
  COL_SIZES[[#This Row],[column_length]])</f>
        <v>4</v>
      </c>
      <c r="C1944" s="109">
        <f>VLOOKUP(A1944,DBMS_TYPE_SIZES[],2,FALSE)</f>
        <v>9</v>
      </c>
      <c r="D1944" s="109">
        <f>VLOOKUP(A1944,DBMS_TYPE_SIZES[],3,FALSE)</f>
        <v>4</v>
      </c>
      <c r="E1944" s="110">
        <f>VLOOKUP(A1944,DBMS_TYPE_SIZES[],4,FALSE)</f>
        <v>4</v>
      </c>
      <c r="F1944" t="s">
        <v>200</v>
      </c>
      <c r="G1944" t="s">
        <v>714</v>
      </c>
      <c r="H1944" t="s">
        <v>18</v>
      </c>
      <c r="I1944">
        <v>10</v>
      </c>
      <c r="J1944">
        <v>4</v>
      </c>
    </row>
    <row r="1945" spans="1:10">
      <c r="A1945" s="108" t="str">
        <f>COL_SIZES[[#This Row],[datatype]]&amp;"_"&amp;COL_SIZES[[#This Row],[column_prec]]&amp;"_"&amp;COL_SIZES[[#This Row],[col_len]]</f>
        <v>varchar_0_255</v>
      </c>
      <c r="B1945" s="108">
        <f>IF(COL_SIZES[[#This Row],[datatype]] = "varchar",
  MIN(
    COL_SIZES[[#This Row],[column_length]],
    IFERROR(VALUE(VLOOKUP(
      COL_SIZES[[#This Row],[table_name]]&amp;"."&amp;COL_SIZES[[#This Row],[column_name]],
      AVG_COL_SIZES[#Data],2,FALSE)),
    COL_SIZES[[#This Row],[column_length]])
  ),
  COL_SIZES[[#This Row],[column_length]])</f>
        <v>255</v>
      </c>
      <c r="C1945" s="109">
        <f>VLOOKUP(A1945,DBMS_TYPE_SIZES[],2,FALSE)</f>
        <v>255</v>
      </c>
      <c r="D1945" s="109">
        <f>VLOOKUP(A1945,DBMS_TYPE_SIZES[],3,FALSE)</f>
        <v>255</v>
      </c>
      <c r="E1945" s="110">
        <f>VLOOKUP(A1945,DBMS_TYPE_SIZES[],4,FALSE)</f>
        <v>256</v>
      </c>
      <c r="F1945" t="s">
        <v>200</v>
      </c>
      <c r="G1945" t="s">
        <v>813</v>
      </c>
      <c r="H1945" t="s">
        <v>86</v>
      </c>
      <c r="I1945">
        <v>0</v>
      </c>
      <c r="J1945">
        <v>255</v>
      </c>
    </row>
    <row r="1946" spans="1:10">
      <c r="A1946" s="108" t="str">
        <f>COL_SIZES[[#This Row],[datatype]]&amp;"_"&amp;COL_SIZES[[#This Row],[column_prec]]&amp;"_"&amp;COL_SIZES[[#This Row],[col_len]]</f>
        <v>varchar_0_255</v>
      </c>
      <c r="B1946" s="108">
        <f>IF(COL_SIZES[[#This Row],[datatype]] = "varchar",
  MIN(
    COL_SIZES[[#This Row],[column_length]],
    IFERROR(VALUE(VLOOKUP(
      COL_SIZES[[#This Row],[table_name]]&amp;"."&amp;COL_SIZES[[#This Row],[column_name]],
      AVG_COL_SIZES[#Data],2,FALSE)),
    COL_SIZES[[#This Row],[column_length]])
  ),
  COL_SIZES[[#This Row],[column_length]])</f>
        <v>255</v>
      </c>
      <c r="C1946" s="109">
        <f>VLOOKUP(A1946,DBMS_TYPE_SIZES[],2,FALSE)</f>
        <v>255</v>
      </c>
      <c r="D1946" s="109">
        <f>VLOOKUP(A1946,DBMS_TYPE_SIZES[],3,FALSE)</f>
        <v>255</v>
      </c>
      <c r="E1946" s="110">
        <f>VLOOKUP(A1946,DBMS_TYPE_SIZES[],4,FALSE)</f>
        <v>256</v>
      </c>
      <c r="F1946" t="s">
        <v>200</v>
      </c>
      <c r="G1946" t="s">
        <v>853</v>
      </c>
      <c r="H1946" t="s">
        <v>86</v>
      </c>
      <c r="I1946">
        <v>0</v>
      </c>
      <c r="J1946">
        <v>255</v>
      </c>
    </row>
    <row r="1947" spans="1:10">
      <c r="A1947" s="108" t="str">
        <f>COL_SIZES[[#This Row],[datatype]]&amp;"_"&amp;COL_SIZES[[#This Row],[column_prec]]&amp;"_"&amp;COL_SIZES[[#This Row],[col_len]]</f>
        <v>varchar_0_255</v>
      </c>
      <c r="B1947" s="108">
        <f>IF(COL_SIZES[[#This Row],[datatype]] = "varchar",
  MIN(
    COL_SIZES[[#This Row],[column_length]],
    IFERROR(VALUE(VLOOKUP(
      COL_SIZES[[#This Row],[table_name]]&amp;"."&amp;COL_SIZES[[#This Row],[column_name]],
      AVG_COL_SIZES[#Data],2,FALSE)),
    COL_SIZES[[#This Row],[column_length]])
  ),
  COL_SIZES[[#This Row],[column_length]])</f>
        <v>255</v>
      </c>
      <c r="C1947" s="109">
        <f>VLOOKUP(A1947,DBMS_TYPE_SIZES[],2,FALSE)</f>
        <v>255</v>
      </c>
      <c r="D1947" s="109">
        <f>VLOOKUP(A1947,DBMS_TYPE_SIZES[],3,FALSE)</f>
        <v>255</v>
      </c>
      <c r="E1947" s="110">
        <f>VLOOKUP(A1947,DBMS_TYPE_SIZES[],4,FALSE)</f>
        <v>256</v>
      </c>
      <c r="F1947" t="s">
        <v>200</v>
      </c>
      <c r="G1947" t="s">
        <v>854</v>
      </c>
      <c r="H1947" t="s">
        <v>86</v>
      </c>
      <c r="I1947">
        <v>0</v>
      </c>
      <c r="J1947">
        <v>255</v>
      </c>
    </row>
    <row r="1948" spans="1:10">
      <c r="A1948" s="108" t="str">
        <f>COL_SIZES[[#This Row],[datatype]]&amp;"_"&amp;COL_SIZES[[#This Row],[column_prec]]&amp;"_"&amp;COL_SIZES[[#This Row],[col_len]]</f>
        <v>int_10_4</v>
      </c>
      <c r="B1948" s="108">
        <f>IF(COL_SIZES[[#This Row],[datatype]] = "varchar",
  MIN(
    COL_SIZES[[#This Row],[column_length]],
    IFERROR(VALUE(VLOOKUP(
      COL_SIZES[[#This Row],[table_name]]&amp;"."&amp;COL_SIZES[[#This Row],[column_name]],
      AVG_COL_SIZES[#Data],2,FALSE)),
    COL_SIZES[[#This Row],[column_length]])
  ),
  COL_SIZES[[#This Row],[column_length]])</f>
        <v>4</v>
      </c>
      <c r="C1948" s="109">
        <f>VLOOKUP(A1948,DBMS_TYPE_SIZES[],2,FALSE)</f>
        <v>9</v>
      </c>
      <c r="D1948" s="109">
        <f>VLOOKUP(A1948,DBMS_TYPE_SIZES[],3,FALSE)</f>
        <v>4</v>
      </c>
      <c r="E1948" s="110">
        <f>VLOOKUP(A1948,DBMS_TYPE_SIZES[],4,FALSE)</f>
        <v>4</v>
      </c>
      <c r="F1948" t="s">
        <v>200</v>
      </c>
      <c r="G1948" t="s">
        <v>855</v>
      </c>
      <c r="H1948" t="s">
        <v>18</v>
      </c>
      <c r="I1948">
        <v>10</v>
      </c>
      <c r="J1948">
        <v>4</v>
      </c>
    </row>
    <row r="1949" spans="1:10">
      <c r="A1949" s="108" t="str">
        <f>COL_SIZES[[#This Row],[datatype]]&amp;"_"&amp;COL_SIZES[[#This Row],[column_prec]]&amp;"_"&amp;COL_SIZES[[#This Row],[col_len]]</f>
        <v>int_10_4</v>
      </c>
      <c r="B1949" s="108">
        <f>IF(COL_SIZES[[#This Row],[datatype]] = "varchar",
  MIN(
    COL_SIZES[[#This Row],[column_length]],
    IFERROR(VALUE(VLOOKUP(
      COL_SIZES[[#This Row],[table_name]]&amp;"."&amp;COL_SIZES[[#This Row],[column_name]],
      AVG_COL_SIZES[#Data],2,FALSE)),
    COL_SIZES[[#This Row],[column_length]])
  ),
  COL_SIZES[[#This Row],[column_length]])</f>
        <v>4</v>
      </c>
      <c r="C1949" s="109">
        <f>VLOOKUP(A1949,DBMS_TYPE_SIZES[],2,FALSE)</f>
        <v>9</v>
      </c>
      <c r="D1949" s="109">
        <f>VLOOKUP(A1949,DBMS_TYPE_SIZES[],3,FALSE)</f>
        <v>4</v>
      </c>
      <c r="E1949" s="110">
        <f>VLOOKUP(A1949,DBMS_TYPE_SIZES[],4,FALSE)</f>
        <v>4</v>
      </c>
      <c r="F1949" t="s">
        <v>200</v>
      </c>
      <c r="G1949" t="s">
        <v>704</v>
      </c>
      <c r="H1949" t="s">
        <v>18</v>
      </c>
      <c r="I1949">
        <v>10</v>
      </c>
      <c r="J1949">
        <v>4</v>
      </c>
    </row>
    <row r="1950" spans="1:10">
      <c r="A1950" s="108" t="str">
        <f>COL_SIZES[[#This Row],[datatype]]&amp;"_"&amp;COL_SIZES[[#This Row],[column_prec]]&amp;"_"&amp;COL_SIZES[[#This Row],[col_len]]</f>
        <v>int_10_4</v>
      </c>
      <c r="B1950" s="108">
        <f>IF(COL_SIZES[[#This Row],[datatype]] = "varchar",
  MIN(
    COL_SIZES[[#This Row],[column_length]],
    IFERROR(VALUE(VLOOKUP(
      COL_SIZES[[#This Row],[table_name]]&amp;"."&amp;COL_SIZES[[#This Row],[column_name]],
      AVG_COL_SIZES[#Data],2,FALSE)),
    COL_SIZES[[#This Row],[column_length]])
  ),
  COL_SIZES[[#This Row],[column_length]])</f>
        <v>4</v>
      </c>
      <c r="C1950" s="109">
        <f>VLOOKUP(A1950,DBMS_TYPE_SIZES[],2,FALSE)</f>
        <v>9</v>
      </c>
      <c r="D1950" s="109">
        <f>VLOOKUP(A1950,DBMS_TYPE_SIZES[],3,FALSE)</f>
        <v>4</v>
      </c>
      <c r="E1950" s="110">
        <f>VLOOKUP(A1950,DBMS_TYPE_SIZES[],4,FALSE)</f>
        <v>4</v>
      </c>
      <c r="F1950" t="s">
        <v>200</v>
      </c>
      <c r="G1950" t="s">
        <v>204</v>
      </c>
      <c r="H1950" t="s">
        <v>18</v>
      </c>
      <c r="I1950">
        <v>10</v>
      </c>
      <c r="J1950">
        <v>4</v>
      </c>
    </row>
    <row r="1951" spans="1:10">
      <c r="A1951" s="108" t="str">
        <f>COL_SIZES[[#This Row],[datatype]]&amp;"_"&amp;COL_SIZES[[#This Row],[column_prec]]&amp;"_"&amp;COL_SIZES[[#This Row],[col_len]]</f>
        <v>int_10_4</v>
      </c>
      <c r="B1951" s="108">
        <f>IF(COL_SIZES[[#This Row],[datatype]] = "varchar",
  MIN(
    COL_SIZES[[#This Row],[column_length]],
    IFERROR(VALUE(VLOOKUP(
      COL_SIZES[[#This Row],[table_name]]&amp;"."&amp;COL_SIZES[[#This Row],[column_name]],
      AVG_COL_SIZES[#Data],2,FALSE)),
    COL_SIZES[[#This Row],[column_length]])
  ),
  COL_SIZES[[#This Row],[column_length]])</f>
        <v>4</v>
      </c>
      <c r="C1951" s="109">
        <f>VLOOKUP(A1951,DBMS_TYPE_SIZES[],2,FALSE)</f>
        <v>9</v>
      </c>
      <c r="D1951" s="109">
        <f>VLOOKUP(A1951,DBMS_TYPE_SIZES[],3,FALSE)</f>
        <v>4</v>
      </c>
      <c r="E1951" s="110">
        <f>VLOOKUP(A1951,DBMS_TYPE_SIZES[],4,FALSE)</f>
        <v>4</v>
      </c>
      <c r="F1951" t="s">
        <v>200</v>
      </c>
      <c r="G1951" t="s">
        <v>707</v>
      </c>
      <c r="H1951" t="s">
        <v>18</v>
      </c>
      <c r="I1951">
        <v>10</v>
      </c>
      <c r="J1951">
        <v>4</v>
      </c>
    </row>
    <row r="1952" spans="1:10">
      <c r="A1952" s="108" t="str">
        <f>COL_SIZES[[#This Row],[datatype]]&amp;"_"&amp;COL_SIZES[[#This Row],[column_prec]]&amp;"_"&amp;COL_SIZES[[#This Row],[col_len]]</f>
        <v>numeric_19_9</v>
      </c>
      <c r="B1952" s="108">
        <f>IF(COL_SIZES[[#This Row],[datatype]] = "varchar",
  MIN(
    COL_SIZES[[#This Row],[column_length]],
    IFERROR(VALUE(VLOOKUP(
      COL_SIZES[[#This Row],[table_name]]&amp;"."&amp;COL_SIZES[[#This Row],[column_name]],
      AVG_COL_SIZES[#Data],2,FALSE)),
    COL_SIZES[[#This Row],[column_length]])
  ),
  COL_SIZES[[#This Row],[column_length]])</f>
        <v>9</v>
      </c>
      <c r="C1952" s="109">
        <f>VLOOKUP(A1952,DBMS_TYPE_SIZES[],2,FALSE)</f>
        <v>9</v>
      </c>
      <c r="D1952" s="109">
        <f>VLOOKUP(A1952,DBMS_TYPE_SIZES[],3,FALSE)</f>
        <v>9</v>
      </c>
      <c r="E1952" s="110">
        <f>VLOOKUP(A1952,DBMS_TYPE_SIZES[],4,FALSE)</f>
        <v>9</v>
      </c>
      <c r="F1952" t="s">
        <v>200</v>
      </c>
      <c r="G1952" t="s">
        <v>151</v>
      </c>
      <c r="H1952" t="s">
        <v>62</v>
      </c>
      <c r="I1952">
        <v>19</v>
      </c>
      <c r="J1952">
        <v>9</v>
      </c>
    </row>
    <row r="1953" spans="1:10">
      <c r="A1953" s="108" t="str">
        <f>COL_SIZES[[#This Row],[datatype]]&amp;"_"&amp;COL_SIZES[[#This Row],[column_prec]]&amp;"_"&amp;COL_SIZES[[#This Row],[col_len]]</f>
        <v>int_10_4</v>
      </c>
      <c r="B1953" s="108">
        <f>IF(COL_SIZES[[#This Row],[datatype]] = "varchar",
  MIN(
    COL_SIZES[[#This Row],[column_length]],
    IFERROR(VALUE(VLOOKUP(
      COL_SIZES[[#This Row],[table_name]]&amp;"."&amp;COL_SIZES[[#This Row],[column_name]],
      AVG_COL_SIZES[#Data],2,FALSE)),
    COL_SIZES[[#This Row],[column_length]])
  ),
  COL_SIZES[[#This Row],[column_length]])</f>
        <v>4</v>
      </c>
      <c r="C1953" s="109">
        <f>VLOOKUP(A1953,DBMS_TYPE_SIZES[],2,FALSE)</f>
        <v>9</v>
      </c>
      <c r="D1953" s="109">
        <f>VLOOKUP(A1953,DBMS_TYPE_SIZES[],3,FALSE)</f>
        <v>4</v>
      </c>
      <c r="E1953" s="110">
        <f>VLOOKUP(A1953,DBMS_TYPE_SIZES[],4,FALSE)</f>
        <v>4</v>
      </c>
      <c r="F1953" t="s">
        <v>201</v>
      </c>
      <c r="G1953" t="s">
        <v>856</v>
      </c>
      <c r="H1953" t="s">
        <v>18</v>
      </c>
      <c r="I1953">
        <v>10</v>
      </c>
      <c r="J1953">
        <v>4</v>
      </c>
    </row>
    <row r="1954" spans="1:10">
      <c r="A1954" s="108" t="str">
        <f>COL_SIZES[[#This Row],[datatype]]&amp;"_"&amp;COL_SIZES[[#This Row],[column_prec]]&amp;"_"&amp;COL_SIZES[[#This Row],[col_len]]</f>
        <v>int_10_4</v>
      </c>
      <c r="B1954" s="108">
        <f>IF(COL_SIZES[[#This Row],[datatype]] = "varchar",
  MIN(
    COL_SIZES[[#This Row],[column_length]],
    IFERROR(VALUE(VLOOKUP(
      COL_SIZES[[#This Row],[table_name]]&amp;"."&amp;COL_SIZES[[#This Row],[column_name]],
      AVG_COL_SIZES[#Data],2,FALSE)),
    COL_SIZES[[#This Row],[column_length]])
  ),
  COL_SIZES[[#This Row],[column_length]])</f>
        <v>4</v>
      </c>
      <c r="C1954" s="109">
        <f>VLOOKUP(A1954,DBMS_TYPE_SIZES[],2,FALSE)</f>
        <v>9</v>
      </c>
      <c r="D1954" s="109">
        <f>VLOOKUP(A1954,DBMS_TYPE_SIZES[],3,FALSE)</f>
        <v>4</v>
      </c>
      <c r="E1954" s="110">
        <f>VLOOKUP(A1954,DBMS_TYPE_SIZES[],4,FALSE)</f>
        <v>4</v>
      </c>
      <c r="F1954" t="s">
        <v>201</v>
      </c>
      <c r="G1954" t="s">
        <v>857</v>
      </c>
      <c r="H1954" t="s">
        <v>18</v>
      </c>
      <c r="I1954">
        <v>10</v>
      </c>
      <c r="J1954">
        <v>4</v>
      </c>
    </row>
    <row r="1955" spans="1:10">
      <c r="A1955" s="108" t="str">
        <f>COL_SIZES[[#This Row],[datatype]]&amp;"_"&amp;COL_SIZES[[#This Row],[column_prec]]&amp;"_"&amp;COL_SIZES[[#This Row],[col_len]]</f>
        <v>int_10_4</v>
      </c>
      <c r="B1955" s="108">
        <f>IF(COL_SIZES[[#This Row],[datatype]] = "varchar",
  MIN(
    COL_SIZES[[#This Row],[column_length]],
    IFERROR(VALUE(VLOOKUP(
      COL_SIZES[[#This Row],[table_name]]&amp;"."&amp;COL_SIZES[[#This Row],[column_name]],
      AVG_COL_SIZES[#Data],2,FALSE)),
    COL_SIZES[[#This Row],[column_length]])
  ),
  COL_SIZES[[#This Row],[column_length]])</f>
        <v>4</v>
      </c>
      <c r="C1955" s="109">
        <f>VLOOKUP(A1955,DBMS_TYPE_SIZES[],2,FALSE)</f>
        <v>9</v>
      </c>
      <c r="D1955" s="109">
        <f>VLOOKUP(A1955,DBMS_TYPE_SIZES[],3,FALSE)</f>
        <v>4</v>
      </c>
      <c r="E1955" s="110">
        <f>VLOOKUP(A1955,DBMS_TYPE_SIZES[],4,FALSE)</f>
        <v>4</v>
      </c>
      <c r="F1955" t="s">
        <v>201</v>
      </c>
      <c r="G1955" t="s">
        <v>858</v>
      </c>
      <c r="H1955" t="s">
        <v>18</v>
      </c>
      <c r="I1955">
        <v>10</v>
      </c>
      <c r="J1955">
        <v>4</v>
      </c>
    </row>
    <row r="1956" spans="1:10">
      <c r="A1956" s="108" t="str">
        <f>COL_SIZES[[#This Row],[datatype]]&amp;"_"&amp;COL_SIZES[[#This Row],[column_prec]]&amp;"_"&amp;COL_SIZES[[#This Row],[col_len]]</f>
        <v>numeric_19_9</v>
      </c>
      <c r="B1956" s="108">
        <f>IF(COL_SIZES[[#This Row],[datatype]] = "varchar",
  MIN(
    COL_SIZES[[#This Row],[column_length]],
    IFERROR(VALUE(VLOOKUP(
      COL_SIZES[[#This Row],[table_name]]&amp;"."&amp;COL_SIZES[[#This Row],[column_name]],
      AVG_COL_SIZES[#Data],2,FALSE)),
    COL_SIZES[[#This Row],[column_length]])
  ),
  COL_SIZES[[#This Row],[column_length]])</f>
        <v>9</v>
      </c>
      <c r="C1956" s="109">
        <f>VLOOKUP(A1956,DBMS_TYPE_SIZES[],2,FALSE)</f>
        <v>9</v>
      </c>
      <c r="D1956" s="109">
        <f>VLOOKUP(A1956,DBMS_TYPE_SIZES[],3,FALSE)</f>
        <v>9</v>
      </c>
      <c r="E1956" s="110">
        <f>VLOOKUP(A1956,DBMS_TYPE_SIZES[],4,FALSE)</f>
        <v>9</v>
      </c>
      <c r="F1956" t="s">
        <v>201</v>
      </c>
      <c r="G1956" t="s">
        <v>143</v>
      </c>
      <c r="H1956" t="s">
        <v>62</v>
      </c>
      <c r="I1956">
        <v>19</v>
      </c>
      <c r="J1956">
        <v>9</v>
      </c>
    </row>
    <row r="1957" spans="1:10">
      <c r="A1957" s="108" t="str">
        <f>COL_SIZES[[#This Row],[datatype]]&amp;"_"&amp;COL_SIZES[[#This Row],[column_prec]]&amp;"_"&amp;COL_SIZES[[#This Row],[col_len]]</f>
        <v>datetime_23_8</v>
      </c>
      <c r="B1957" s="108">
        <f>IF(COL_SIZES[[#This Row],[datatype]] = "varchar",
  MIN(
    COL_SIZES[[#This Row],[column_length]],
    IFERROR(VALUE(VLOOKUP(
      COL_SIZES[[#This Row],[table_name]]&amp;"."&amp;COL_SIZES[[#This Row],[column_name]],
      AVG_COL_SIZES[#Data],2,FALSE)),
    COL_SIZES[[#This Row],[column_length]])
  ),
  COL_SIZES[[#This Row],[column_length]])</f>
        <v>8</v>
      </c>
      <c r="C1957" s="109">
        <f>VLOOKUP(A1957,DBMS_TYPE_SIZES[],2,FALSE)</f>
        <v>7</v>
      </c>
      <c r="D1957" s="109">
        <f>VLOOKUP(A1957,DBMS_TYPE_SIZES[],3,FALSE)</f>
        <v>8</v>
      </c>
      <c r="E1957" s="110">
        <f>VLOOKUP(A1957,DBMS_TYPE_SIZES[],4,FALSE)</f>
        <v>8</v>
      </c>
      <c r="F1957" t="s">
        <v>201</v>
      </c>
      <c r="G1957" t="s">
        <v>575</v>
      </c>
      <c r="H1957" t="s">
        <v>20</v>
      </c>
      <c r="I1957">
        <v>23</v>
      </c>
      <c r="J1957">
        <v>8</v>
      </c>
    </row>
    <row r="1958" spans="1:10">
      <c r="A1958" s="108" t="str">
        <f>COL_SIZES[[#This Row],[datatype]]&amp;"_"&amp;COL_SIZES[[#This Row],[column_prec]]&amp;"_"&amp;COL_SIZES[[#This Row],[col_len]]</f>
        <v>int_10_4</v>
      </c>
      <c r="B1958" s="108">
        <f>IF(COL_SIZES[[#This Row],[datatype]] = "varchar",
  MIN(
    COL_SIZES[[#This Row],[column_length]],
    IFERROR(VALUE(VLOOKUP(
      COL_SIZES[[#This Row],[table_name]]&amp;"."&amp;COL_SIZES[[#This Row],[column_name]],
      AVG_COL_SIZES[#Data],2,FALSE)),
    COL_SIZES[[#This Row],[column_length]])
  ),
  COL_SIZES[[#This Row],[column_length]])</f>
        <v>4</v>
      </c>
      <c r="C1958" s="109">
        <f>VLOOKUP(A1958,DBMS_TYPE_SIZES[],2,FALSE)</f>
        <v>9</v>
      </c>
      <c r="D1958" s="109">
        <f>VLOOKUP(A1958,DBMS_TYPE_SIZES[],3,FALSE)</f>
        <v>4</v>
      </c>
      <c r="E1958" s="110">
        <f>VLOOKUP(A1958,DBMS_TYPE_SIZES[],4,FALSE)</f>
        <v>4</v>
      </c>
      <c r="F1958" t="s">
        <v>201</v>
      </c>
      <c r="G1958" t="s">
        <v>141</v>
      </c>
      <c r="H1958" t="s">
        <v>18</v>
      </c>
      <c r="I1958">
        <v>10</v>
      </c>
      <c r="J1958">
        <v>4</v>
      </c>
    </row>
    <row r="1959" spans="1:10">
      <c r="A1959" s="108" t="str">
        <f>COL_SIZES[[#This Row],[datatype]]&amp;"_"&amp;COL_SIZES[[#This Row],[column_prec]]&amp;"_"&amp;COL_SIZES[[#This Row],[col_len]]</f>
        <v>int_10_4</v>
      </c>
      <c r="B1959" s="108">
        <f>IF(COL_SIZES[[#This Row],[datatype]] = "varchar",
  MIN(
    COL_SIZES[[#This Row],[column_length]],
    IFERROR(VALUE(VLOOKUP(
      COL_SIZES[[#This Row],[table_name]]&amp;"."&amp;COL_SIZES[[#This Row],[column_name]],
      AVG_COL_SIZES[#Data],2,FALSE)),
    COL_SIZES[[#This Row],[column_length]])
  ),
  COL_SIZES[[#This Row],[column_length]])</f>
        <v>4</v>
      </c>
      <c r="C1959" s="109">
        <f>VLOOKUP(A1959,DBMS_TYPE_SIZES[],2,FALSE)</f>
        <v>9</v>
      </c>
      <c r="D1959" s="109">
        <f>VLOOKUP(A1959,DBMS_TYPE_SIZES[],3,FALSE)</f>
        <v>4</v>
      </c>
      <c r="E1959" s="110">
        <f>VLOOKUP(A1959,DBMS_TYPE_SIZES[],4,FALSE)</f>
        <v>4</v>
      </c>
      <c r="F1959" t="s">
        <v>201</v>
      </c>
      <c r="G1959" t="s">
        <v>859</v>
      </c>
      <c r="H1959" t="s">
        <v>18</v>
      </c>
      <c r="I1959">
        <v>10</v>
      </c>
      <c r="J1959">
        <v>4</v>
      </c>
    </row>
    <row r="1960" spans="1:10">
      <c r="A1960" s="108" t="str">
        <f>COL_SIZES[[#This Row],[datatype]]&amp;"_"&amp;COL_SIZES[[#This Row],[column_prec]]&amp;"_"&amp;COL_SIZES[[#This Row],[col_len]]</f>
        <v>int_10_4</v>
      </c>
      <c r="B1960" s="108">
        <f>IF(COL_SIZES[[#This Row],[datatype]] = "varchar",
  MIN(
    COL_SIZES[[#This Row],[column_length]],
    IFERROR(VALUE(VLOOKUP(
      COL_SIZES[[#This Row],[table_name]]&amp;"."&amp;COL_SIZES[[#This Row],[column_name]],
      AVG_COL_SIZES[#Data],2,FALSE)),
    COL_SIZES[[#This Row],[column_length]])
  ),
  COL_SIZES[[#This Row],[column_length]])</f>
        <v>4</v>
      </c>
      <c r="C1960" s="109">
        <f>VLOOKUP(A1960,DBMS_TYPE_SIZES[],2,FALSE)</f>
        <v>9</v>
      </c>
      <c r="D1960" s="109">
        <f>VLOOKUP(A1960,DBMS_TYPE_SIZES[],3,FALSE)</f>
        <v>4</v>
      </c>
      <c r="E1960" s="110">
        <f>VLOOKUP(A1960,DBMS_TYPE_SIZES[],4,FALSE)</f>
        <v>4</v>
      </c>
      <c r="F1960" t="s">
        <v>201</v>
      </c>
      <c r="G1960" t="s">
        <v>83</v>
      </c>
      <c r="H1960" t="s">
        <v>18</v>
      </c>
      <c r="I1960">
        <v>10</v>
      </c>
      <c r="J1960">
        <v>4</v>
      </c>
    </row>
    <row r="1961" spans="1:10">
      <c r="A1961" s="108" t="str">
        <f>COL_SIZES[[#This Row],[datatype]]&amp;"_"&amp;COL_SIZES[[#This Row],[column_prec]]&amp;"_"&amp;COL_SIZES[[#This Row],[col_len]]</f>
        <v>int_10_4</v>
      </c>
      <c r="B1961" s="108">
        <f>IF(COL_SIZES[[#This Row],[datatype]] = "varchar",
  MIN(
    COL_SIZES[[#This Row],[column_length]],
    IFERROR(VALUE(VLOOKUP(
      COL_SIZES[[#This Row],[table_name]]&amp;"."&amp;COL_SIZES[[#This Row],[column_name]],
      AVG_COL_SIZES[#Data],2,FALSE)),
    COL_SIZES[[#This Row],[column_length]])
  ),
  COL_SIZES[[#This Row],[column_length]])</f>
        <v>4</v>
      </c>
      <c r="C1961" s="109">
        <f>VLOOKUP(A1961,DBMS_TYPE_SIZES[],2,FALSE)</f>
        <v>9</v>
      </c>
      <c r="D1961" s="109">
        <f>VLOOKUP(A1961,DBMS_TYPE_SIZES[],3,FALSE)</f>
        <v>4</v>
      </c>
      <c r="E1961" s="110">
        <f>VLOOKUP(A1961,DBMS_TYPE_SIZES[],4,FALSE)</f>
        <v>4</v>
      </c>
      <c r="F1961" t="s">
        <v>201</v>
      </c>
      <c r="G1961" t="s">
        <v>101</v>
      </c>
      <c r="H1961" t="s">
        <v>18</v>
      </c>
      <c r="I1961">
        <v>10</v>
      </c>
      <c r="J1961">
        <v>4</v>
      </c>
    </row>
    <row r="1962" spans="1:10">
      <c r="A1962" s="108" t="str">
        <f>COL_SIZES[[#This Row],[datatype]]&amp;"_"&amp;COL_SIZES[[#This Row],[column_prec]]&amp;"_"&amp;COL_SIZES[[#This Row],[col_len]]</f>
        <v>datetime_23_8</v>
      </c>
      <c r="B1962" s="108">
        <f>IF(COL_SIZES[[#This Row],[datatype]] = "varchar",
  MIN(
    COL_SIZES[[#This Row],[column_length]],
    IFERROR(VALUE(VLOOKUP(
      COL_SIZES[[#This Row],[table_name]]&amp;"."&amp;COL_SIZES[[#This Row],[column_name]],
      AVG_COL_SIZES[#Data],2,FALSE)),
    COL_SIZES[[#This Row],[column_length]])
  ),
  COL_SIZES[[#This Row],[column_length]])</f>
        <v>8</v>
      </c>
      <c r="C1962" s="109">
        <f>VLOOKUP(A1962,DBMS_TYPE_SIZES[],2,FALSE)</f>
        <v>7</v>
      </c>
      <c r="D1962" s="109">
        <f>VLOOKUP(A1962,DBMS_TYPE_SIZES[],3,FALSE)</f>
        <v>8</v>
      </c>
      <c r="E1962" s="110">
        <f>VLOOKUP(A1962,DBMS_TYPE_SIZES[],4,FALSE)</f>
        <v>8</v>
      </c>
      <c r="F1962" t="s">
        <v>201</v>
      </c>
      <c r="G1962" t="s">
        <v>811</v>
      </c>
      <c r="H1962" t="s">
        <v>20</v>
      </c>
      <c r="I1962">
        <v>23</v>
      </c>
      <c r="J1962">
        <v>8</v>
      </c>
    </row>
    <row r="1963" spans="1:10">
      <c r="A1963" s="108" t="str">
        <f>COL_SIZES[[#This Row],[datatype]]&amp;"_"&amp;COL_SIZES[[#This Row],[column_prec]]&amp;"_"&amp;COL_SIZES[[#This Row],[col_len]]</f>
        <v>int_10_4</v>
      </c>
      <c r="B1963" s="108">
        <f>IF(COL_SIZES[[#This Row],[datatype]] = "varchar",
  MIN(
    COL_SIZES[[#This Row],[column_length]],
    IFERROR(VALUE(VLOOKUP(
      COL_SIZES[[#This Row],[table_name]]&amp;"."&amp;COL_SIZES[[#This Row],[column_name]],
      AVG_COL_SIZES[#Data],2,FALSE)),
    COL_SIZES[[#This Row],[column_length]])
  ),
  COL_SIZES[[#This Row],[column_length]])</f>
        <v>4</v>
      </c>
      <c r="C1963" s="109">
        <f>VLOOKUP(A1963,DBMS_TYPE_SIZES[],2,FALSE)</f>
        <v>9</v>
      </c>
      <c r="D1963" s="109">
        <f>VLOOKUP(A1963,DBMS_TYPE_SIZES[],3,FALSE)</f>
        <v>4</v>
      </c>
      <c r="E1963" s="110">
        <f>VLOOKUP(A1963,DBMS_TYPE_SIZES[],4,FALSE)</f>
        <v>4</v>
      </c>
      <c r="F1963" t="s">
        <v>201</v>
      </c>
      <c r="G1963" t="s">
        <v>211</v>
      </c>
      <c r="H1963" t="s">
        <v>18</v>
      </c>
      <c r="I1963">
        <v>10</v>
      </c>
      <c r="J1963">
        <v>4</v>
      </c>
    </row>
    <row r="1964" spans="1:10">
      <c r="A1964" s="108" t="str">
        <f>COL_SIZES[[#This Row],[datatype]]&amp;"_"&amp;COL_SIZES[[#This Row],[column_prec]]&amp;"_"&amp;COL_SIZES[[#This Row],[col_len]]</f>
        <v>varchar_0_255</v>
      </c>
      <c r="B1964" s="108">
        <f>IF(COL_SIZES[[#This Row],[datatype]] = "varchar",
  MIN(
    COL_SIZES[[#This Row],[column_length]],
    IFERROR(VALUE(VLOOKUP(
      COL_SIZES[[#This Row],[table_name]]&amp;"."&amp;COL_SIZES[[#This Row],[column_name]],
      AVG_COL_SIZES[#Data],2,FALSE)),
    COL_SIZES[[#This Row],[column_length]])
  ),
  COL_SIZES[[#This Row],[column_length]])</f>
        <v>255</v>
      </c>
      <c r="C1964" s="109">
        <f>VLOOKUP(A1964,DBMS_TYPE_SIZES[],2,FALSE)</f>
        <v>255</v>
      </c>
      <c r="D1964" s="109">
        <f>VLOOKUP(A1964,DBMS_TYPE_SIZES[],3,FALSE)</f>
        <v>255</v>
      </c>
      <c r="E1964" s="110">
        <f>VLOOKUP(A1964,DBMS_TYPE_SIZES[],4,FALSE)</f>
        <v>256</v>
      </c>
      <c r="F1964" t="s">
        <v>201</v>
      </c>
      <c r="G1964" t="s">
        <v>505</v>
      </c>
      <c r="H1964" t="s">
        <v>86</v>
      </c>
      <c r="I1964">
        <v>0</v>
      </c>
      <c r="J1964">
        <v>255</v>
      </c>
    </row>
    <row r="1965" spans="1:10">
      <c r="A1965" s="108" t="str">
        <f>COL_SIZES[[#This Row],[datatype]]&amp;"_"&amp;COL_SIZES[[#This Row],[column_prec]]&amp;"_"&amp;COL_SIZES[[#This Row],[col_len]]</f>
        <v>int_10_4</v>
      </c>
      <c r="B1965" s="108">
        <f>IF(COL_SIZES[[#This Row],[datatype]] = "varchar",
  MIN(
    COL_SIZES[[#This Row],[column_length]],
    IFERROR(VALUE(VLOOKUP(
      COL_SIZES[[#This Row],[table_name]]&amp;"."&amp;COL_SIZES[[#This Row],[column_name]],
      AVG_COL_SIZES[#Data],2,FALSE)),
    COL_SIZES[[#This Row],[column_length]])
  ),
  COL_SIZES[[#This Row],[column_length]])</f>
        <v>4</v>
      </c>
      <c r="C1965" s="109">
        <f>VLOOKUP(A1965,DBMS_TYPE_SIZES[],2,FALSE)</f>
        <v>9</v>
      </c>
      <c r="D1965" s="109">
        <f>VLOOKUP(A1965,DBMS_TYPE_SIZES[],3,FALSE)</f>
        <v>4</v>
      </c>
      <c r="E1965" s="110">
        <f>VLOOKUP(A1965,DBMS_TYPE_SIZES[],4,FALSE)</f>
        <v>4</v>
      </c>
      <c r="F1965" t="s">
        <v>201</v>
      </c>
      <c r="G1965" t="s">
        <v>860</v>
      </c>
      <c r="H1965" t="s">
        <v>18</v>
      </c>
      <c r="I1965">
        <v>10</v>
      </c>
      <c r="J1965">
        <v>4</v>
      </c>
    </row>
    <row r="1966" spans="1:10">
      <c r="A1966" s="108" t="str">
        <f>COL_SIZES[[#This Row],[datatype]]&amp;"_"&amp;COL_SIZES[[#This Row],[column_prec]]&amp;"_"&amp;COL_SIZES[[#This Row],[col_len]]</f>
        <v>int_10_4</v>
      </c>
      <c r="B1966" s="108">
        <f>IF(COL_SIZES[[#This Row],[datatype]] = "varchar",
  MIN(
    COL_SIZES[[#This Row],[column_length]],
    IFERROR(VALUE(VLOOKUP(
      COL_SIZES[[#This Row],[table_name]]&amp;"."&amp;COL_SIZES[[#This Row],[column_name]],
      AVG_COL_SIZES[#Data],2,FALSE)),
    COL_SIZES[[#This Row],[column_length]])
  ),
  COL_SIZES[[#This Row],[column_length]])</f>
        <v>4</v>
      </c>
      <c r="C1966" s="109">
        <f>VLOOKUP(A1966,DBMS_TYPE_SIZES[],2,FALSE)</f>
        <v>9</v>
      </c>
      <c r="D1966" s="109">
        <f>VLOOKUP(A1966,DBMS_TYPE_SIZES[],3,FALSE)</f>
        <v>4</v>
      </c>
      <c r="E1966" s="110">
        <f>VLOOKUP(A1966,DBMS_TYPE_SIZES[],4,FALSE)</f>
        <v>4</v>
      </c>
      <c r="F1966" t="s">
        <v>201</v>
      </c>
      <c r="G1966" t="s">
        <v>812</v>
      </c>
      <c r="H1966" t="s">
        <v>18</v>
      </c>
      <c r="I1966">
        <v>10</v>
      </c>
      <c r="J1966">
        <v>4</v>
      </c>
    </row>
    <row r="1967" spans="1:10">
      <c r="A1967" s="108" t="str">
        <f>COL_SIZES[[#This Row],[datatype]]&amp;"_"&amp;COL_SIZES[[#This Row],[column_prec]]&amp;"_"&amp;COL_SIZES[[#This Row],[col_len]]</f>
        <v>int_10_4</v>
      </c>
      <c r="B1967" s="108">
        <f>IF(COL_SIZES[[#This Row],[datatype]] = "varchar",
  MIN(
    COL_SIZES[[#This Row],[column_length]],
    IFERROR(VALUE(VLOOKUP(
      COL_SIZES[[#This Row],[table_name]]&amp;"."&amp;COL_SIZES[[#This Row],[column_name]],
      AVG_COL_SIZES[#Data],2,FALSE)),
    COL_SIZES[[#This Row],[column_length]])
  ),
  COL_SIZES[[#This Row],[column_length]])</f>
        <v>4</v>
      </c>
      <c r="C1967" s="109">
        <f>VLOOKUP(A1967,DBMS_TYPE_SIZES[],2,FALSE)</f>
        <v>9</v>
      </c>
      <c r="D1967" s="109">
        <f>VLOOKUP(A1967,DBMS_TYPE_SIZES[],3,FALSE)</f>
        <v>4</v>
      </c>
      <c r="E1967" s="110">
        <f>VLOOKUP(A1967,DBMS_TYPE_SIZES[],4,FALSE)</f>
        <v>4</v>
      </c>
      <c r="F1967" t="s">
        <v>201</v>
      </c>
      <c r="G1967" t="s">
        <v>697</v>
      </c>
      <c r="H1967" t="s">
        <v>18</v>
      </c>
      <c r="I1967">
        <v>10</v>
      </c>
      <c r="J1967">
        <v>4</v>
      </c>
    </row>
    <row r="1968" spans="1:10">
      <c r="A1968" s="108" t="str">
        <f>COL_SIZES[[#This Row],[datatype]]&amp;"_"&amp;COL_SIZES[[#This Row],[column_prec]]&amp;"_"&amp;COL_SIZES[[#This Row],[col_len]]</f>
        <v>int_10_4</v>
      </c>
      <c r="B1968" s="108">
        <f>IF(COL_SIZES[[#This Row],[datatype]] = "varchar",
  MIN(
    COL_SIZES[[#This Row],[column_length]],
    IFERROR(VALUE(VLOOKUP(
      COL_SIZES[[#This Row],[table_name]]&amp;"."&amp;COL_SIZES[[#This Row],[column_name]],
      AVG_COL_SIZES[#Data],2,FALSE)),
    COL_SIZES[[#This Row],[column_length]])
  ),
  COL_SIZES[[#This Row],[column_length]])</f>
        <v>4</v>
      </c>
      <c r="C1968" s="109">
        <f>VLOOKUP(A1968,DBMS_TYPE_SIZES[],2,FALSE)</f>
        <v>9</v>
      </c>
      <c r="D1968" s="109">
        <f>VLOOKUP(A1968,DBMS_TYPE_SIZES[],3,FALSE)</f>
        <v>4</v>
      </c>
      <c r="E1968" s="110">
        <f>VLOOKUP(A1968,DBMS_TYPE_SIZES[],4,FALSE)</f>
        <v>4</v>
      </c>
      <c r="F1968" t="s">
        <v>201</v>
      </c>
      <c r="G1968" t="s">
        <v>698</v>
      </c>
      <c r="H1968" t="s">
        <v>18</v>
      </c>
      <c r="I1968">
        <v>10</v>
      </c>
      <c r="J1968">
        <v>4</v>
      </c>
    </row>
    <row r="1969" spans="1:10">
      <c r="A1969" s="108" t="str">
        <f>COL_SIZES[[#This Row],[datatype]]&amp;"_"&amp;COL_SIZES[[#This Row],[column_prec]]&amp;"_"&amp;COL_SIZES[[#This Row],[col_len]]</f>
        <v>int_10_4</v>
      </c>
      <c r="B1969" s="108">
        <f>IF(COL_SIZES[[#This Row],[datatype]] = "varchar",
  MIN(
    COL_SIZES[[#This Row],[column_length]],
    IFERROR(VALUE(VLOOKUP(
      COL_SIZES[[#This Row],[table_name]]&amp;"."&amp;COL_SIZES[[#This Row],[column_name]],
      AVG_COL_SIZES[#Data],2,FALSE)),
    COL_SIZES[[#This Row],[column_length]])
  ),
  COL_SIZES[[#This Row],[column_length]])</f>
        <v>4</v>
      </c>
      <c r="C1969" s="109">
        <f>VLOOKUP(A1969,DBMS_TYPE_SIZES[],2,FALSE)</f>
        <v>9</v>
      </c>
      <c r="D1969" s="109">
        <f>VLOOKUP(A1969,DBMS_TYPE_SIZES[],3,FALSE)</f>
        <v>4</v>
      </c>
      <c r="E1969" s="110">
        <f>VLOOKUP(A1969,DBMS_TYPE_SIZES[],4,FALSE)</f>
        <v>4</v>
      </c>
      <c r="F1969" t="s">
        <v>201</v>
      </c>
      <c r="G1969" t="s">
        <v>139</v>
      </c>
      <c r="H1969" t="s">
        <v>18</v>
      </c>
      <c r="I1969">
        <v>10</v>
      </c>
      <c r="J1969">
        <v>4</v>
      </c>
    </row>
    <row r="1970" spans="1:10">
      <c r="A1970" s="108" t="str">
        <f>COL_SIZES[[#This Row],[datatype]]&amp;"_"&amp;COL_SIZES[[#This Row],[column_prec]]&amp;"_"&amp;COL_SIZES[[#This Row],[col_len]]</f>
        <v>varchar_0_255</v>
      </c>
      <c r="B1970" s="108">
        <f>IF(COL_SIZES[[#This Row],[datatype]] = "varchar",
  MIN(
    COL_SIZES[[#This Row],[column_length]],
    IFERROR(VALUE(VLOOKUP(
      COL_SIZES[[#This Row],[table_name]]&amp;"."&amp;COL_SIZES[[#This Row],[column_name]],
      AVG_COL_SIZES[#Data],2,FALSE)),
    COL_SIZES[[#This Row],[column_length]])
  ),
  COL_SIZES[[#This Row],[column_length]])</f>
        <v>255</v>
      </c>
      <c r="C1970" s="109">
        <f>VLOOKUP(A1970,DBMS_TYPE_SIZES[],2,FALSE)</f>
        <v>255</v>
      </c>
      <c r="D1970" s="109">
        <f>VLOOKUP(A1970,DBMS_TYPE_SIZES[],3,FALSE)</f>
        <v>255</v>
      </c>
      <c r="E1970" s="110">
        <f>VLOOKUP(A1970,DBMS_TYPE_SIZES[],4,FALSE)</f>
        <v>256</v>
      </c>
      <c r="F1970" t="s">
        <v>201</v>
      </c>
      <c r="G1970" t="s">
        <v>699</v>
      </c>
      <c r="H1970" t="s">
        <v>86</v>
      </c>
      <c r="I1970">
        <v>0</v>
      </c>
      <c r="J1970">
        <v>255</v>
      </c>
    </row>
    <row r="1971" spans="1:10">
      <c r="A1971" s="108" t="str">
        <f>COL_SIZES[[#This Row],[datatype]]&amp;"_"&amp;COL_SIZES[[#This Row],[column_prec]]&amp;"_"&amp;COL_SIZES[[#This Row],[col_len]]</f>
        <v>varchar_0_255</v>
      </c>
      <c r="B1971" s="108">
        <f>IF(COL_SIZES[[#This Row],[datatype]] = "varchar",
  MIN(
    COL_SIZES[[#This Row],[column_length]],
    IFERROR(VALUE(VLOOKUP(
      COL_SIZES[[#This Row],[table_name]]&amp;"."&amp;COL_SIZES[[#This Row],[column_name]],
      AVG_COL_SIZES[#Data],2,FALSE)),
    COL_SIZES[[#This Row],[column_length]])
  ),
  COL_SIZES[[#This Row],[column_length]])</f>
        <v>255</v>
      </c>
      <c r="C1971" s="109">
        <f>VLOOKUP(A1971,DBMS_TYPE_SIZES[],2,FALSE)</f>
        <v>255</v>
      </c>
      <c r="D1971" s="109">
        <f>VLOOKUP(A1971,DBMS_TYPE_SIZES[],3,FALSE)</f>
        <v>255</v>
      </c>
      <c r="E1971" s="110">
        <f>VLOOKUP(A1971,DBMS_TYPE_SIZES[],4,FALSE)</f>
        <v>256</v>
      </c>
      <c r="F1971" t="s">
        <v>201</v>
      </c>
      <c r="G1971" t="s">
        <v>700</v>
      </c>
      <c r="H1971" t="s">
        <v>86</v>
      </c>
      <c r="I1971">
        <v>0</v>
      </c>
      <c r="J1971">
        <v>255</v>
      </c>
    </row>
    <row r="1972" spans="1:10">
      <c r="A1972" s="108" t="str">
        <f>COL_SIZES[[#This Row],[datatype]]&amp;"_"&amp;COL_SIZES[[#This Row],[column_prec]]&amp;"_"&amp;COL_SIZES[[#This Row],[col_len]]</f>
        <v>int_10_4</v>
      </c>
      <c r="B1972" s="108">
        <f>IF(COL_SIZES[[#This Row],[datatype]] = "varchar",
  MIN(
    COL_SIZES[[#This Row],[column_length]],
    IFERROR(VALUE(VLOOKUP(
      COL_SIZES[[#This Row],[table_name]]&amp;"."&amp;COL_SIZES[[#This Row],[column_name]],
      AVG_COL_SIZES[#Data],2,FALSE)),
    COL_SIZES[[#This Row],[column_length]])
  ),
  COL_SIZES[[#This Row],[column_length]])</f>
        <v>4</v>
      </c>
      <c r="C1972" s="109">
        <f>VLOOKUP(A1972,DBMS_TYPE_SIZES[],2,FALSE)</f>
        <v>9</v>
      </c>
      <c r="D1972" s="109">
        <f>VLOOKUP(A1972,DBMS_TYPE_SIZES[],3,FALSE)</f>
        <v>4</v>
      </c>
      <c r="E1972" s="110">
        <f>VLOOKUP(A1972,DBMS_TYPE_SIZES[],4,FALSE)</f>
        <v>4</v>
      </c>
      <c r="F1972" t="s">
        <v>201</v>
      </c>
      <c r="G1972" t="s">
        <v>116</v>
      </c>
      <c r="H1972" t="s">
        <v>18</v>
      </c>
      <c r="I1972">
        <v>10</v>
      </c>
      <c r="J1972">
        <v>4</v>
      </c>
    </row>
    <row r="1973" spans="1:10">
      <c r="A1973" s="108" t="str">
        <f>COL_SIZES[[#This Row],[datatype]]&amp;"_"&amp;COL_SIZES[[#This Row],[column_prec]]&amp;"_"&amp;COL_SIZES[[#This Row],[col_len]]</f>
        <v>int_10_4</v>
      </c>
      <c r="B1973" s="108">
        <f>IF(COL_SIZES[[#This Row],[datatype]] = "varchar",
  MIN(
    COL_SIZES[[#This Row],[column_length]],
    IFERROR(VALUE(VLOOKUP(
      COL_SIZES[[#This Row],[table_name]]&amp;"."&amp;COL_SIZES[[#This Row],[column_name]],
      AVG_COL_SIZES[#Data],2,FALSE)),
    COL_SIZES[[#This Row],[column_length]])
  ),
  COL_SIZES[[#This Row],[column_length]])</f>
        <v>4</v>
      </c>
      <c r="C1973" s="109">
        <f>VLOOKUP(A1973,DBMS_TYPE_SIZES[],2,FALSE)</f>
        <v>9</v>
      </c>
      <c r="D1973" s="109">
        <f>VLOOKUP(A1973,DBMS_TYPE_SIZES[],3,FALSE)</f>
        <v>4</v>
      </c>
      <c r="E1973" s="110">
        <f>VLOOKUP(A1973,DBMS_TYPE_SIZES[],4,FALSE)</f>
        <v>4</v>
      </c>
      <c r="F1973" t="s">
        <v>201</v>
      </c>
      <c r="G1973" t="s">
        <v>96</v>
      </c>
      <c r="H1973" t="s">
        <v>18</v>
      </c>
      <c r="I1973">
        <v>10</v>
      </c>
      <c r="J1973">
        <v>4</v>
      </c>
    </row>
    <row r="1974" spans="1:10">
      <c r="A1974" s="108" t="str">
        <f>COL_SIZES[[#This Row],[datatype]]&amp;"_"&amp;COL_SIZES[[#This Row],[column_prec]]&amp;"_"&amp;COL_SIZES[[#This Row],[col_len]]</f>
        <v>int_10_4</v>
      </c>
      <c r="B1974" s="108">
        <f>IF(COL_SIZES[[#This Row],[datatype]] = "varchar",
  MIN(
    COL_SIZES[[#This Row],[column_length]],
    IFERROR(VALUE(VLOOKUP(
      COL_SIZES[[#This Row],[table_name]]&amp;"."&amp;COL_SIZES[[#This Row],[column_name]],
      AVG_COL_SIZES[#Data],2,FALSE)),
    COL_SIZES[[#This Row],[column_length]])
  ),
  COL_SIZES[[#This Row],[column_length]])</f>
        <v>4</v>
      </c>
      <c r="C1974" s="109">
        <f>VLOOKUP(A1974,DBMS_TYPE_SIZES[],2,FALSE)</f>
        <v>9</v>
      </c>
      <c r="D1974" s="109">
        <f>VLOOKUP(A1974,DBMS_TYPE_SIZES[],3,FALSE)</f>
        <v>4</v>
      </c>
      <c r="E1974" s="110">
        <f>VLOOKUP(A1974,DBMS_TYPE_SIZES[],4,FALSE)</f>
        <v>4</v>
      </c>
      <c r="F1974" t="s">
        <v>201</v>
      </c>
      <c r="G1974" t="s">
        <v>861</v>
      </c>
      <c r="H1974" t="s">
        <v>18</v>
      </c>
      <c r="I1974">
        <v>10</v>
      </c>
      <c r="J1974">
        <v>4</v>
      </c>
    </row>
    <row r="1975" spans="1:10">
      <c r="A1975" s="108" t="str">
        <f>COL_SIZES[[#This Row],[datatype]]&amp;"_"&amp;COL_SIZES[[#This Row],[column_prec]]&amp;"_"&amp;COL_SIZES[[#This Row],[col_len]]</f>
        <v>int_10_4</v>
      </c>
      <c r="B1975" s="108">
        <f>IF(COL_SIZES[[#This Row],[datatype]] = "varchar",
  MIN(
    COL_SIZES[[#This Row],[column_length]],
    IFERROR(VALUE(VLOOKUP(
      COL_SIZES[[#This Row],[table_name]]&amp;"."&amp;COL_SIZES[[#This Row],[column_name]],
      AVG_COL_SIZES[#Data],2,FALSE)),
    COL_SIZES[[#This Row],[column_length]])
  ),
  COL_SIZES[[#This Row],[column_length]])</f>
        <v>4</v>
      </c>
      <c r="C1975" s="109">
        <f>VLOOKUP(A1975,DBMS_TYPE_SIZES[],2,FALSE)</f>
        <v>9</v>
      </c>
      <c r="D1975" s="109">
        <f>VLOOKUP(A1975,DBMS_TYPE_SIZES[],3,FALSE)</f>
        <v>4</v>
      </c>
      <c r="E1975" s="110">
        <f>VLOOKUP(A1975,DBMS_TYPE_SIZES[],4,FALSE)</f>
        <v>4</v>
      </c>
      <c r="F1975" t="s">
        <v>201</v>
      </c>
      <c r="G1975" t="s">
        <v>862</v>
      </c>
      <c r="H1975" t="s">
        <v>18</v>
      </c>
      <c r="I1975">
        <v>10</v>
      </c>
      <c r="J1975">
        <v>4</v>
      </c>
    </row>
    <row r="1976" spans="1:10">
      <c r="A1976" s="108" t="str">
        <f>COL_SIZES[[#This Row],[datatype]]&amp;"_"&amp;COL_SIZES[[#This Row],[column_prec]]&amp;"_"&amp;COL_SIZES[[#This Row],[col_len]]</f>
        <v>datetime_23_8</v>
      </c>
      <c r="B1976" s="108">
        <f>IF(COL_SIZES[[#This Row],[datatype]] = "varchar",
  MIN(
    COL_SIZES[[#This Row],[column_length]],
    IFERROR(VALUE(VLOOKUP(
      COL_SIZES[[#This Row],[table_name]]&amp;"."&amp;COL_SIZES[[#This Row],[column_name]],
      AVG_COL_SIZES[#Data],2,FALSE)),
    COL_SIZES[[#This Row],[column_length]])
  ),
  COL_SIZES[[#This Row],[column_length]])</f>
        <v>8</v>
      </c>
      <c r="C1976" s="109">
        <f>VLOOKUP(A1976,DBMS_TYPE_SIZES[],2,FALSE)</f>
        <v>7</v>
      </c>
      <c r="D1976" s="109">
        <f>VLOOKUP(A1976,DBMS_TYPE_SIZES[],3,FALSE)</f>
        <v>8</v>
      </c>
      <c r="E1976" s="110">
        <f>VLOOKUP(A1976,DBMS_TYPE_SIZES[],4,FALSE)</f>
        <v>8</v>
      </c>
      <c r="F1976" t="s">
        <v>201</v>
      </c>
      <c r="G1976" t="s">
        <v>713</v>
      </c>
      <c r="H1976" t="s">
        <v>20</v>
      </c>
      <c r="I1976">
        <v>23</v>
      </c>
      <c r="J1976">
        <v>8</v>
      </c>
    </row>
    <row r="1977" spans="1:10">
      <c r="A1977" s="108" t="str">
        <f>COL_SIZES[[#This Row],[datatype]]&amp;"_"&amp;COL_SIZES[[#This Row],[column_prec]]&amp;"_"&amp;COL_SIZES[[#This Row],[col_len]]</f>
        <v>int_10_4</v>
      </c>
      <c r="B1977" s="108">
        <f>IF(COL_SIZES[[#This Row],[datatype]] = "varchar",
  MIN(
    COL_SIZES[[#This Row],[column_length]],
    IFERROR(VALUE(VLOOKUP(
      COL_SIZES[[#This Row],[table_name]]&amp;"."&amp;COL_SIZES[[#This Row],[column_name]],
      AVG_COL_SIZES[#Data],2,FALSE)),
    COL_SIZES[[#This Row],[column_length]])
  ),
  COL_SIZES[[#This Row],[column_length]])</f>
        <v>4</v>
      </c>
      <c r="C1977" s="109">
        <f>VLOOKUP(A1977,DBMS_TYPE_SIZES[],2,FALSE)</f>
        <v>9</v>
      </c>
      <c r="D1977" s="109">
        <f>VLOOKUP(A1977,DBMS_TYPE_SIZES[],3,FALSE)</f>
        <v>4</v>
      </c>
      <c r="E1977" s="110">
        <f>VLOOKUP(A1977,DBMS_TYPE_SIZES[],4,FALSE)</f>
        <v>4</v>
      </c>
      <c r="F1977" t="s">
        <v>201</v>
      </c>
      <c r="G1977" t="s">
        <v>714</v>
      </c>
      <c r="H1977" t="s">
        <v>18</v>
      </c>
      <c r="I1977">
        <v>10</v>
      </c>
      <c r="J1977">
        <v>4</v>
      </c>
    </row>
    <row r="1978" spans="1:10">
      <c r="A1978" s="108" t="str">
        <f>COL_SIZES[[#This Row],[datatype]]&amp;"_"&amp;COL_SIZES[[#This Row],[column_prec]]&amp;"_"&amp;COL_SIZES[[#This Row],[col_len]]</f>
        <v>varchar_0_255</v>
      </c>
      <c r="B1978" s="108">
        <f>IF(COL_SIZES[[#This Row],[datatype]] = "varchar",
  MIN(
    COL_SIZES[[#This Row],[column_length]],
    IFERROR(VALUE(VLOOKUP(
      COL_SIZES[[#This Row],[table_name]]&amp;"."&amp;COL_SIZES[[#This Row],[column_name]],
      AVG_COL_SIZES[#Data],2,FALSE)),
    COL_SIZES[[#This Row],[column_length]])
  ),
  COL_SIZES[[#This Row],[column_length]])</f>
        <v>255</v>
      </c>
      <c r="C1978" s="109">
        <f>VLOOKUP(A1978,DBMS_TYPE_SIZES[],2,FALSE)</f>
        <v>255</v>
      </c>
      <c r="D1978" s="109">
        <f>VLOOKUP(A1978,DBMS_TYPE_SIZES[],3,FALSE)</f>
        <v>255</v>
      </c>
      <c r="E1978" s="110">
        <f>VLOOKUP(A1978,DBMS_TYPE_SIZES[],4,FALSE)</f>
        <v>256</v>
      </c>
      <c r="F1978" t="s">
        <v>201</v>
      </c>
      <c r="G1978" t="s">
        <v>813</v>
      </c>
      <c r="H1978" t="s">
        <v>86</v>
      </c>
      <c r="I1978">
        <v>0</v>
      </c>
      <c r="J1978">
        <v>255</v>
      </c>
    </row>
    <row r="1979" spans="1:10">
      <c r="A1979" s="108" t="str">
        <f>COL_SIZES[[#This Row],[datatype]]&amp;"_"&amp;COL_SIZES[[#This Row],[column_prec]]&amp;"_"&amp;COL_SIZES[[#This Row],[col_len]]</f>
        <v>int_10_4</v>
      </c>
      <c r="B1979" s="108">
        <f>IF(COL_SIZES[[#This Row],[datatype]] = "varchar",
  MIN(
    COL_SIZES[[#This Row],[column_length]],
    IFERROR(VALUE(VLOOKUP(
      COL_SIZES[[#This Row],[table_name]]&amp;"."&amp;COL_SIZES[[#This Row],[column_name]],
      AVG_COL_SIZES[#Data],2,FALSE)),
    COL_SIZES[[#This Row],[column_length]])
  ),
  COL_SIZES[[#This Row],[column_length]])</f>
        <v>4</v>
      </c>
      <c r="C1979" s="109">
        <f>VLOOKUP(A1979,DBMS_TYPE_SIZES[],2,FALSE)</f>
        <v>9</v>
      </c>
      <c r="D1979" s="109">
        <f>VLOOKUP(A1979,DBMS_TYPE_SIZES[],3,FALSE)</f>
        <v>4</v>
      </c>
      <c r="E1979" s="110">
        <f>VLOOKUP(A1979,DBMS_TYPE_SIZES[],4,FALSE)</f>
        <v>4</v>
      </c>
      <c r="F1979" t="s">
        <v>201</v>
      </c>
      <c r="G1979" t="s">
        <v>863</v>
      </c>
      <c r="H1979" t="s">
        <v>18</v>
      </c>
      <c r="I1979">
        <v>10</v>
      </c>
      <c r="J1979">
        <v>4</v>
      </c>
    </row>
    <row r="1980" spans="1:10">
      <c r="A1980" s="108" t="str">
        <f>COL_SIZES[[#This Row],[datatype]]&amp;"_"&amp;COL_SIZES[[#This Row],[column_prec]]&amp;"_"&amp;COL_SIZES[[#This Row],[col_len]]</f>
        <v>int_10_4</v>
      </c>
      <c r="B1980" s="108">
        <f>IF(COL_SIZES[[#This Row],[datatype]] = "varchar",
  MIN(
    COL_SIZES[[#This Row],[column_length]],
    IFERROR(VALUE(VLOOKUP(
      COL_SIZES[[#This Row],[table_name]]&amp;"."&amp;COL_SIZES[[#This Row],[column_name]],
      AVG_COL_SIZES[#Data],2,FALSE)),
    COL_SIZES[[#This Row],[column_length]])
  ),
  COL_SIZES[[#This Row],[column_length]])</f>
        <v>4</v>
      </c>
      <c r="C1980" s="109">
        <f>VLOOKUP(A1980,DBMS_TYPE_SIZES[],2,FALSE)</f>
        <v>9</v>
      </c>
      <c r="D1980" s="109">
        <f>VLOOKUP(A1980,DBMS_TYPE_SIZES[],3,FALSE)</f>
        <v>4</v>
      </c>
      <c r="E1980" s="110">
        <f>VLOOKUP(A1980,DBMS_TYPE_SIZES[],4,FALSE)</f>
        <v>4</v>
      </c>
      <c r="F1980" t="s">
        <v>201</v>
      </c>
      <c r="G1980" t="s">
        <v>864</v>
      </c>
      <c r="H1980" t="s">
        <v>18</v>
      </c>
      <c r="I1980">
        <v>10</v>
      </c>
      <c r="J1980">
        <v>4</v>
      </c>
    </row>
    <row r="1981" spans="1:10">
      <c r="A1981" s="108" t="str">
        <f>COL_SIZES[[#This Row],[datatype]]&amp;"_"&amp;COL_SIZES[[#This Row],[column_prec]]&amp;"_"&amp;COL_SIZES[[#This Row],[col_len]]</f>
        <v>int_10_4</v>
      </c>
      <c r="B1981" s="108">
        <f>IF(COL_SIZES[[#This Row],[datatype]] = "varchar",
  MIN(
    COL_SIZES[[#This Row],[column_length]],
    IFERROR(VALUE(VLOOKUP(
      COL_SIZES[[#This Row],[table_name]]&amp;"."&amp;COL_SIZES[[#This Row],[column_name]],
      AVG_COL_SIZES[#Data],2,FALSE)),
    COL_SIZES[[#This Row],[column_length]])
  ),
  COL_SIZES[[#This Row],[column_length]])</f>
        <v>4</v>
      </c>
      <c r="C1981" s="109">
        <f>VLOOKUP(A1981,DBMS_TYPE_SIZES[],2,FALSE)</f>
        <v>9</v>
      </c>
      <c r="D1981" s="109">
        <f>VLOOKUP(A1981,DBMS_TYPE_SIZES[],3,FALSE)</f>
        <v>4</v>
      </c>
      <c r="E1981" s="110">
        <f>VLOOKUP(A1981,DBMS_TYPE_SIZES[],4,FALSE)</f>
        <v>4</v>
      </c>
      <c r="F1981" t="s">
        <v>201</v>
      </c>
      <c r="G1981" t="s">
        <v>704</v>
      </c>
      <c r="H1981" t="s">
        <v>18</v>
      </c>
      <c r="I1981">
        <v>10</v>
      </c>
      <c r="J1981">
        <v>4</v>
      </c>
    </row>
    <row r="1982" spans="1:10">
      <c r="A1982" s="108" t="str">
        <f>COL_SIZES[[#This Row],[datatype]]&amp;"_"&amp;COL_SIZES[[#This Row],[column_prec]]&amp;"_"&amp;COL_SIZES[[#This Row],[col_len]]</f>
        <v>int_10_4</v>
      </c>
      <c r="B1982" s="108">
        <f>IF(COL_SIZES[[#This Row],[datatype]] = "varchar",
  MIN(
    COL_SIZES[[#This Row],[column_length]],
    IFERROR(VALUE(VLOOKUP(
      COL_SIZES[[#This Row],[table_name]]&amp;"."&amp;COL_SIZES[[#This Row],[column_name]],
      AVG_COL_SIZES[#Data],2,FALSE)),
    COL_SIZES[[#This Row],[column_length]])
  ),
  COL_SIZES[[#This Row],[column_length]])</f>
        <v>4</v>
      </c>
      <c r="C1982" s="109">
        <f>VLOOKUP(A1982,DBMS_TYPE_SIZES[],2,FALSE)</f>
        <v>9</v>
      </c>
      <c r="D1982" s="109">
        <f>VLOOKUP(A1982,DBMS_TYPE_SIZES[],3,FALSE)</f>
        <v>4</v>
      </c>
      <c r="E1982" s="110">
        <f>VLOOKUP(A1982,DBMS_TYPE_SIZES[],4,FALSE)</f>
        <v>4</v>
      </c>
      <c r="F1982" t="s">
        <v>201</v>
      </c>
      <c r="G1982" t="s">
        <v>204</v>
      </c>
      <c r="H1982" t="s">
        <v>18</v>
      </c>
      <c r="I1982">
        <v>10</v>
      </c>
      <c r="J1982">
        <v>4</v>
      </c>
    </row>
    <row r="1983" spans="1:10">
      <c r="A1983" s="108" t="str">
        <f>COL_SIZES[[#This Row],[datatype]]&amp;"_"&amp;COL_SIZES[[#This Row],[column_prec]]&amp;"_"&amp;COL_SIZES[[#This Row],[col_len]]</f>
        <v>int_10_4</v>
      </c>
      <c r="B1983" s="108">
        <f>IF(COL_SIZES[[#This Row],[datatype]] = "varchar",
  MIN(
    COL_SIZES[[#This Row],[column_length]],
    IFERROR(VALUE(VLOOKUP(
      COL_SIZES[[#This Row],[table_name]]&amp;"."&amp;COL_SIZES[[#This Row],[column_name]],
      AVG_COL_SIZES[#Data],2,FALSE)),
    COL_SIZES[[#This Row],[column_length]])
  ),
  COL_SIZES[[#This Row],[column_length]])</f>
        <v>4</v>
      </c>
      <c r="C1983" s="109">
        <f>VLOOKUP(A1983,DBMS_TYPE_SIZES[],2,FALSE)</f>
        <v>9</v>
      </c>
      <c r="D1983" s="109">
        <f>VLOOKUP(A1983,DBMS_TYPE_SIZES[],3,FALSE)</f>
        <v>4</v>
      </c>
      <c r="E1983" s="110">
        <f>VLOOKUP(A1983,DBMS_TYPE_SIZES[],4,FALSE)</f>
        <v>4</v>
      </c>
      <c r="F1983" t="s">
        <v>201</v>
      </c>
      <c r="G1983" t="s">
        <v>707</v>
      </c>
      <c r="H1983" t="s">
        <v>18</v>
      </c>
      <c r="I1983">
        <v>10</v>
      </c>
      <c r="J1983">
        <v>4</v>
      </c>
    </row>
    <row r="1984" spans="1:10">
      <c r="A1984" s="108" t="str">
        <f>COL_SIZES[[#This Row],[datatype]]&amp;"_"&amp;COL_SIZES[[#This Row],[column_prec]]&amp;"_"&amp;COL_SIZES[[#This Row],[col_len]]</f>
        <v>numeric_19_9</v>
      </c>
      <c r="B1984" s="108">
        <f>IF(COL_SIZES[[#This Row],[datatype]] = "varchar",
  MIN(
    COL_SIZES[[#This Row],[column_length]],
    IFERROR(VALUE(VLOOKUP(
      COL_SIZES[[#This Row],[table_name]]&amp;"."&amp;COL_SIZES[[#This Row],[column_name]],
      AVG_COL_SIZES[#Data],2,FALSE)),
    COL_SIZES[[#This Row],[column_length]])
  ),
  COL_SIZES[[#This Row],[column_length]])</f>
        <v>9</v>
      </c>
      <c r="C1984" s="109">
        <f>VLOOKUP(A1984,DBMS_TYPE_SIZES[],2,FALSE)</f>
        <v>9</v>
      </c>
      <c r="D1984" s="109">
        <f>VLOOKUP(A1984,DBMS_TYPE_SIZES[],3,FALSE)</f>
        <v>9</v>
      </c>
      <c r="E1984" s="110">
        <f>VLOOKUP(A1984,DBMS_TYPE_SIZES[],4,FALSE)</f>
        <v>9</v>
      </c>
      <c r="F1984" t="s">
        <v>201</v>
      </c>
      <c r="G1984" t="s">
        <v>151</v>
      </c>
      <c r="H1984" t="s">
        <v>62</v>
      </c>
      <c r="I1984">
        <v>19</v>
      </c>
      <c r="J1984">
        <v>9</v>
      </c>
    </row>
    <row r="1985" spans="1:10">
      <c r="A1985" s="108" t="str">
        <f>COL_SIZES[[#This Row],[datatype]]&amp;"_"&amp;COL_SIZES[[#This Row],[column_prec]]&amp;"_"&amp;COL_SIZES[[#This Row],[col_len]]</f>
        <v>numeric_19_9</v>
      </c>
      <c r="B1985" s="108">
        <f>IF(COL_SIZES[[#This Row],[datatype]] = "varchar",
  MIN(
    COL_SIZES[[#This Row],[column_length]],
    IFERROR(VALUE(VLOOKUP(
      COL_SIZES[[#This Row],[table_name]]&amp;"."&amp;COL_SIZES[[#This Row],[column_name]],
      AVG_COL_SIZES[#Data],2,FALSE)),
    COL_SIZES[[#This Row],[column_length]])
  ),
  COL_SIZES[[#This Row],[column_length]])</f>
        <v>9</v>
      </c>
      <c r="C1985" s="109">
        <f>VLOOKUP(A1985,DBMS_TYPE_SIZES[],2,FALSE)</f>
        <v>9</v>
      </c>
      <c r="D1985" s="109">
        <f>VLOOKUP(A1985,DBMS_TYPE_SIZES[],3,FALSE)</f>
        <v>9</v>
      </c>
      <c r="E1985" s="110">
        <f>VLOOKUP(A1985,DBMS_TYPE_SIZES[],4,FALSE)</f>
        <v>9</v>
      </c>
      <c r="F1985" t="s">
        <v>865</v>
      </c>
      <c r="G1985" t="s">
        <v>143</v>
      </c>
      <c r="H1985" t="s">
        <v>62</v>
      </c>
      <c r="I1985">
        <v>19</v>
      </c>
      <c r="J1985">
        <v>9</v>
      </c>
    </row>
    <row r="1986" spans="1:10">
      <c r="A1986" s="108" t="str">
        <f>COL_SIZES[[#This Row],[datatype]]&amp;"_"&amp;COL_SIZES[[#This Row],[column_prec]]&amp;"_"&amp;COL_SIZES[[#This Row],[col_len]]</f>
        <v>datetime_23_8</v>
      </c>
      <c r="B1986" s="108">
        <f>IF(COL_SIZES[[#This Row],[datatype]] = "varchar",
  MIN(
    COL_SIZES[[#This Row],[column_length]],
    IFERROR(VALUE(VLOOKUP(
      COL_SIZES[[#This Row],[table_name]]&amp;"."&amp;COL_SIZES[[#This Row],[column_name]],
      AVG_COL_SIZES[#Data],2,FALSE)),
    COL_SIZES[[#This Row],[column_length]])
  ),
  COL_SIZES[[#This Row],[column_length]])</f>
        <v>8</v>
      </c>
      <c r="C1986" s="109">
        <f>VLOOKUP(A1986,DBMS_TYPE_SIZES[],2,FALSE)</f>
        <v>7</v>
      </c>
      <c r="D1986" s="109">
        <f>VLOOKUP(A1986,DBMS_TYPE_SIZES[],3,FALSE)</f>
        <v>8</v>
      </c>
      <c r="E1986" s="110">
        <f>VLOOKUP(A1986,DBMS_TYPE_SIZES[],4,FALSE)</f>
        <v>8</v>
      </c>
      <c r="F1986" t="s">
        <v>865</v>
      </c>
      <c r="G1986" t="s">
        <v>575</v>
      </c>
      <c r="H1986" t="s">
        <v>20</v>
      </c>
      <c r="I1986">
        <v>23</v>
      </c>
      <c r="J1986">
        <v>8</v>
      </c>
    </row>
    <row r="1987" spans="1:10">
      <c r="A1987" s="108" t="str">
        <f>COL_SIZES[[#This Row],[datatype]]&amp;"_"&amp;COL_SIZES[[#This Row],[column_prec]]&amp;"_"&amp;COL_SIZES[[#This Row],[col_len]]</f>
        <v>int_10_4</v>
      </c>
      <c r="B1987" s="108">
        <f>IF(COL_SIZES[[#This Row],[datatype]] = "varchar",
  MIN(
    COL_SIZES[[#This Row],[column_length]],
    IFERROR(VALUE(VLOOKUP(
      COL_SIZES[[#This Row],[table_name]]&amp;"."&amp;COL_SIZES[[#This Row],[column_name]],
      AVG_COL_SIZES[#Data],2,FALSE)),
    COL_SIZES[[#This Row],[column_length]])
  ),
  COL_SIZES[[#This Row],[column_length]])</f>
        <v>4</v>
      </c>
      <c r="C1987" s="109">
        <f>VLOOKUP(A1987,DBMS_TYPE_SIZES[],2,FALSE)</f>
        <v>9</v>
      </c>
      <c r="D1987" s="109">
        <f>VLOOKUP(A1987,DBMS_TYPE_SIZES[],3,FALSE)</f>
        <v>4</v>
      </c>
      <c r="E1987" s="110">
        <f>VLOOKUP(A1987,DBMS_TYPE_SIZES[],4,FALSE)</f>
        <v>4</v>
      </c>
      <c r="F1987" t="s">
        <v>865</v>
      </c>
      <c r="G1987" t="s">
        <v>141</v>
      </c>
      <c r="H1987" t="s">
        <v>18</v>
      </c>
      <c r="I1987">
        <v>10</v>
      </c>
      <c r="J1987">
        <v>4</v>
      </c>
    </row>
    <row r="1988" spans="1:10">
      <c r="A1988" s="108" t="str">
        <f>COL_SIZES[[#This Row],[datatype]]&amp;"_"&amp;COL_SIZES[[#This Row],[column_prec]]&amp;"_"&amp;COL_SIZES[[#This Row],[col_len]]</f>
        <v>int_10_4</v>
      </c>
      <c r="B1988" s="108">
        <f>IF(COL_SIZES[[#This Row],[datatype]] = "varchar",
  MIN(
    COL_SIZES[[#This Row],[column_length]],
    IFERROR(VALUE(VLOOKUP(
      COL_SIZES[[#This Row],[table_name]]&amp;"."&amp;COL_SIZES[[#This Row],[column_name]],
      AVG_COL_SIZES[#Data],2,FALSE)),
    COL_SIZES[[#This Row],[column_length]])
  ),
  COL_SIZES[[#This Row],[column_length]])</f>
        <v>4</v>
      </c>
      <c r="C1988" s="109">
        <f>VLOOKUP(A1988,DBMS_TYPE_SIZES[],2,FALSE)</f>
        <v>9</v>
      </c>
      <c r="D1988" s="109">
        <f>VLOOKUP(A1988,DBMS_TYPE_SIZES[],3,FALSE)</f>
        <v>4</v>
      </c>
      <c r="E1988" s="110">
        <f>VLOOKUP(A1988,DBMS_TYPE_SIZES[],4,FALSE)</f>
        <v>4</v>
      </c>
      <c r="F1988" t="s">
        <v>865</v>
      </c>
      <c r="G1988" t="s">
        <v>83</v>
      </c>
      <c r="H1988" t="s">
        <v>18</v>
      </c>
      <c r="I1988">
        <v>10</v>
      </c>
      <c r="J1988">
        <v>4</v>
      </c>
    </row>
    <row r="1989" spans="1:10">
      <c r="A1989" s="108" t="str">
        <f>COL_SIZES[[#This Row],[datatype]]&amp;"_"&amp;COL_SIZES[[#This Row],[column_prec]]&amp;"_"&amp;COL_SIZES[[#This Row],[col_len]]</f>
        <v>datetime_23_8</v>
      </c>
      <c r="B1989" s="108">
        <f>IF(COL_SIZES[[#This Row],[datatype]] = "varchar",
  MIN(
    COL_SIZES[[#This Row],[column_length]],
    IFERROR(VALUE(VLOOKUP(
      COL_SIZES[[#This Row],[table_name]]&amp;"."&amp;COL_SIZES[[#This Row],[column_name]],
      AVG_COL_SIZES[#Data],2,FALSE)),
    COL_SIZES[[#This Row],[column_length]])
  ),
  COL_SIZES[[#This Row],[column_length]])</f>
        <v>8</v>
      </c>
      <c r="C1989" s="109">
        <f>VLOOKUP(A1989,DBMS_TYPE_SIZES[],2,FALSE)</f>
        <v>7</v>
      </c>
      <c r="D1989" s="109">
        <f>VLOOKUP(A1989,DBMS_TYPE_SIZES[],3,FALSE)</f>
        <v>8</v>
      </c>
      <c r="E1989" s="110">
        <f>VLOOKUP(A1989,DBMS_TYPE_SIZES[],4,FALSE)</f>
        <v>8</v>
      </c>
      <c r="F1989" t="s">
        <v>865</v>
      </c>
      <c r="G1989" t="s">
        <v>811</v>
      </c>
      <c r="H1989" t="s">
        <v>20</v>
      </c>
      <c r="I1989">
        <v>23</v>
      </c>
      <c r="J1989">
        <v>8</v>
      </c>
    </row>
    <row r="1990" spans="1:10">
      <c r="A1990" s="108" t="str">
        <f>COL_SIZES[[#This Row],[datatype]]&amp;"_"&amp;COL_SIZES[[#This Row],[column_prec]]&amp;"_"&amp;COL_SIZES[[#This Row],[col_len]]</f>
        <v>int_10_4</v>
      </c>
      <c r="B1990" s="108">
        <f>IF(COL_SIZES[[#This Row],[datatype]] = "varchar",
  MIN(
    COL_SIZES[[#This Row],[column_length]],
    IFERROR(VALUE(VLOOKUP(
      COL_SIZES[[#This Row],[table_name]]&amp;"."&amp;COL_SIZES[[#This Row],[column_name]],
      AVG_COL_SIZES[#Data],2,FALSE)),
    COL_SIZES[[#This Row],[column_length]])
  ),
  COL_SIZES[[#This Row],[column_length]])</f>
        <v>4</v>
      </c>
      <c r="C1990" s="109">
        <f>VLOOKUP(A1990,DBMS_TYPE_SIZES[],2,FALSE)</f>
        <v>9</v>
      </c>
      <c r="D1990" s="109">
        <f>VLOOKUP(A1990,DBMS_TYPE_SIZES[],3,FALSE)</f>
        <v>4</v>
      </c>
      <c r="E1990" s="110">
        <f>VLOOKUP(A1990,DBMS_TYPE_SIZES[],4,FALSE)</f>
        <v>4</v>
      </c>
      <c r="F1990" t="s">
        <v>865</v>
      </c>
      <c r="G1990" t="s">
        <v>211</v>
      </c>
      <c r="H1990" t="s">
        <v>18</v>
      </c>
      <c r="I1990">
        <v>10</v>
      </c>
      <c r="J1990">
        <v>4</v>
      </c>
    </row>
    <row r="1991" spans="1:10">
      <c r="A1991" s="108" t="str">
        <f>COL_SIZES[[#This Row],[datatype]]&amp;"_"&amp;COL_SIZES[[#This Row],[column_prec]]&amp;"_"&amp;COL_SIZES[[#This Row],[col_len]]</f>
        <v>varchar_0_255</v>
      </c>
      <c r="B1991" s="108">
        <f>IF(COL_SIZES[[#This Row],[datatype]] = "varchar",
  MIN(
    COL_SIZES[[#This Row],[column_length]],
    IFERROR(VALUE(VLOOKUP(
      COL_SIZES[[#This Row],[table_name]]&amp;"."&amp;COL_SIZES[[#This Row],[column_name]],
      AVG_COL_SIZES[#Data],2,FALSE)),
    COL_SIZES[[#This Row],[column_length]])
  ),
  COL_SIZES[[#This Row],[column_length]])</f>
        <v>255</v>
      </c>
      <c r="C1991" s="109">
        <f>VLOOKUP(A1991,DBMS_TYPE_SIZES[],2,FALSE)</f>
        <v>255</v>
      </c>
      <c r="D1991" s="109">
        <f>VLOOKUP(A1991,DBMS_TYPE_SIZES[],3,FALSE)</f>
        <v>255</v>
      </c>
      <c r="E1991" s="110">
        <f>VLOOKUP(A1991,DBMS_TYPE_SIZES[],4,FALSE)</f>
        <v>256</v>
      </c>
      <c r="F1991" t="s">
        <v>865</v>
      </c>
      <c r="G1991" t="s">
        <v>505</v>
      </c>
      <c r="H1991" t="s">
        <v>86</v>
      </c>
      <c r="I1991">
        <v>0</v>
      </c>
      <c r="J1991">
        <v>255</v>
      </c>
    </row>
    <row r="1992" spans="1:10">
      <c r="A1992" s="108" t="str">
        <f>COL_SIZES[[#This Row],[datatype]]&amp;"_"&amp;COL_SIZES[[#This Row],[column_prec]]&amp;"_"&amp;COL_SIZES[[#This Row],[col_len]]</f>
        <v>int_10_4</v>
      </c>
      <c r="B1992" s="108">
        <f>IF(COL_SIZES[[#This Row],[datatype]] = "varchar",
  MIN(
    COL_SIZES[[#This Row],[column_length]],
    IFERROR(VALUE(VLOOKUP(
      COL_SIZES[[#This Row],[table_name]]&amp;"."&amp;COL_SIZES[[#This Row],[column_name]],
      AVG_COL_SIZES[#Data],2,FALSE)),
    COL_SIZES[[#This Row],[column_length]])
  ),
  COL_SIZES[[#This Row],[column_length]])</f>
        <v>4</v>
      </c>
      <c r="C1992" s="109">
        <f>VLOOKUP(A1992,DBMS_TYPE_SIZES[],2,FALSE)</f>
        <v>9</v>
      </c>
      <c r="D1992" s="109">
        <f>VLOOKUP(A1992,DBMS_TYPE_SIZES[],3,FALSE)</f>
        <v>4</v>
      </c>
      <c r="E1992" s="110">
        <f>VLOOKUP(A1992,DBMS_TYPE_SIZES[],4,FALSE)</f>
        <v>4</v>
      </c>
      <c r="F1992" t="s">
        <v>865</v>
      </c>
      <c r="G1992" t="s">
        <v>812</v>
      </c>
      <c r="H1992" t="s">
        <v>18</v>
      </c>
      <c r="I1992">
        <v>10</v>
      </c>
      <c r="J1992">
        <v>4</v>
      </c>
    </row>
    <row r="1993" spans="1:10">
      <c r="A1993" s="108" t="str">
        <f>COL_SIZES[[#This Row],[datatype]]&amp;"_"&amp;COL_SIZES[[#This Row],[column_prec]]&amp;"_"&amp;COL_SIZES[[#This Row],[col_len]]</f>
        <v>int_10_4</v>
      </c>
      <c r="B1993" s="108">
        <f>IF(COL_SIZES[[#This Row],[datatype]] = "varchar",
  MIN(
    COL_SIZES[[#This Row],[column_length]],
    IFERROR(VALUE(VLOOKUP(
      COL_SIZES[[#This Row],[table_name]]&amp;"."&amp;COL_SIZES[[#This Row],[column_name]],
      AVG_COL_SIZES[#Data],2,FALSE)),
    COL_SIZES[[#This Row],[column_length]])
  ),
  COL_SIZES[[#This Row],[column_length]])</f>
        <v>4</v>
      </c>
      <c r="C1993" s="109">
        <f>VLOOKUP(A1993,DBMS_TYPE_SIZES[],2,FALSE)</f>
        <v>9</v>
      </c>
      <c r="D1993" s="109">
        <f>VLOOKUP(A1993,DBMS_TYPE_SIZES[],3,FALSE)</f>
        <v>4</v>
      </c>
      <c r="E1993" s="110">
        <f>VLOOKUP(A1993,DBMS_TYPE_SIZES[],4,FALSE)</f>
        <v>4</v>
      </c>
      <c r="F1993" t="s">
        <v>865</v>
      </c>
      <c r="G1993" t="s">
        <v>697</v>
      </c>
      <c r="H1993" t="s">
        <v>18</v>
      </c>
      <c r="I1993">
        <v>10</v>
      </c>
      <c r="J1993">
        <v>4</v>
      </c>
    </row>
    <row r="1994" spans="1:10">
      <c r="A1994" s="108" t="str">
        <f>COL_SIZES[[#This Row],[datatype]]&amp;"_"&amp;COL_SIZES[[#This Row],[column_prec]]&amp;"_"&amp;COL_SIZES[[#This Row],[col_len]]</f>
        <v>int_10_4</v>
      </c>
      <c r="B1994" s="108">
        <f>IF(COL_SIZES[[#This Row],[datatype]] = "varchar",
  MIN(
    COL_SIZES[[#This Row],[column_length]],
    IFERROR(VALUE(VLOOKUP(
      COL_SIZES[[#This Row],[table_name]]&amp;"."&amp;COL_SIZES[[#This Row],[column_name]],
      AVG_COL_SIZES[#Data],2,FALSE)),
    COL_SIZES[[#This Row],[column_length]])
  ),
  COL_SIZES[[#This Row],[column_length]])</f>
        <v>4</v>
      </c>
      <c r="C1994" s="109">
        <f>VLOOKUP(A1994,DBMS_TYPE_SIZES[],2,FALSE)</f>
        <v>9</v>
      </c>
      <c r="D1994" s="109">
        <f>VLOOKUP(A1994,DBMS_TYPE_SIZES[],3,FALSE)</f>
        <v>4</v>
      </c>
      <c r="E1994" s="110">
        <f>VLOOKUP(A1994,DBMS_TYPE_SIZES[],4,FALSE)</f>
        <v>4</v>
      </c>
      <c r="F1994" t="s">
        <v>865</v>
      </c>
      <c r="G1994" t="s">
        <v>698</v>
      </c>
      <c r="H1994" t="s">
        <v>18</v>
      </c>
      <c r="I1994">
        <v>10</v>
      </c>
      <c r="J1994">
        <v>4</v>
      </c>
    </row>
    <row r="1995" spans="1:10">
      <c r="A1995" s="108" t="str">
        <f>COL_SIZES[[#This Row],[datatype]]&amp;"_"&amp;COL_SIZES[[#This Row],[column_prec]]&amp;"_"&amp;COL_SIZES[[#This Row],[col_len]]</f>
        <v>int_10_4</v>
      </c>
      <c r="B1995" s="108">
        <f>IF(COL_SIZES[[#This Row],[datatype]] = "varchar",
  MIN(
    COL_SIZES[[#This Row],[column_length]],
    IFERROR(VALUE(VLOOKUP(
      COL_SIZES[[#This Row],[table_name]]&amp;"."&amp;COL_SIZES[[#This Row],[column_name]],
      AVG_COL_SIZES[#Data],2,FALSE)),
    COL_SIZES[[#This Row],[column_length]])
  ),
  COL_SIZES[[#This Row],[column_length]])</f>
        <v>4</v>
      </c>
      <c r="C1995" s="109">
        <f>VLOOKUP(A1995,DBMS_TYPE_SIZES[],2,FALSE)</f>
        <v>9</v>
      </c>
      <c r="D1995" s="109">
        <f>VLOOKUP(A1995,DBMS_TYPE_SIZES[],3,FALSE)</f>
        <v>4</v>
      </c>
      <c r="E1995" s="110">
        <f>VLOOKUP(A1995,DBMS_TYPE_SIZES[],4,FALSE)</f>
        <v>4</v>
      </c>
      <c r="F1995" t="s">
        <v>865</v>
      </c>
      <c r="G1995" t="s">
        <v>139</v>
      </c>
      <c r="H1995" t="s">
        <v>18</v>
      </c>
      <c r="I1995">
        <v>10</v>
      </c>
      <c r="J1995">
        <v>4</v>
      </c>
    </row>
    <row r="1996" spans="1:10">
      <c r="A1996" s="108" t="str">
        <f>COL_SIZES[[#This Row],[datatype]]&amp;"_"&amp;COL_SIZES[[#This Row],[column_prec]]&amp;"_"&amp;COL_SIZES[[#This Row],[col_len]]</f>
        <v>varchar_0_255</v>
      </c>
      <c r="B1996" s="108">
        <f>IF(COL_SIZES[[#This Row],[datatype]] = "varchar",
  MIN(
    COL_SIZES[[#This Row],[column_length]],
    IFERROR(VALUE(VLOOKUP(
      COL_SIZES[[#This Row],[table_name]]&amp;"."&amp;COL_SIZES[[#This Row],[column_name]],
      AVG_COL_SIZES[#Data],2,FALSE)),
    COL_SIZES[[#This Row],[column_length]])
  ),
  COL_SIZES[[#This Row],[column_length]])</f>
        <v>255</v>
      </c>
      <c r="C1996" s="109">
        <f>VLOOKUP(A1996,DBMS_TYPE_SIZES[],2,FALSE)</f>
        <v>255</v>
      </c>
      <c r="D1996" s="109">
        <f>VLOOKUP(A1996,DBMS_TYPE_SIZES[],3,FALSE)</f>
        <v>255</v>
      </c>
      <c r="E1996" s="110">
        <f>VLOOKUP(A1996,DBMS_TYPE_SIZES[],4,FALSE)</f>
        <v>256</v>
      </c>
      <c r="F1996" t="s">
        <v>865</v>
      </c>
      <c r="G1996" t="s">
        <v>699</v>
      </c>
      <c r="H1996" t="s">
        <v>86</v>
      </c>
      <c r="I1996">
        <v>0</v>
      </c>
      <c r="J1996">
        <v>255</v>
      </c>
    </row>
    <row r="1997" spans="1:10">
      <c r="A1997" s="108" t="str">
        <f>COL_SIZES[[#This Row],[datatype]]&amp;"_"&amp;COL_SIZES[[#This Row],[column_prec]]&amp;"_"&amp;COL_SIZES[[#This Row],[col_len]]</f>
        <v>varchar_0_255</v>
      </c>
      <c r="B1997" s="108">
        <f>IF(COL_SIZES[[#This Row],[datatype]] = "varchar",
  MIN(
    COL_SIZES[[#This Row],[column_length]],
    IFERROR(VALUE(VLOOKUP(
      COL_SIZES[[#This Row],[table_name]]&amp;"."&amp;COL_SIZES[[#This Row],[column_name]],
      AVG_COL_SIZES[#Data],2,FALSE)),
    COL_SIZES[[#This Row],[column_length]])
  ),
  COL_SIZES[[#This Row],[column_length]])</f>
        <v>255</v>
      </c>
      <c r="C1997" s="109">
        <f>VLOOKUP(A1997,DBMS_TYPE_SIZES[],2,FALSE)</f>
        <v>255</v>
      </c>
      <c r="D1997" s="109">
        <f>VLOOKUP(A1997,DBMS_TYPE_SIZES[],3,FALSE)</f>
        <v>255</v>
      </c>
      <c r="E1997" s="110">
        <f>VLOOKUP(A1997,DBMS_TYPE_SIZES[],4,FALSE)</f>
        <v>256</v>
      </c>
      <c r="F1997" t="s">
        <v>865</v>
      </c>
      <c r="G1997" t="s">
        <v>700</v>
      </c>
      <c r="H1997" t="s">
        <v>86</v>
      </c>
      <c r="I1997">
        <v>0</v>
      </c>
      <c r="J1997">
        <v>255</v>
      </c>
    </row>
    <row r="1998" spans="1:10">
      <c r="A1998" s="108" t="str">
        <f>COL_SIZES[[#This Row],[datatype]]&amp;"_"&amp;COL_SIZES[[#This Row],[column_prec]]&amp;"_"&amp;COL_SIZES[[#This Row],[col_len]]</f>
        <v>int_10_4</v>
      </c>
      <c r="B1998" s="108">
        <f>IF(COL_SIZES[[#This Row],[datatype]] = "varchar",
  MIN(
    COL_SIZES[[#This Row],[column_length]],
    IFERROR(VALUE(VLOOKUP(
      COL_SIZES[[#This Row],[table_name]]&amp;"."&amp;COL_SIZES[[#This Row],[column_name]],
      AVG_COL_SIZES[#Data],2,FALSE)),
    COL_SIZES[[#This Row],[column_length]])
  ),
  COL_SIZES[[#This Row],[column_length]])</f>
        <v>4</v>
      </c>
      <c r="C1998" s="109">
        <f>VLOOKUP(A1998,DBMS_TYPE_SIZES[],2,FALSE)</f>
        <v>9</v>
      </c>
      <c r="D1998" s="109">
        <f>VLOOKUP(A1998,DBMS_TYPE_SIZES[],3,FALSE)</f>
        <v>4</v>
      </c>
      <c r="E1998" s="110">
        <f>VLOOKUP(A1998,DBMS_TYPE_SIZES[],4,FALSE)</f>
        <v>4</v>
      </c>
      <c r="F1998" t="s">
        <v>865</v>
      </c>
      <c r="G1998" t="s">
        <v>116</v>
      </c>
      <c r="H1998" t="s">
        <v>18</v>
      </c>
      <c r="I1998">
        <v>10</v>
      </c>
      <c r="J1998">
        <v>4</v>
      </c>
    </row>
    <row r="1999" spans="1:10">
      <c r="A1999" s="108" t="str">
        <f>COL_SIZES[[#This Row],[datatype]]&amp;"_"&amp;COL_SIZES[[#This Row],[column_prec]]&amp;"_"&amp;COL_SIZES[[#This Row],[col_len]]</f>
        <v>int_10_4</v>
      </c>
      <c r="B1999" s="108">
        <f>IF(COL_SIZES[[#This Row],[datatype]] = "varchar",
  MIN(
    COL_SIZES[[#This Row],[column_length]],
    IFERROR(VALUE(VLOOKUP(
      COL_SIZES[[#This Row],[table_name]]&amp;"."&amp;COL_SIZES[[#This Row],[column_name]],
      AVG_COL_SIZES[#Data],2,FALSE)),
    COL_SIZES[[#This Row],[column_length]])
  ),
  COL_SIZES[[#This Row],[column_length]])</f>
        <v>4</v>
      </c>
      <c r="C1999" s="109">
        <f>VLOOKUP(A1999,DBMS_TYPE_SIZES[],2,FALSE)</f>
        <v>9</v>
      </c>
      <c r="D1999" s="109">
        <f>VLOOKUP(A1999,DBMS_TYPE_SIZES[],3,FALSE)</f>
        <v>4</v>
      </c>
      <c r="E1999" s="110">
        <f>VLOOKUP(A1999,DBMS_TYPE_SIZES[],4,FALSE)</f>
        <v>4</v>
      </c>
      <c r="F1999" t="s">
        <v>865</v>
      </c>
      <c r="G1999" t="s">
        <v>96</v>
      </c>
      <c r="H1999" t="s">
        <v>18</v>
      </c>
      <c r="I1999">
        <v>10</v>
      </c>
      <c r="J1999">
        <v>4</v>
      </c>
    </row>
    <row r="2000" spans="1:10">
      <c r="A2000" s="108" t="str">
        <f>COL_SIZES[[#This Row],[datatype]]&amp;"_"&amp;COL_SIZES[[#This Row],[column_prec]]&amp;"_"&amp;COL_SIZES[[#This Row],[col_len]]</f>
        <v>datetime_23_8</v>
      </c>
      <c r="B2000" s="108">
        <f>IF(COL_SIZES[[#This Row],[datatype]] = "varchar",
  MIN(
    COL_SIZES[[#This Row],[column_length]],
    IFERROR(VALUE(VLOOKUP(
      COL_SIZES[[#This Row],[table_name]]&amp;"."&amp;COL_SIZES[[#This Row],[column_name]],
      AVG_COL_SIZES[#Data],2,FALSE)),
    COL_SIZES[[#This Row],[column_length]])
  ),
  COL_SIZES[[#This Row],[column_length]])</f>
        <v>8</v>
      </c>
      <c r="C2000" s="109">
        <f>VLOOKUP(A2000,DBMS_TYPE_SIZES[],2,FALSE)</f>
        <v>7</v>
      </c>
      <c r="D2000" s="109">
        <f>VLOOKUP(A2000,DBMS_TYPE_SIZES[],3,FALSE)</f>
        <v>8</v>
      </c>
      <c r="E2000" s="110">
        <f>VLOOKUP(A2000,DBMS_TYPE_SIZES[],4,FALSE)</f>
        <v>8</v>
      </c>
      <c r="F2000" t="s">
        <v>865</v>
      </c>
      <c r="G2000" t="s">
        <v>713</v>
      </c>
      <c r="H2000" t="s">
        <v>20</v>
      </c>
      <c r="I2000">
        <v>23</v>
      </c>
      <c r="J2000">
        <v>8</v>
      </c>
    </row>
    <row r="2001" spans="1:10">
      <c r="A2001" s="108" t="str">
        <f>COL_SIZES[[#This Row],[datatype]]&amp;"_"&amp;COL_SIZES[[#This Row],[column_prec]]&amp;"_"&amp;COL_SIZES[[#This Row],[col_len]]</f>
        <v>int_10_4</v>
      </c>
      <c r="B2001" s="108">
        <f>IF(COL_SIZES[[#This Row],[datatype]] = "varchar",
  MIN(
    COL_SIZES[[#This Row],[column_length]],
    IFERROR(VALUE(VLOOKUP(
      COL_SIZES[[#This Row],[table_name]]&amp;"."&amp;COL_SIZES[[#This Row],[column_name]],
      AVG_COL_SIZES[#Data],2,FALSE)),
    COL_SIZES[[#This Row],[column_length]])
  ),
  COL_SIZES[[#This Row],[column_length]])</f>
        <v>4</v>
      </c>
      <c r="C2001" s="109">
        <f>VLOOKUP(A2001,DBMS_TYPE_SIZES[],2,FALSE)</f>
        <v>9</v>
      </c>
      <c r="D2001" s="109">
        <f>VLOOKUP(A2001,DBMS_TYPE_SIZES[],3,FALSE)</f>
        <v>4</v>
      </c>
      <c r="E2001" s="110">
        <f>VLOOKUP(A2001,DBMS_TYPE_SIZES[],4,FALSE)</f>
        <v>4</v>
      </c>
      <c r="F2001" t="s">
        <v>865</v>
      </c>
      <c r="G2001" t="s">
        <v>714</v>
      </c>
      <c r="H2001" t="s">
        <v>18</v>
      </c>
      <c r="I2001">
        <v>10</v>
      </c>
      <c r="J2001">
        <v>4</v>
      </c>
    </row>
    <row r="2002" spans="1:10">
      <c r="A2002" s="108" t="str">
        <f>COL_SIZES[[#This Row],[datatype]]&amp;"_"&amp;COL_SIZES[[#This Row],[column_prec]]&amp;"_"&amp;COL_SIZES[[#This Row],[col_len]]</f>
        <v>varchar_0_255</v>
      </c>
      <c r="B2002" s="108">
        <f>IF(COL_SIZES[[#This Row],[datatype]] = "varchar",
  MIN(
    COL_SIZES[[#This Row],[column_length]],
    IFERROR(VALUE(VLOOKUP(
      COL_SIZES[[#This Row],[table_name]]&amp;"."&amp;COL_SIZES[[#This Row],[column_name]],
      AVG_COL_SIZES[#Data],2,FALSE)),
    COL_SIZES[[#This Row],[column_length]])
  ),
  COL_SIZES[[#This Row],[column_length]])</f>
        <v>255</v>
      </c>
      <c r="C2002" s="109">
        <f>VLOOKUP(A2002,DBMS_TYPE_SIZES[],2,FALSE)</f>
        <v>255</v>
      </c>
      <c r="D2002" s="109">
        <f>VLOOKUP(A2002,DBMS_TYPE_SIZES[],3,FALSE)</f>
        <v>255</v>
      </c>
      <c r="E2002" s="110">
        <f>VLOOKUP(A2002,DBMS_TYPE_SIZES[],4,FALSE)</f>
        <v>256</v>
      </c>
      <c r="F2002" t="s">
        <v>865</v>
      </c>
      <c r="G2002" t="s">
        <v>813</v>
      </c>
      <c r="H2002" t="s">
        <v>86</v>
      </c>
      <c r="I2002">
        <v>0</v>
      </c>
      <c r="J2002">
        <v>255</v>
      </c>
    </row>
    <row r="2003" spans="1:10">
      <c r="A2003" s="108" t="str">
        <f>COL_SIZES[[#This Row],[datatype]]&amp;"_"&amp;COL_SIZES[[#This Row],[column_prec]]&amp;"_"&amp;COL_SIZES[[#This Row],[col_len]]</f>
        <v>int_10_4</v>
      </c>
      <c r="B2003" s="108">
        <f>IF(COL_SIZES[[#This Row],[datatype]] = "varchar",
  MIN(
    COL_SIZES[[#This Row],[column_length]],
    IFERROR(VALUE(VLOOKUP(
      COL_SIZES[[#This Row],[table_name]]&amp;"."&amp;COL_SIZES[[#This Row],[column_name]],
      AVG_COL_SIZES[#Data],2,FALSE)),
    COL_SIZES[[#This Row],[column_length]])
  ),
  COL_SIZES[[#This Row],[column_length]])</f>
        <v>4</v>
      </c>
      <c r="C2003" s="109">
        <f>VLOOKUP(A2003,DBMS_TYPE_SIZES[],2,FALSE)</f>
        <v>9</v>
      </c>
      <c r="D2003" s="109">
        <f>VLOOKUP(A2003,DBMS_TYPE_SIZES[],3,FALSE)</f>
        <v>4</v>
      </c>
      <c r="E2003" s="110">
        <f>VLOOKUP(A2003,DBMS_TYPE_SIZES[],4,FALSE)</f>
        <v>4</v>
      </c>
      <c r="F2003" t="s">
        <v>865</v>
      </c>
      <c r="G2003" t="s">
        <v>866</v>
      </c>
      <c r="H2003" t="s">
        <v>18</v>
      </c>
      <c r="I2003">
        <v>10</v>
      </c>
      <c r="J2003">
        <v>4</v>
      </c>
    </row>
    <row r="2004" spans="1:10">
      <c r="A2004" s="108" t="str">
        <f>COL_SIZES[[#This Row],[datatype]]&amp;"_"&amp;COL_SIZES[[#This Row],[column_prec]]&amp;"_"&amp;COL_SIZES[[#This Row],[col_len]]</f>
        <v>int_10_4</v>
      </c>
      <c r="B2004" s="108">
        <f>IF(COL_SIZES[[#This Row],[datatype]] = "varchar",
  MIN(
    COL_SIZES[[#This Row],[column_length]],
    IFERROR(VALUE(VLOOKUP(
      COL_SIZES[[#This Row],[table_name]]&amp;"."&amp;COL_SIZES[[#This Row],[column_name]],
      AVG_COL_SIZES[#Data],2,FALSE)),
    COL_SIZES[[#This Row],[column_length]])
  ),
  COL_SIZES[[#This Row],[column_length]])</f>
        <v>4</v>
      </c>
      <c r="C2004" s="109">
        <f>VLOOKUP(A2004,DBMS_TYPE_SIZES[],2,FALSE)</f>
        <v>9</v>
      </c>
      <c r="D2004" s="109">
        <f>VLOOKUP(A2004,DBMS_TYPE_SIZES[],3,FALSE)</f>
        <v>4</v>
      </c>
      <c r="E2004" s="110">
        <f>VLOOKUP(A2004,DBMS_TYPE_SIZES[],4,FALSE)</f>
        <v>4</v>
      </c>
      <c r="F2004" t="s">
        <v>865</v>
      </c>
      <c r="G2004" t="s">
        <v>704</v>
      </c>
      <c r="H2004" t="s">
        <v>18</v>
      </c>
      <c r="I2004">
        <v>10</v>
      </c>
      <c r="J2004">
        <v>4</v>
      </c>
    </row>
    <row r="2005" spans="1:10">
      <c r="A2005" s="108" t="str">
        <f>COL_SIZES[[#This Row],[datatype]]&amp;"_"&amp;COL_SIZES[[#This Row],[column_prec]]&amp;"_"&amp;COL_SIZES[[#This Row],[col_len]]</f>
        <v>int_10_4</v>
      </c>
      <c r="B2005" s="108">
        <f>IF(COL_SIZES[[#This Row],[datatype]] = "varchar",
  MIN(
    COL_SIZES[[#This Row],[column_length]],
    IFERROR(VALUE(VLOOKUP(
      COL_SIZES[[#This Row],[table_name]]&amp;"."&amp;COL_SIZES[[#This Row],[column_name]],
      AVG_COL_SIZES[#Data],2,FALSE)),
    COL_SIZES[[#This Row],[column_length]])
  ),
  COL_SIZES[[#This Row],[column_length]])</f>
        <v>4</v>
      </c>
      <c r="C2005" s="109">
        <f>VLOOKUP(A2005,DBMS_TYPE_SIZES[],2,FALSE)</f>
        <v>9</v>
      </c>
      <c r="D2005" s="109">
        <f>VLOOKUP(A2005,DBMS_TYPE_SIZES[],3,FALSE)</f>
        <v>4</v>
      </c>
      <c r="E2005" s="110">
        <f>VLOOKUP(A2005,DBMS_TYPE_SIZES[],4,FALSE)</f>
        <v>4</v>
      </c>
      <c r="F2005" t="s">
        <v>865</v>
      </c>
      <c r="G2005" t="s">
        <v>204</v>
      </c>
      <c r="H2005" t="s">
        <v>18</v>
      </c>
      <c r="I2005">
        <v>10</v>
      </c>
      <c r="J2005">
        <v>4</v>
      </c>
    </row>
    <row r="2006" spans="1:10">
      <c r="A2006" s="108" t="str">
        <f>COL_SIZES[[#This Row],[datatype]]&amp;"_"&amp;COL_SIZES[[#This Row],[column_prec]]&amp;"_"&amp;COL_SIZES[[#This Row],[col_len]]</f>
        <v>int_10_4</v>
      </c>
      <c r="B2006" s="108">
        <f>IF(COL_SIZES[[#This Row],[datatype]] = "varchar",
  MIN(
    COL_SIZES[[#This Row],[column_length]],
    IFERROR(VALUE(VLOOKUP(
      COL_SIZES[[#This Row],[table_name]]&amp;"."&amp;COL_SIZES[[#This Row],[column_name]],
      AVG_COL_SIZES[#Data],2,FALSE)),
    COL_SIZES[[#This Row],[column_length]])
  ),
  COL_SIZES[[#This Row],[column_length]])</f>
        <v>4</v>
      </c>
      <c r="C2006" s="109">
        <f>VLOOKUP(A2006,DBMS_TYPE_SIZES[],2,FALSE)</f>
        <v>9</v>
      </c>
      <c r="D2006" s="109">
        <f>VLOOKUP(A2006,DBMS_TYPE_SIZES[],3,FALSE)</f>
        <v>4</v>
      </c>
      <c r="E2006" s="110">
        <f>VLOOKUP(A2006,DBMS_TYPE_SIZES[],4,FALSE)</f>
        <v>4</v>
      </c>
      <c r="F2006" t="s">
        <v>865</v>
      </c>
      <c r="G2006" t="s">
        <v>706</v>
      </c>
      <c r="H2006" t="s">
        <v>18</v>
      </c>
      <c r="I2006">
        <v>10</v>
      </c>
      <c r="J2006">
        <v>4</v>
      </c>
    </row>
    <row r="2007" spans="1:10">
      <c r="A2007" s="108" t="str">
        <f>COL_SIZES[[#This Row],[datatype]]&amp;"_"&amp;COL_SIZES[[#This Row],[column_prec]]&amp;"_"&amp;COL_SIZES[[#This Row],[col_len]]</f>
        <v>int_10_4</v>
      </c>
      <c r="B2007" s="108">
        <f>IF(COL_SIZES[[#This Row],[datatype]] = "varchar",
  MIN(
    COL_SIZES[[#This Row],[column_length]],
    IFERROR(VALUE(VLOOKUP(
      COL_SIZES[[#This Row],[table_name]]&amp;"."&amp;COL_SIZES[[#This Row],[column_name]],
      AVG_COL_SIZES[#Data],2,FALSE)),
    COL_SIZES[[#This Row],[column_length]])
  ),
  COL_SIZES[[#This Row],[column_length]])</f>
        <v>4</v>
      </c>
      <c r="C2007" s="109">
        <f>VLOOKUP(A2007,DBMS_TYPE_SIZES[],2,FALSE)</f>
        <v>9</v>
      </c>
      <c r="D2007" s="109">
        <f>VLOOKUP(A2007,DBMS_TYPE_SIZES[],3,FALSE)</f>
        <v>4</v>
      </c>
      <c r="E2007" s="110">
        <f>VLOOKUP(A2007,DBMS_TYPE_SIZES[],4,FALSE)</f>
        <v>4</v>
      </c>
      <c r="F2007" t="s">
        <v>865</v>
      </c>
      <c r="G2007" t="s">
        <v>707</v>
      </c>
      <c r="H2007" t="s">
        <v>18</v>
      </c>
      <c r="I2007">
        <v>10</v>
      </c>
      <c r="J2007">
        <v>4</v>
      </c>
    </row>
    <row r="2008" spans="1:10">
      <c r="A2008" s="108" t="str">
        <f>COL_SIZES[[#This Row],[datatype]]&amp;"_"&amp;COL_SIZES[[#This Row],[column_prec]]&amp;"_"&amp;COL_SIZES[[#This Row],[col_len]]</f>
        <v>numeric_19_9</v>
      </c>
      <c r="B2008" s="108">
        <f>IF(COL_SIZES[[#This Row],[datatype]] = "varchar",
  MIN(
    COL_SIZES[[#This Row],[column_length]],
    IFERROR(VALUE(VLOOKUP(
      COL_SIZES[[#This Row],[table_name]]&amp;"."&amp;COL_SIZES[[#This Row],[column_name]],
      AVG_COL_SIZES[#Data],2,FALSE)),
    COL_SIZES[[#This Row],[column_length]])
  ),
  COL_SIZES[[#This Row],[column_length]])</f>
        <v>9</v>
      </c>
      <c r="C2008" s="109">
        <f>VLOOKUP(A2008,DBMS_TYPE_SIZES[],2,FALSE)</f>
        <v>9</v>
      </c>
      <c r="D2008" s="109">
        <f>VLOOKUP(A2008,DBMS_TYPE_SIZES[],3,FALSE)</f>
        <v>9</v>
      </c>
      <c r="E2008" s="110">
        <f>VLOOKUP(A2008,DBMS_TYPE_SIZES[],4,FALSE)</f>
        <v>9</v>
      </c>
      <c r="F2008" t="s">
        <v>865</v>
      </c>
      <c r="G2008" t="s">
        <v>151</v>
      </c>
      <c r="H2008" t="s">
        <v>62</v>
      </c>
      <c r="I2008">
        <v>19</v>
      </c>
      <c r="J2008">
        <v>9</v>
      </c>
    </row>
    <row r="2009" spans="1:10">
      <c r="A2009" s="108" t="str">
        <f>COL_SIZES[[#This Row],[datatype]]&amp;"_"&amp;COL_SIZES[[#This Row],[column_prec]]&amp;"_"&amp;COL_SIZES[[#This Row],[col_len]]</f>
        <v>int_10_4</v>
      </c>
      <c r="B2009" s="108">
        <f>IF(COL_SIZES[[#This Row],[datatype]] = "varchar",
  MIN(
    COL_SIZES[[#This Row],[column_length]],
    IFERROR(VALUE(VLOOKUP(
      COL_SIZES[[#This Row],[table_name]]&amp;"."&amp;COL_SIZES[[#This Row],[column_name]],
      AVG_COL_SIZES[#Data],2,FALSE)),
    COL_SIZES[[#This Row],[column_length]])
  ),
  COL_SIZES[[#This Row],[column_length]])</f>
        <v>4</v>
      </c>
      <c r="C2009" s="109">
        <f>VLOOKUP(A2009,DBMS_TYPE_SIZES[],2,FALSE)</f>
        <v>9</v>
      </c>
      <c r="D2009" s="109">
        <f>VLOOKUP(A2009,DBMS_TYPE_SIZES[],3,FALSE)</f>
        <v>4</v>
      </c>
      <c r="E2009" s="110">
        <f>VLOOKUP(A2009,DBMS_TYPE_SIZES[],4,FALSE)</f>
        <v>4</v>
      </c>
      <c r="F2009" t="s">
        <v>202</v>
      </c>
      <c r="G2009" t="s">
        <v>157</v>
      </c>
      <c r="H2009" t="s">
        <v>18</v>
      </c>
      <c r="I2009">
        <v>10</v>
      </c>
      <c r="J2009">
        <v>4</v>
      </c>
    </row>
    <row r="2010" spans="1:10">
      <c r="A2010" s="108" t="str">
        <f>COL_SIZES[[#This Row],[datatype]]&amp;"_"&amp;COL_SIZES[[#This Row],[column_prec]]&amp;"_"&amp;COL_SIZES[[#This Row],[col_len]]</f>
        <v>numeric_19_9</v>
      </c>
      <c r="B2010" s="108">
        <f>IF(COL_SIZES[[#This Row],[datatype]] = "varchar",
  MIN(
    COL_SIZES[[#This Row],[column_length]],
    IFERROR(VALUE(VLOOKUP(
      COL_SIZES[[#This Row],[table_name]]&amp;"."&amp;COL_SIZES[[#This Row],[column_name]],
      AVG_COL_SIZES[#Data],2,FALSE)),
    COL_SIZES[[#This Row],[column_length]])
  ),
  COL_SIZES[[#This Row],[column_length]])</f>
        <v>9</v>
      </c>
      <c r="C2010" s="109">
        <f>VLOOKUP(A2010,DBMS_TYPE_SIZES[],2,FALSE)</f>
        <v>9</v>
      </c>
      <c r="D2010" s="109">
        <f>VLOOKUP(A2010,DBMS_TYPE_SIZES[],3,FALSE)</f>
        <v>9</v>
      </c>
      <c r="E2010" s="110">
        <f>VLOOKUP(A2010,DBMS_TYPE_SIZES[],4,FALSE)</f>
        <v>9</v>
      </c>
      <c r="F2010" t="s">
        <v>202</v>
      </c>
      <c r="G2010" t="s">
        <v>143</v>
      </c>
      <c r="H2010" t="s">
        <v>62</v>
      </c>
      <c r="I2010">
        <v>19</v>
      </c>
      <c r="J2010">
        <v>9</v>
      </c>
    </row>
    <row r="2011" spans="1:10">
      <c r="A2011" s="108" t="str">
        <f>COL_SIZES[[#This Row],[datatype]]&amp;"_"&amp;COL_SIZES[[#This Row],[column_prec]]&amp;"_"&amp;COL_SIZES[[#This Row],[col_len]]</f>
        <v>datetime_23_8</v>
      </c>
      <c r="B2011" s="108">
        <f>IF(COL_SIZES[[#This Row],[datatype]] = "varchar",
  MIN(
    COL_SIZES[[#This Row],[column_length]],
    IFERROR(VALUE(VLOOKUP(
      COL_SIZES[[#This Row],[table_name]]&amp;"."&amp;COL_SIZES[[#This Row],[column_name]],
      AVG_COL_SIZES[#Data],2,FALSE)),
    COL_SIZES[[#This Row],[column_length]])
  ),
  COL_SIZES[[#This Row],[column_length]])</f>
        <v>8</v>
      </c>
      <c r="C2011" s="109">
        <f>VLOOKUP(A2011,DBMS_TYPE_SIZES[],2,FALSE)</f>
        <v>7</v>
      </c>
      <c r="D2011" s="109">
        <f>VLOOKUP(A2011,DBMS_TYPE_SIZES[],3,FALSE)</f>
        <v>8</v>
      </c>
      <c r="E2011" s="110">
        <f>VLOOKUP(A2011,DBMS_TYPE_SIZES[],4,FALSE)</f>
        <v>8</v>
      </c>
      <c r="F2011" t="s">
        <v>202</v>
      </c>
      <c r="G2011" t="s">
        <v>575</v>
      </c>
      <c r="H2011" t="s">
        <v>20</v>
      </c>
      <c r="I2011">
        <v>23</v>
      </c>
      <c r="J2011">
        <v>8</v>
      </c>
    </row>
    <row r="2012" spans="1:10">
      <c r="A2012" s="108" t="str">
        <f>COL_SIZES[[#This Row],[datatype]]&amp;"_"&amp;COL_SIZES[[#This Row],[column_prec]]&amp;"_"&amp;COL_SIZES[[#This Row],[col_len]]</f>
        <v>int_10_4</v>
      </c>
      <c r="B2012" s="108">
        <f>IF(COL_SIZES[[#This Row],[datatype]] = "varchar",
  MIN(
    COL_SIZES[[#This Row],[column_length]],
    IFERROR(VALUE(VLOOKUP(
      COL_SIZES[[#This Row],[table_name]]&amp;"."&amp;COL_SIZES[[#This Row],[column_name]],
      AVG_COL_SIZES[#Data],2,FALSE)),
    COL_SIZES[[#This Row],[column_length]])
  ),
  COL_SIZES[[#This Row],[column_length]])</f>
        <v>4</v>
      </c>
      <c r="C2012" s="109">
        <f>VLOOKUP(A2012,DBMS_TYPE_SIZES[],2,FALSE)</f>
        <v>9</v>
      </c>
      <c r="D2012" s="109">
        <f>VLOOKUP(A2012,DBMS_TYPE_SIZES[],3,FALSE)</f>
        <v>4</v>
      </c>
      <c r="E2012" s="110">
        <f>VLOOKUP(A2012,DBMS_TYPE_SIZES[],4,FALSE)</f>
        <v>4</v>
      </c>
      <c r="F2012" t="s">
        <v>202</v>
      </c>
      <c r="G2012" t="s">
        <v>141</v>
      </c>
      <c r="H2012" t="s">
        <v>18</v>
      </c>
      <c r="I2012">
        <v>10</v>
      </c>
      <c r="J2012">
        <v>4</v>
      </c>
    </row>
    <row r="2013" spans="1:10">
      <c r="A2013" s="108" t="str">
        <f>COL_SIZES[[#This Row],[datatype]]&amp;"_"&amp;COL_SIZES[[#This Row],[column_prec]]&amp;"_"&amp;COL_SIZES[[#This Row],[col_len]]</f>
        <v>datetime_23_8</v>
      </c>
      <c r="B2013" s="108">
        <f>IF(COL_SIZES[[#This Row],[datatype]] = "varchar",
  MIN(
    COL_SIZES[[#This Row],[column_length]],
    IFERROR(VALUE(VLOOKUP(
      COL_SIZES[[#This Row],[table_name]]&amp;"."&amp;COL_SIZES[[#This Row],[column_name]],
      AVG_COL_SIZES[#Data],2,FALSE)),
    COL_SIZES[[#This Row],[column_length]])
  ),
  COL_SIZES[[#This Row],[column_length]])</f>
        <v>8</v>
      </c>
      <c r="C2013" s="109">
        <f>VLOOKUP(A2013,DBMS_TYPE_SIZES[],2,FALSE)</f>
        <v>7</v>
      </c>
      <c r="D2013" s="109">
        <f>VLOOKUP(A2013,DBMS_TYPE_SIZES[],3,FALSE)</f>
        <v>8</v>
      </c>
      <c r="E2013" s="110">
        <f>VLOOKUP(A2013,DBMS_TYPE_SIZES[],4,FALSE)</f>
        <v>8</v>
      </c>
      <c r="F2013" t="s">
        <v>202</v>
      </c>
      <c r="G2013" t="s">
        <v>811</v>
      </c>
      <c r="H2013" t="s">
        <v>20</v>
      </c>
      <c r="I2013">
        <v>23</v>
      </c>
      <c r="J2013">
        <v>8</v>
      </c>
    </row>
    <row r="2014" spans="1:10">
      <c r="A2014" s="108" t="str">
        <f>COL_SIZES[[#This Row],[datatype]]&amp;"_"&amp;COL_SIZES[[#This Row],[column_prec]]&amp;"_"&amp;COL_SIZES[[#This Row],[col_len]]</f>
        <v>int_10_4</v>
      </c>
      <c r="B2014" s="108">
        <f>IF(COL_SIZES[[#This Row],[datatype]] = "varchar",
  MIN(
    COL_SIZES[[#This Row],[column_length]],
    IFERROR(VALUE(VLOOKUP(
      COL_SIZES[[#This Row],[table_name]]&amp;"."&amp;COL_SIZES[[#This Row],[column_name]],
      AVG_COL_SIZES[#Data],2,FALSE)),
    COL_SIZES[[#This Row],[column_length]])
  ),
  COL_SIZES[[#This Row],[column_length]])</f>
        <v>4</v>
      </c>
      <c r="C2014" s="109">
        <f>VLOOKUP(A2014,DBMS_TYPE_SIZES[],2,FALSE)</f>
        <v>9</v>
      </c>
      <c r="D2014" s="109">
        <f>VLOOKUP(A2014,DBMS_TYPE_SIZES[],3,FALSE)</f>
        <v>4</v>
      </c>
      <c r="E2014" s="110">
        <f>VLOOKUP(A2014,DBMS_TYPE_SIZES[],4,FALSE)</f>
        <v>4</v>
      </c>
      <c r="F2014" t="s">
        <v>202</v>
      </c>
      <c r="G2014" t="s">
        <v>211</v>
      </c>
      <c r="H2014" t="s">
        <v>18</v>
      </c>
      <c r="I2014">
        <v>10</v>
      </c>
      <c r="J2014">
        <v>4</v>
      </c>
    </row>
    <row r="2015" spans="1:10">
      <c r="A2015" s="108" t="str">
        <f>COL_SIZES[[#This Row],[datatype]]&amp;"_"&amp;COL_SIZES[[#This Row],[column_prec]]&amp;"_"&amp;COL_SIZES[[#This Row],[col_len]]</f>
        <v>int_10_4</v>
      </c>
      <c r="B2015" s="108">
        <f>IF(COL_SIZES[[#This Row],[datatype]] = "varchar",
  MIN(
    COL_SIZES[[#This Row],[column_length]],
    IFERROR(VALUE(VLOOKUP(
      COL_SIZES[[#This Row],[table_name]]&amp;"."&amp;COL_SIZES[[#This Row],[column_name]],
      AVG_COL_SIZES[#Data],2,FALSE)),
    COL_SIZES[[#This Row],[column_length]])
  ),
  COL_SIZES[[#This Row],[column_length]])</f>
        <v>4</v>
      </c>
      <c r="C2015" s="109">
        <f>VLOOKUP(A2015,DBMS_TYPE_SIZES[],2,FALSE)</f>
        <v>9</v>
      </c>
      <c r="D2015" s="109">
        <f>VLOOKUP(A2015,DBMS_TYPE_SIZES[],3,FALSE)</f>
        <v>4</v>
      </c>
      <c r="E2015" s="110">
        <f>VLOOKUP(A2015,DBMS_TYPE_SIZES[],4,FALSE)</f>
        <v>4</v>
      </c>
      <c r="F2015" t="s">
        <v>202</v>
      </c>
      <c r="G2015" t="s">
        <v>697</v>
      </c>
      <c r="H2015" t="s">
        <v>18</v>
      </c>
      <c r="I2015">
        <v>10</v>
      </c>
      <c r="J2015">
        <v>4</v>
      </c>
    </row>
    <row r="2016" spans="1:10">
      <c r="A2016" s="108" t="str">
        <f>COL_SIZES[[#This Row],[datatype]]&amp;"_"&amp;COL_SIZES[[#This Row],[column_prec]]&amp;"_"&amp;COL_SIZES[[#This Row],[col_len]]</f>
        <v>int_10_4</v>
      </c>
      <c r="B2016" s="108">
        <f>IF(COL_SIZES[[#This Row],[datatype]] = "varchar",
  MIN(
    COL_SIZES[[#This Row],[column_length]],
    IFERROR(VALUE(VLOOKUP(
      COL_SIZES[[#This Row],[table_name]]&amp;"."&amp;COL_SIZES[[#This Row],[column_name]],
      AVG_COL_SIZES[#Data],2,FALSE)),
    COL_SIZES[[#This Row],[column_length]])
  ),
  COL_SIZES[[#This Row],[column_length]])</f>
        <v>4</v>
      </c>
      <c r="C2016" s="109">
        <f>VLOOKUP(A2016,DBMS_TYPE_SIZES[],2,FALSE)</f>
        <v>9</v>
      </c>
      <c r="D2016" s="109">
        <f>VLOOKUP(A2016,DBMS_TYPE_SIZES[],3,FALSE)</f>
        <v>4</v>
      </c>
      <c r="E2016" s="110">
        <f>VLOOKUP(A2016,DBMS_TYPE_SIZES[],4,FALSE)</f>
        <v>4</v>
      </c>
      <c r="F2016" t="s">
        <v>202</v>
      </c>
      <c r="G2016" t="s">
        <v>698</v>
      </c>
      <c r="H2016" t="s">
        <v>18</v>
      </c>
      <c r="I2016">
        <v>10</v>
      </c>
      <c r="J2016">
        <v>4</v>
      </c>
    </row>
    <row r="2017" spans="1:10">
      <c r="A2017" s="108" t="str">
        <f>COL_SIZES[[#This Row],[datatype]]&amp;"_"&amp;COL_SIZES[[#This Row],[column_prec]]&amp;"_"&amp;COL_SIZES[[#This Row],[col_len]]</f>
        <v>int_10_4</v>
      </c>
      <c r="B2017" s="108">
        <f>IF(COL_SIZES[[#This Row],[datatype]] = "varchar",
  MIN(
    COL_SIZES[[#This Row],[column_length]],
    IFERROR(VALUE(VLOOKUP(
      COL_SIZES[[#This Row],[table_name]]&amp;"."&amp;COL_SIZES[[#This Row],[column_name]],
      AVG_COL_SIZES[#Data],2,FALSE)),
    COL_SIZES[[#This Row],[column_length]])
  ),
  COL_SIZES[[#This Row],[column_length]])</f>
        <v>4</v>
      </c>
      <c r="C2017" s="109">
        <f>VLOOKUP(A2017,DBMS_TYPE_SIZES[],2,FALSE)</f>
        <v>9</v>
      </c>
      <c r="D2017" s="109">
        <f>VLOOKUP(A2017,DBMS_TYPE_SIZES[],3,FALSE)</f>
        <v>4</v>
      </c>
      <c r="E2017" s="110">
        <f>VLOOKUP(A2017,DBMS_TYPE_SIZES[],4,FALSE)</f>
        <v>4</v>
      </c>
      <c r="F2017" t="s">
        <v>202</v>
      </c>
      <c r="G2017" t="s">
        <v>139</v>
      </c>
      <c r="H2017" t="s">
        <v>18</v>
      </c>
      <c r="I2017">
        <v>10</v>
      </c>
      <c r="J2017">
        <v>4</v>
      </c>
    </row>
    <row r="2018" spans="1:10">
      <c r="A2018" s="108" t="str">
        <f>COL_SIZES[[#This Row],[datatype]]&amp;"_"&amp;COL_SIZES[[#This Row],[column_prec]]&amp;"_"&amp;COL_SIZES[[#This Row],[col_len]]</f>
        <v>varchar_0_255</v>
      </c>
      <c r="B2018" s="108">
        <f>IF(COL_SIZES[[#This Row],[datatype]] = "varchar",
  MIN(
    COL_SIZES[[#This Row],[column_length]],
    IFERROR(VALUE(VLOOKUP(
      COL_SIZES[[#This Row],[table_name]]&amp;"."&amp;COL_SIZES[[#This Row],[column_name]],
      AVG_COL_SIZES[#Data],2,FALSE)),
    COL_SIZES[[#This Row],[column_length]])
  ),
  COL_SIZES[[#This Row],[column_length]])</f>
        <v>255</v>
      </c>
      <c r="C2018" s="109">
        <f>VLOOKUP(A2018,DBMS_TYPE_SIZES[],2,FALSE)</f>
        <v>255</v>
      </c>
      <c r="D2018" s="109">
        <f>VLOOKUP(A2018,DBMS_TYPE_SIZES[],3,FALSE)</f>
        <v>255</v>
      </c>
      <c r="E2018" s="110">
        <f>VLOOKUP(A2018,DBMS_TYPE_SIZES[],4,FALSE)</f>
        <v>256</v>
      </c>
      <c r="F2018" t="s">
        <v>202</v>
      </c>
      <c r="G2018" t="s">
        <v>699</v>
      </c>
      <c r="H2018" t="s">
        <v>86</v>
      </c>
      <c r="I2018">
        <v>0</v>
      </c>
      <c r="J2018">
        <v>255</v>
      </c>
    </row>
    <row r="2019" spans="1:10">
      <c r="A2019" s="108" t="str">
        <f>COL_SIZES[[#This Row],[datatype]]&amp;"_"&amp;COL_SIZES[[#This Row],[column_prec]]&amp;"_"&amp;COL_SIZES[[#This Row],[col_len]]</f>
        <v>varchar_0_255</v>
      </c>
      <c r="B2019" s="108">
        <f>IF(COL_SIZES[[#This Row],[datatype]] = "varchar",
  MIN(
    COL_SIZES[[#This Row],[column_length]],
    IFERROR(VALUE(VLOOKUP(
      COL_SIZES[[#This Row],[table_name]]&amp;"."&amp;COL_SIZES[[#This Row],[column_name]],
      AVG_COL_SIZES[#Data],2,FALSE)),
    COL_SIZES[[#This Row],[column_length]])
  ),
  COL_SIZES[[#This Row],[column_length]])</f>
        <v>255</v>
      </c>
      <c r="C2019" s="109">
        <f>VLOOKUP(A2019,DBMS_TYPE_SIZES[],2,FALSE)</f>
        <v>255</v>
      </c>
      <c r="D2019" s="109">
        <f>VLOOKUP(A2019,DBMS_TYPE_SIZES[],3,FALSE)</f>
        <v>255</v>
      </c>
      <c r="E2019" s="110">
        <f>VLOOKUP(A2019,DBMS_TYPE_SIZES[],4,FALSE)</f>
        <v>256</v>
      </c>
      <c r="F2019" t="s">
        <v>202</v>
      </c>
      <c r="G2019" t="s">
        <v>700</v>
      </c>
      <c r="H2019" t="s">
        <v>86</v>
      </c>
      <c r="I2019">
        <v>0</v>
      </c>
      <c r="J2019">
        <v>255</v>
      </c>
    </row>
    <row r="2020" spans="1:10">
      <c r="A2020" s="108" t="str">
        <f>COL_SIZES[[#This Row],[datatype]]&amp;"_"&amp;COL_SIZES[[#This Row],[column_prec]]&amp;"_"&amp;COL_SIZES[[#This Row],[col_len]]</f>
        <v>int_10_4</v>
      </c>
      <c r="B2020" s="108">
        <f>IF(COL_SIZES[[#This Row],[datatype]] = "varchar",
  MIN(
    COL_SIZES[[#This Row],[column_length]],
    IFERROR(VALUE(VLOOKUP(
      COL_SIZES[[#This Row],[table_name]]&amp;"."&amp;COL_SIZES[[#This Row],[column_name]],
      AVG_COL_SIZES[#Data],2,FALSE)),
    COL_SIZES[[#This Row],[column_length]])
  ),
  COL_SIZES[[#This Row],[column_length]])</f>
        <v>4</v>
      </c>
      <c r="C2020" s="109">
        <f>VLOOKUP(A2020,DBMS_TYPE_SIZES[],2,FALSE)</f>
        <v>9</v>
      </c>
      <c r="D2020" s="109">
        <f>VLOOKUP(A2020,DBMS_TYPE_SIZES[],3,FALSE)</f>
        <v>4</v>
      </c>
      <c r="E2020" s="110">
        <f>VLOOKUP(A2020,DBMS_TYPE_SIZES[],4,FALSE)</f>
        <v>4</v>
      </c>
      <c r="F2020" t="s">
        <v>202</v>
      </c>
      <c r="G2020" t="s">
        <v>116</v>
      </c>
      <c r="H2020" t="s">
        <v>18</v>
      </c>
      <c r="I2020">
        <v>10</v>
      </c>
      <c r="J2020">
        <v>4</v>
      </c>
    </row>
    <row r="2021" spans="1:10">
      <c r="A2021" s="108" t="str">
        <f>COL_SIZES[[#This Row],[datatype]]&amp;"_"&amp;COL_SIZES[[#This Row],[column_prec]]&amp;"_"&amp;COL_SIZES[[#This Row],[col_len]]</f>
        <v>numeric_16_9</v>
      </c>
      <c r="B2021" s="108">
        <f>IF(COL_SIZES[[#This Row],[datatype]] = "varchar",
  MIN(
    COL_SIZES[[#This Row],[column_length]],
    IFERROR(VALUE(VLOOKUP(
      COL_SIZES[[#This Row],[table_name]]&amp;"."&amp;COL_SIZES[[#This Row],[column_name]],
      AVG_COL_SIZES[#Data],2,FALSE)),
    COL_SIZES[[#This Row],[column_length]])
  ),
  COL_SIZES[[#This Row],[column_length]])</f>
        <v>9</v>
      </c>
      <c r="C2021" s="109">
        <f>VLOOKUP(A2021,DBMS_TYPE_SIZES[],2,FALSE)</f>
        <v>9</v>
      </c>
      <c r="D2021" s="109">
        <f>VLOOKUP(A2021,DBMS_TYPE_SIZES[],3,FALSE)</f>
        <v>9</v>
      </c>
      <c r="E2021" s="110">
        <f>VLOOKUP(A2021,DBMS_TYPE_SIZES[],4,FALSE)</f>
        <v>9</v>
      </c>
      <c r="F2021" t="s">
        <v>202</v>
      </c>
      <c r="G2021" t="s">
        <v>96</v>
      </c>
      <c r="H2021" t="s">
        <v>62</v>
      </c>
      <c r="I2021">
        <v>16</v>
      </c>
      <c r="J2021">
        <v>9</v>
      </c>
    </row>
    <row r="2022" spans="1:10">
      <c r="A2022" s="108" t="str">
        <f>COL_SIZES[[#This Row],[datatype]]&amp;"_"&amp;COL_SIZES[[#This Row],[column_prec]]&amp;"_"&amp;COL_SIZES[[#This Row],[col_len]]</f>
        <v>int_10_4</v>
      </c>
      <c r="B2022" s="108">
        <f>IF(COL_SIZES[[#This Row],[datatype]] = "varchar",
  MIN(
    COL_SIZES[[#This Row],[column_length]],
    IFERROR(VALUE(VLOOKUP(
      COL_SIZES[[#This Row],[table_name]]&amp;"."&amp;COL_SIZES[[#This Row],[column_name]],
      AVG_COL_SIZES[#Data],2,FALSE)),
    COL_SIZES[[#This Row],[column_length]])
  ),
  COL_SIZES[[#This Row],[column_length]])</f>
        <v>4</v>
      </c>
      <c r="C2022" s="109">
        <f>VLOOKUP(A2022,DBMS_TYPE_SIZES[],2,FALSE)</f>
        <v>9</v>
      </c>
      <c r="D2022" s="109">
        <f>VLOOKUP(A2022,DBMS_TYPE_SIZES[],3,FALSE)</f>
        <v>4</v>
      </c>
      <c r="E2022" s="110">
        <f>VLOOKUP(A2022,DBMS_TYPE_SIZES[],4,FALSE)</f>
        <v>4</v>
      </c>
      <c r="F2022" t="s">
        <v>202</v>
      </c>
      <c r="G2022" t="s">
        <v>203</v>
      </c>
      <c r="H2022" t="s">
        <v>18</v>
      </c>
      <c r="I2022">
        <v>10</v>
      </c>
      <c r="J2022">
        <v>4</v>
      </c>
    </row>
    <row r="2023" spans="1:10">
      <c r="A2023" s="108" t="str">
        <f>COL_SIZES[[#This Row],[datatype]]&amp;"_"&amp;COL_SIZES[[#This Row],[column_prec]]&amp;"_"&amp;COL_SIZES[[#This Row],[col_len]]</f>
        <v>int_10_4</v>
      </c>
      <c r="B2023" s="108">
        <f>IF(COL_SIZES[[#This Row],[datatype]] = "varchar",
  MIN(
    COL_SIZES[[#This Row],[column_length]],
    IFERROR(VALUE(VLOOKUP(
      COL_SIZES[[#This Row],[table_name]]&amp;"."&amp;COL_SIZES[[#This Row],[column_name]],
      AVG_COL_SIZES[#Data],2,FALSE)),
    COL_SIZES[[#This Row],[column_length]])
  ),
  COL_SIZES[[#This Row],[column_length]])</f>
        <v>4</v>
      </c>
      <c r="C2023" s="109">
        <f>VLOOKUP(A2023,DBMS_TYPE_SIZES[],2,FALSE)</f>
        <v>9</v>
      </c>
      <c r="D2023" s="109">
        <f>VLOOKUP(A2023,DBMS_TYPE_SIZES[],3,FALSE)</f>
        <v>4</v>
      </c>
      <c r="E2023" s="110">
        <f>VLOOKUP(A2023,DBMS_TYPE_SIZES[],4,FALSE)</f>
        <v>4</v>
      </c>
      <c r="F2023" t="s">
        <v>202</v>
      </c>
      <c r="G2023" t="s">
        <v>204</v>
      </c>
      <c r="H2023" t="s">
        <v>18</v>
      </c>
      <c r="I2023">
        <v>10</v>
      </c>
      <c r="J2023">
        <v>4</v>
      </c>
    </row>
    <row r="2024" spans="1:10">
      <c r="A2024" s="108" t="str">
        <f>COL_SIZES[[#This Row],[datatype]]&amp;"_"&amp;COL_SIZES[[#This Row],[column_prec]]&amp;"_"&amp;COL_SIZES[[#This Row],[col_len]]</f>
        <v>numeric_19_9</v>
      </c>
      <c r="B2024" s="108">
        <f>IF(COL_SIZES[[#This Row],[datatype]] = "varchar",
  MIN(
    COL_SIZES[[#This Row],[column_length]],
    IFERROR(VALUE(VLOOKUP(
      COL_SIZES[[#This Row],[table_name]]&amp;"."&amp;COL_SIZES[[#This Row],[column_name]],
      AVG_COL_SIZES[#Data],2,FALSE)),
    COL_SIZES[[#This Row],[column_length]])
  ),
  COL_SIZES[[#This Row],[column_length]])</f>
        <v>9</v>
      </c>
      <c r="C2024" s="109">
        <f>VLOOKUP(A2024,DBMS_TYPE_SIZES[],2,FALSE)</f>
        <v>9</v>
      </c>
      <c r="D2024" s="109">
        <f>VLOOKUP(A2024,DBMS_TYPE_SIZES[],3,FALSE)</f>
        <v>9</v>
      </c>
      <c r="E2024" s="110">
        <f>VLOOKUP(A2024,DBMS_TYPE_SIZES[],4,FALSE)</f>
        <v>9</v>
      </c>
      <c r="F2024" t="s">
        <v>202</v>
      </c>
      <c r="G2024" t="s">
        <v>151</v>
      </c>
      <c r="H2024" t="s">
        <v>62</v>
      </c>
      <c r="I2024">
        <v>19</v>
      </c>
      <c r="J2024">
        <v>9</v>
      </c>
    </row>
    <row r="2025" spans="1:10">
      <c r="A2025" s="108" t="str">
        <f>COL_SIZES[[#This Row],[datatype]]&amp;"_"&amp;COL_SIZES[[#This Row],[column_prec]]&amp;"_"&amp;COL_SIZES[[#This Row],[col_len]]</f>
        <v>int_10_4</v>
      </c>
      <c r="B2025" s="108">
        <f>IF(COL_SIZES[[#This Row],[datatype]] = "varchar",
  MIN(
    COL_SIZES[[#This Row],[column_length]],
    IFERROR(VALUE(VLOOKUP(
      COL_SIZES[[#This Row],[table_name]]&amp;"."&amp;COL_SIZES[[#This Row],[column_name]],
      AVG_COL_SIZES[#Data],2,FALSE)),
    COL_SIZES[[#This Row],[column_length]])
  ),
  COL_SIZES[[#This Row],[column_length]])</f>
        <v>4</v>
      </c>
      <c r="C2025" s="109">
        <f>VLOOKUP(A2025,DBMS_TYPE_SIZES[],2,FALSE)</f>
        <v>9</v>
      </c>
      <c r="D2025" s="109">
        <f>VLOOKUP(A2025,DBMS_TYPE_SIZES[],3,FALSE)</f>
        <v>4</v>
      </c>
      <c r="E2025" s="110">
        <f>VLOOKUP(A2025,DBMS_TYPE_SIZES[],4,FALSE)</f>
        <v>4</v>
      </c>
      <c r="F2025" t="s">
        <v>205</v>
      </c>
      <c r="G2025" t="s">
        <v>206</v>
      </c>
      <c r="H2025" t="s">
        <v>18</v>
      </c>
      <c r="I2025">
        <v>10</v>
      </c>
      <c r="J2025">
        <v>4</v>
      </c>
    </row>
    <row r="2026" spans="1:10">
      <c r="A2026" s="108" t="str">
        <f>COL_SIZES[[#This Row],[datatype]]&amp;"_"&amp;COL_SIZES[[#This Row],[column_prec]]&amp;"_"&amp;COL_SIZES[[#This Row],[col_len]]</f>
        <v>int_10_4</v>
      </c>
      <c r="B2026" s="108">
        <f>IF(COL_SIZES[[#This Row],[datatype]] = "varchar",
  MIN(
    COL_SIZES[[#This Row],[column_length]],
    IFERROR(VALUE(VLOOKUP(
      COL_SIZES[[#This Row],[table_name]]&amp;"."&amp;COL_SIZES[[#This Row],[column_name]],
      AVG_COL_SIZES[#Data],2,FALSE)),
    COL_SIZES[[#This Row],[column_length]])
  ),
  COL_SIZES[[#This Row],[column_length]])</f>
        <v>4</v>
      </c>
      <c r="C2026" s="109">
        <f>VLOOKUP(A2026,DBMS_TYPE_SIZES[],2,FALSE)</f>
        <v>9</v>
      </c>
      <c r="D2026" s="109">
        <f>VLOOKUP(A2026,DBMS_TYPE_SIZES[],3,FALSE)</f>
        <v>4</v>
      </c>
      <c r="E2026" s="110">
        <f>VLOOKUP(A2026,DBMS_TYPE_SIZES[],4,FALSE)</f>
        <v>4</v>
      </c>
      <c r="F2026" t="s">
        <v>205</v>
      </c>
      <c r="G2026" t="s">
        <v>867</v>
      </c>
      <c r="H2026" t="s">
        <v>18</v>
      </c>
      <c r="I2026">
        <v>10</v>
      </c>
      <c r="J2026">
        <v>4</v>
      </c>
    </row>
    <row r="2027" spans="1:10">
      <c r="A2027" s="108" t="str">
        <f>COL_SIZES[[#This Row],[datatype]]&amp;"_"&amp;COL_SIZES[[#This Row],[column_prec]]&amp;"_"&amp;COL_SIZES[[#This Row],[col_len]]</f>
        <v>numeric_19_9</v>
      </c>
      <c r="B2027" s="108">
        <f>IF(COL_SIZES[[#This Row],[datatype]] = "varchar",
  MIN(
    COL_SIZES[[#This Row],[column_length]],
    IFERROR(VALUE(VLOOKUP(
      COL_SIZES[[#This Row],[table_name]]&amp;"."&amp;COL_SIZES[[#This Row],[column_name]],
      AVG_COL_SIZES[#Data],2,FALSE)),
    COL_SIZES[[#This Row],[column_length]])
  ),
  COL_SIZES[[#This Row],[column_length]])</f>
        <v>9</v>
      </c>
      <c r="C2027" s="109">
        <f>VLOOKUP(A2027,DBMS_TYPE_SIZES[],2,FALSE)</f>
        <v>9</v>
      </c>
      <c r="D2027" s="109">
        <f>VLOOKUP(A2027,DBMS_TYPE_SIZES[],3,FALSE)</f>
        <v>9</v>
      </c>
      <c r="E2027" s="110">
        <f>VLOOKUP(A2027,DBMS_TYPE_SIZES[],4,FALSE)</f>
        <v>9</v>
      </c>
      <c r="F2027" t="s">
        <v>205</v>
      </c>
      <c r="G2027" t="s">
        <v>143</v>
      </c>
      <c r="H2027" t="s">
        <v>62</v>
      </c>
      <c r="I2027">
        <v>19</v>
      </c>
      <c r="J2027">
        <v>9</v>
      </c>
    </row>
    <row r="2028" spans="1:10">
      <c r="A2028" s="108" t="str">
        <f>COL_SIZES[[#This Row],[datatype]]&amp;"_"&amp;COL_SIZES[[#This Row],[column_prec]]&amp;"_"&amp;COL_SIZES[[#This Row],[col_len]]</f>
        <v>datetime_23_8</v>
      </c>
      <c r="B2028" s="108">
        <f>IF(COL_SIZES[[#This Row],[datatype]] = "varchar",
  MIN(
    COL_SIZES[[#This Row],[column_length]],
    IFERROR(VALUE(VLOOKUP(
      COL_SIZES[[#This Row],[table_name]]&amp;"."&amp;COL_SIZES[[#This Row],[column_name]],
      AVG_COL_SIZES[#Data],2,FALSE)),
    COL_SIZES[[#This Row],[column_length]])
  ),
  COL_SIZES[[#This Row],[column_length]])</f>
        <v>8</v>
      </c>
      <c r="C2028" s="109">
        <f>VLOOKUP(A2028,DBMS_TYPE_SIZES[],2,FALSE)</f>
        <v>7</v>
      </c>
      <c r="D2028" s="109">
        <f>VLOOKUP(A2028,DBMS_TYPE_SIZES[],3,FALSE)</f>
        <v>8</v>
      </c>
      <c r="E2028" s="110">
        <f>VLOOKUP(A2028,DBMS_TYPE_SIZES[],4,FALSE)</f>
        <v>8</v>
      </c>
      <c r="F2028" t="s">
        <v>205</v>
      </c>
      <c r="G2028" t="s">
        <v>575</v>
      </c>
      <c r="H2028" t="s">
        <v>20</v>
      </c>
      <c r="I2028">
        <v>23</v>
      </c>
      <c r="J2028">
        <v>8</v>
      </c>
    </row>
    <row r="2029" spans="1:10">
      <c r="A2029" s="108" t="str">
        <f>COL_SIZES[[#This Row],[datatype]]&amp;"_"&amp;COL_SIZES[[#This Row],[column_prec]]&amp;"_"&amp;COL_SIZES[[#This Row],[col_len]]</f>
        <v>int_10_4</v>
      </c>
      <c r="B2029" s="108">
        <f>IF(COL_SIZES[[#This Row],[datatype]] = "varchar",
  MIN(
    COL_SIZES[[#This Row],[column_length]],
    IFERROR(VALUE(VLOOKUP(
      COL_SIZES[[#This Row],[table_name]]&amp;"."&amp;COL_SIZES[[#This Row],[column_name]],
      AVG_COL_SIZES[#Data],2,FALSE)),
    COL_SIZES[[#This Row],[column_length]])
  ),
  COL_SIZES[[#This Row],[column_length]])</f>
        <v>4</v>
      </c>
      <c r="C2029" s="109">
        <f>VLOOKUP(A2029,DBMS_TYPE_SIZES[],2,FALSE)</f>
        <v>9</v>
      </c>
      <c r="D2029" s="109">
        <f>VLOOKUP(A2029,DBMS_TYPE_SIZES[],3,FALSE)</f>
        <v>4</v>
      </c>
      <c r="E2029" s="110">
        <f>VLOOKUP(A2029,DBMS_TYPE_SIZES[],4,FALSE)</f>
        <v>4</v>
      </c>
      <c r="F2029" t="s">
        <v>205</v>
      </c>
      <c r="G2029" t="s">
        <v>141</v>
      </c>
      <c r="H2029" t="s">
        <v>18</v>
      </c>
      <c r="I2029">
        <v>10</v>
      </c>
      <c r="J2029">
        <v>4</v>
      </c>
    </row>
    <row r="2030" spans="1:10">
      <c r="A2030" s="108" t="str">
        <f>COL_SIZES[[#This Row],[datatype]]&amp;"_"&amp;COL_SIZES[[#This Row],[column_prec]]&amp;"_"&amp;COL_SIZES[[#This Row],[col_len]]</f>
        <v>datetime_23_8</v>
      </c>
      <c r="B2030" s="108">
        <f>IF(COL_SIZES[[#This Row],[datatype]] = "varchar",
  MIN(
    COL_SIZES[[#This Row],[column_length]],
    IFERROR(VALUE(VLOOKUP(
      COL_SIZES[[#This Row],[table_name]]&amp;"."&amp;COL_SIZES[[#This Row],[column_name]],
      AVG_COL_SIZES[#Data],2,FALSE)),
    COL_SIZES[[#This Row],[column_length]])
  ),
  COL_SIZES[[#This Row],[column_length]])</f>
        <v>8</v>
      </c>
      <c r="C2030" s="109">
        <f>VLOOKUP(A2030,DBMS_TYPE_SIZES[],2,FALSE)</f>
        <v>7</v>
      </c>
      <c r="D2030" s="109">
        <f>VLOOKUP(A2030,DBMS_TYPE_SIZES[],3,FALSE)</f>
        <v>8</v>
      </c>
      <c r="E2030" s="110">
        <f>VLOOKUP(A2030,DBMS_TYPE_SIZES[],4,FALSE)</f>
        <v>8</v>
      </c>
      <c r="F2030" t="s">
        <v>205</v>
      </c>
      <c r="G2030" t="s">
        <v>811</v>
      </c>
      <c r="H2030" t="s">
        <v>20</v>
      </c>
      <c r="I2030">
        <v>23</v>
      </c>
      <c r="J2030">
        <v>8</v>
      </c>
    </row>
    <row r="2031" spans="1:10">
      <c r="A2031" s="108" t="str">
        <f>COL_SIZES[[#This Row],[datatype]]&amp;"_"&amp;COL_SIZES[[#This Row],[column_prec]]&amp;"_"&amp;COL_SIZES[[#This Row],[col_len]]</f>
        <v>int_10_4</v>
      </c>
      <c r="B2031" s="108">
        <f>IF(COL_SIZES[[#This Row],[datatype]] = "varchar",
  MIN(
    COL_SIZES[[#This Row],[column_length]],
    IFERROR(VALUE(VLOOKUP(
      COL_SIZES[[#This Row],[table_name]]&amp;"."&amp;COL_SIZES[[#This Row],[column_name]],
      AVG_COL_SIZES[#Data],2,FALSE)),
    COL_SIZES[[#This Row],[column_length]])
  ),
  COL_SIZES[[#This Row],[column_length]])</f>
        <v>4</v>
      </c>
      <c r="C2031" s="109">
        <f>VLOOKUP(A2031,DBMS_TYPE_SIZES[],2,FALSE)</f>
        <v>9</v>
      </c>
      <c r="D2031" s="109">
        <f>VLOOKUP(A2031,DBMS_TYPE_SIZES[],3,FALSE)</f>
        <v>4</v>
      </c>
      <c r="E2031" s="110">
        <f>VLOOKUP(A2031,DBMS_TYPE_SIZES[],4,FALSE)</f>
        <v>4</v>
      </c>
      <c r="F2031" t="s">
        <v>205</v>
      </c>
      <c r="G2031" t="s">
        <v>211</v>
      </c>
      <c r="H2031" t="s">
        <v>18</v>
      </c>
      <c r="I2031">
        <v>10</v>
      </c>
      <c r="J2031">
        <v>4</v>
      </c>
    </row>
    <row r="2032" spans="1:10">
      <c r="A2032" s="108" t="str">
        <f>COL_SIZES[[#This Row],[datatype]]&amp;"_"&amp;COL_SIZES[[#This Row],[column_prec]]&amp;"_"&amp;COL_SIZES[[#This Row],[col_len]]</f>
        <v>varchar_0_255</v>
      </c>
      <c r="B2032" s="108">
        <f>IF(COL_SIZES[[#This Row],[datatype]] = "varchar",
  MIN(
    COL_SIZES[[#This Row],[column_length]],
    IFERROR(VALUE(VLOOKUP(
      COL_SIZES[[#This Row],[table_name]]&amp;"."&amp;COL_SIZES[[#This Row],[column_name]],
      AVG_COL_SIZES[#Data],2,FALSE)),
    COL_SIZES[[#This Row],[column_length]])
  ),
  COL_SIZES[[#This Row],[column_length]])</f>
        <v>255</v>
      </c>
      <c r="C2032" s="109">
        <f>VLOOKUP(A2032,DBMS_TYPE_SIZES[],2,FALSE)</f>
        <v>255</v>
      </c>
      <c r="D2032" s="109">
        <f>VLOOKUP(A2032,DBMS_TYPE_SIZES[],3,FALSE)</f>
        <v>255</v>
      </c>
      <c r="E2032" s="110">
        <f>VLOOKUP(A2032,DBMS_TYPE_SIZES[],4,FALSE)</f>
        <v>256</v>
      </c>
      <c r="F2032" t="s">
        <v>205</v>
      </c>
      <c r="G2032" t="s">
        <v>505</v>
      </c>
      <c r="H2032" t="s">
        <v>86</v>
      </c>
      <c r="I2032">
        <v>0</v>
      </c>
      <c r="J2032">
        <v>255</v>
      </c>
    </row>
    <row r="2033" spans="1:10">
      <c r="A2033" s="108" t="str">
        <f>COL_SIZES[[#This Row],[datatype]]&amp;"_"&amp;COL_SIZES[[#This Row],[column_prec]]&amp;"_"&amp;COL_SIZES[[#This Row],[col_len]]</f>
        <v>int_10_4</v>
      </c>
      <c r="B2033" s="108">
        <f>IF(COL_SIZES[[#This Row],[datatype]] = "varchar",
  MIN(
    COL_SIZES[[#This Row],[column_length]],
    IFERROR(VALUE(VLOOKUP(
      COL_SIZES[[#This Row],[table_name]]&amp;"."&amp;COL_SIZES[[#This Row],[column_name]],
      AVG_COL_SIZES[#Data],2,FALSE)),
    COL_SIZES[[#This Row],[column_length]])
  ),
  COL_SIZES[[#This Row],[column_length]])</f>
        <v>4</v>
      </c>
      <c r="C2033" s="109">
        <f>VLOOKUP(A2033,DBMS_TYPE_SIZES[],2,FALSE)</f>
        <v>9</v>
      </c>
      <c r="D2033" s="109">
        <f>VLOOKUP(A2033,DBMS_TYPE_SIZES[],3,FALSE)</f>
        <v>4</v>
      </c>
      <c r="E2033" s="110">
        <f>VLOOKUP(A2033,DBMS_TYPE_SIZES[],4,FALSE)</f>
        <v>4</v>
      </c>
      <c r="F2033" t="s">
        <v>205</v>
      </c>
      <c r="G2033" t="s">
        <v>868</v>
      </c>
      <c r="H2033" t="s">
        <v>18</v>
      </c>
      <c r="I2033">
        <v>10</v>
      </c>
      <c r="J2033">
        <v>4</v>
      </c>
    </row>
    <row r="2034" spans="1:10">
      <c r="A2034" s="108" t="str">
        <f>COL_SIZES[[#This Row],[datatype]]&amp;"_"&amp;COL_SIZES[[#This Row],[column_prec]]&amp;"_"&amp;COL_SIZES[[#This Row],[col_len]]</f>
        <v>int_10_4</v>
      </c>
      <c r="B2034" s="108">
        <f>IF(COL_SIZES[[#This Row],[datatype]] = "varchar",
  MIN(
    COL_SIZES[[#This Row],[column_length]],
    IFERROR(VALUE(VLOOKUP(
      COL_SIZES[[#This Row],[table_name]]&amp;"."&amp;COL_SIZES[[#This Row],[column_name]],
      AVG_COL_SIZES[#Data],2,FALSE)),
    COL_SIZES[[#This Row],[column_length]])
  ),
  COL_SIZES[[#This Row],[column_length]])</f>
        <v>4</v>
      </c>
      <c r="C2034" s="109">
        <f>VLOOKUP(A2034,DBMS_TYPE_SIZES[],2,FALSE)</f>
        <v>9</v>
      </c>
      <c r="D2034" s="109">
        <f>VLOOKUP(A2034,DBMS_TYPE_SIZES[],3,FALSE)</f>
        <v>4</v>
      </c>
      <c r="E2034" s="110">
        <f>VLOOKUP(A2034,DBMS_TYPE_SIZES[],4,FALSE)</f>
        <v>4</v>
      </c>
      <c r="F2034" t="s">
        <v>205</v>
      </c>
      <c r="G2034" t="s">
        <v>207</v>
      </c>
      <c r="H2034" t="s">
        <v>18</v>
      </c>
      <c r="I2034">
        <v>10</v>
      </c>
      <c r="J2034">
        <v>4</v>
      </c>
    </row>
    <row r="2035" spans="1:10">
      <c r="A2035" s="108" t="str">
        <f>COL_SIZES[[#This Row],[datatype]]&amp;"_"&amp;COL_SIZES[[#This Row],[column_prec]]&amp;"_"&amp;COL_SIZES[[#This Row],[col_len]]</f>
        <v>int_10_4</v>
      </c>
      <c r="B2035" s="108">
        <f>IF(COL_SIZES[[#This Row],[datatype]] = "varchar",
  MIN(
    COL_SIZES[[#This Row],[column_length]],
    IFERROR(VALUE(VLOOKUP(
      COL_SIZES[[#This Row],[table_name]]&amp;"."&amp;COL_SIZES[[#This Row],[column_name]],
      AVG_COL_SIZES[#Data],2,FALSE)),
    COL_SIZES[[#This Row],[column_length]])
  ),
  COL_SIZES[[#This Row],[column_length]])</f>
        <v>4</v>
      </c>
      <c r="C2035" s="109">
        <f>VLOOKUP(A2035,DBMS_TYPE_SIZES[],2,FALSE)</f>
        <v>9</v>
      </c>
      <c r="D2035" s="109">
        <f>VLOOKUP(A2035,DBMS_TYPE_SIZES[],3,FALSE)</f>
        <v>4</v>
      </c>
      <c r="E2035" s="110">
        <f>VLOOKUP(A2035,DBMS_TYPE_SIZES[],4,FALSE)</f>
        <v>4</v>
      </c>
      <c r="F2035" t="s">
        <v>205</v>
      </c>
      <c r="G2035" t="s">
        <v>697</v>
      </c>
      <c r="H2035" t="s">
        <v>18</v>
      </c>
      <c r="I2035">
        <v>10</v>
      </c>
      <c r="J2035">
        <v>4</v>
      </c>
    </row>
    <row r="2036" spans="1:10">
      <c r="A2036" s="108" t="str">
        <f>COL_SIZES[[#This Row],[datatype]]&amp;"_"&amp;COL_SIZES[[#This Row],[column_prec]]&amp;"_"&amp;COL_SIZES[[#This Row],[col_len]]</f>
        <v>int_10_4</v>
      </c>
      <c r="B2036" s="108">
        <f>IF(COL_SIZES[[#This Row],[datatype]] = "varchar",
  MIN(
    COL_SIZES[[#This Row],[column_length]],
    IFERROR(VALUE(VLOOKUP(
      COL_SIZES[[#This Row],[table_name]]&amp;"."&amp;COL_SIZES[[#This Row],[column_name]],
      AVG_COL_SIZES[#Data],2,FALSE)),
    COL_SIZES[[#This Row],[column_length]])
  ),
  COL_SIZES[[#This Row],[column_length]])</f>
        <v>4</v>
      </c>
      <c r="C2036" s="109">
        <f>VLOOKUP(A2036,DBMS_TYPE_SIZES[],2,FALSE)</f>
        <v>9</v>
      </c>
      <c r="D2036" s="109">
        <f>VLOOKUP(A2036,DBMS_TYPE_SIZES[],3,FALSE)</f>
        <v>4</v>
      </c>
      <c r="E2036" s="110">
        <f>VLOOKUP(A2036,DBMS_TYPE_SIZES[],4,FALSE)</f>
        <v>4</v>
      </c>
      <c r="F2036" t="s">
        <v>205</v>
      </c>
      <c r="G2036" t="s">
        <v>698</v>
      </c>
      <c r="H2036" t="s">
        <v>18</v>
      </c>
      <c r="I2036">
        <v>10</v>
      </c>
      <c r="J2036">
        <v>4</v>
      </c>
    </row>
    <row r="2037" spans="1:10">
      <c r="A2037" s="108" t="str">
        <f>COL_SIZES[[#This Row],[datatype]]&amp;"_"&amp;COL_SIZES[[#This Row],[column_prec]]&amp;"_"&amp;COL_SIZES[[#This Row],[col_len]]</f>
        <v>int_10_4</v>
      </c>
      <c r="B2037" s="108">
        <f>IF(COL_SIZES[[#This Row],[datatype]] = "varchar",
  MIN(
    COL_SIZES[[#This Row],[column_length]],
    IFERROR(VALUE(VLOOKUP(
      COL_SIZES[[#This Row],[table_name]]&amp;"."&amp;COL_SIZES[[#This Row],[column_name]],
      AVG_COL_SIZES[#Data],2,FALSE)),
    COL_SIZES[[#This Row],[column_length]])
  ),
  COL_SIZES[[#This Row],[column_length]])</f>
        <v>4</v>
      </c>
      <c r="C2037" s="109">
        <f>VLOOKUP(A2037,DBMS_TYPE_SIZES[],2,FALSE)</f>
        <v>9</v>
      </c>
      <c r="D2037" s="109">
        <f>VLOOKUP(A2037,DBMS_TYPE_SIZES[],3,FALSE)</f>
        <v>4</v>
      </c>
      <c r="E2037" s="110">
        <f>VLOOKUP(A2037,DBMS_TYPE_SIZES[],4,FALSE)</f>
        <v>4</v>
      </c>
      <c r="F2037" t="s">
        <v>205</v>
      </c>
      <c r="G2037" t="s">
        <v>139</v>
      </c>
      <c r="H2037" t="s">
        <v>18</v>
      </c>
      <c r="I2037">
        <v>10</v>
      </c>
      <c r="J2037">
        <v>4</v>
      </c>
    </row>
    <row r="2038" spans="1:10">
      <c r="A2038" s="108" t="str">
        <f>COL_SIZES[[#This Row],[datatype]]&amp;"_"&amp;COL_SIZES[[#This Row],[column_prec]]&amp;"_"&amp;COL_SIZES[[#This Row],[col_len]]</f>
        <v>varchar_0_255</v>
      </c>
      <c r="B2038" s="108">
        <f>IF(COL_SIZES[[#This Row],[datatype]] = "varchar",
  MIN(
    COL_SIZES[[#This Row],[column_length]],
    IFERROR(VALUE(VLOOKUP(
      COL_SIZES[[#This Row],[table_name]]&amp;"."&amp;COL_SIZES[[#This Row],[column_name]],
      AVG_COL_SIZES[#Data],2,FALSE)),
    COL_SIZES[[#This Row],[column_length]])
  ),
  COL_SIZES[[#This Row],[column_length]])</f>
        <v>255</v>
      </c>
      <c r="C2038" s="109">
        <f>VLOOKUP(A2038,DBMS_TYPE_SIZES[],2,FALSE)</f>
        <v>255</v>
      </c>
      <c r="D2038" s="109">
        <f>VLOOKUP(A2038,DBMS_TYPE_SIZES[],3,FALSE)</f>
        <v>255</v>
      </c>
      <c r="E2038" s="110">
        <f>VLOOKUP(A2038,DBMS_TYPE_SIZES[],4,FALSE)</f>
        <v>256</v>
      </c>
      <c r="F2038" t="s">
        <v>205</v>
      </c>
      <c r="G2038" t="s">
        <v>699</v>
      </c>
      <c r="H2038" t="s">
        <v>86</v>
      </c>
      <c r="I2038">
        <v>0</v>
      </c>
      <c r="J2038">
        <v>255</v>
      </c>
    </row>
    <row r="2039" spans="1:10">
      <c r="A2039" s="108" t="str">
        <f>COL_SIZES[[#This Row],[datatype]]&amp;"_"&amp;COL_SIZES[[#This Row],[column_prec]]&amp;"_"&amp;COL_SIZES[[#This Row],[col_len]]</f>
        <v>varchar_0_255</v>
      </c>
      <c r="B2039" s="108">
        <f>IF(COL_SIZES[[#This Row],[datatype]] = "varchar",
  MIN(
    COL_SIZES[[#This Row],[column_length]],
    IFERROR(VALUE(VLOOKUP(
      COL_SIZES[[#This Row],[table_name]]&amp;"."&amp;COL_SIZES[[#This Row],[column_name]],
      AVG_COL_SIZES[#Data],2,FALSE)),
    COL_SIZES[[#This Row],[column_length]])
  ),
  COL_SIZES[[#This Row],[column_length]])</f>
        <v>255</v>
      </c>
      <c r="C2039" s="109">
        <f>VLOOKUP(A2039,DBMS_TYPE_SIZES[],2,FALSE)</f>
        <v>255</v>
      </c>
      <c r="D2039" s="109">
        <f>VLOOKUP(A2039,DBMS_TYPE_SIZES[],3,FALSE)</f>
        <v>255</v>
      </c>
      <c r="E2039" s="110">
        <f>VLOOKUP(A2039,DBMS_TYPE_SIZES[],4,FALSE)</f>
        <v>256</v>
      </c>
      <c r="F2039" t="s">
        <v>205</v>
      </c>
      <c r="G2039" t="s">
        <v>700</v>
      </c>
      <c r="H2039" t="s">
        <v>86</v>
      </c>
      <c r="I2039">
        <v>0</v>
      </c>
      <c r="J2039">
        <v>255</v>
      </c>
    </row>
    <row r="2040" spans="1:10">
      <c r="A2040" s="108" t="str">
        <f>COL_SIZES[[#This Row],[datatype]]&amp;"_"&amp;COL_SIZES[[#This Row],[column_prec]]&amp;"_"&amp;COL_SIZES[[#This Row],[col_len]]</f>
        <v>int_10_4</v>
      </c>
      <c r="B2040" s="108">
        <f>IF(COL_SIZES[[#This Row],[datatype]] = "varchar",
  MIN(
    COL_SIZES[[#This Row],[column_length]],
    IFERROR(VALUE(VLOOKUP(
      COL_SIZES[[#This Row],[table_name]]&amp;"."&amp;COL_SIZES[[#This Row],[column_name]],
      AVG_COL_SIZES[#Data],2,FALSE)),
    COL_SIZES[[#This Row],[column_length]])
  ),
  COL_SIZES[[#This Row],[column_length]])</f>
        <v>4</v>
      </c>
      <c r="C2040" s="109">
        <f>VLOOKUP(A2040,DBMS_TYPE_SIZES[],2,FALSE)</f>
        <v>9</v>
      </c>
      <c r="D2040" s="109">
        <f>VLOOKUP(A2040,DBMS_TYPE_SIZES[],3,FALSE)</f>
        <v>4</v>
      </c>
      <c r="E2040" s="110">
        <f>VLOOKUP(A2040,DBMS_TYPE_SIZES[],4,FALSE)</f>
        <v>4</v>
      </c>
      <c r="F2040" t="s">
        <v>205</v>
      </c>
      <c r="G2040" t="s">
        <v>116</v>
      </c>
      <c r="H2040" t="s">
        <v>18</v>
      </c>
      <c r="I2040">
        <v>10</v>
      </c>
      <c r="J2040">
        <v>4</v>
      </c>
    </row>
    <row r="2041" spans="1:10">
      <c r="A2041" s="108" t="str">
        <f>COL_SIZES[[#This Row],[datatype]]&amp;"_"&amp;COL_SIZES[[#This Row],[column_prec]]&amp;"_"&amp;COL_SIZES[[#This Row],[col_len]]</f>
        <v>numeric_16_9</v>
      </c>
      <c r="B2041" s="108">
        <f>IF(COL_SIZES[[#This Row],[datatype]] = "varchar",
  MIN(
    COL_SIZES[[#This Row],[column_length]],
    IFERROR(VALUE(VLOOKUP(
      COL_SIZES[[#This Row],[table_name]]&amp;"."&amp;COL_SIZES[[#This Row],[column_name]],
      AVG_COL_SIZES[#Data],2,FALSE)),
    COL_SIZES[[#This Row],[column_length]])
  ),
  COL_SIZES[[#This Row],[column_length]])</f>
        <v>9</v>
      </c>
      <c r="C2041" s="109">
        <f>VLOOKUP(A2041,DBMS_TYPE_SIZES[],2,FALSE)</f>
        <v>9</v>
      </c>
      <c r="D2041" s="109">
        <f>VLOOKUP(A2041,DBMS_TYPE_SIZES[],3,FALSE)</f>
        <v>9</v>
      </c>
      <c r="E2041" s="110">
        <f>VLOOKUP(A2041,DBMS_TYPE_SIZES[],4,FALSE)</f>
        <v>9</v>
      </c>
      <c r="F2041" t="s">
        <v>205</v>
      </c>
      <c r="G2041" t="s">
        <v>96</v>
      </c>
      <c r="H2041" t="s">
        <v>62</v>
      </c>
      <c r="I2041">
        <v>16</v>
      </c>
      <c r="J2041">
        <v>9</v>
      </c>
    </row>
    <row r="2042" spans="1:10">
      <c r="A2042" s="108" t="str">
        <f>COL_SIZES[[#This Row],[datatype]]&amp;"_"&amp;COL_SIZES[[#This Row],[column_prec]]&amp;"_"&amp;COL_SIZES[[#This Row],[col_len]]</f>
        <v>int_10_4</v>
      </c>
      <c r="B2042" s="108">
        <f>IF(COL_SIZES[[#This Row],[datatype]] = "varchar",
  MIN(
    COL_SIZES[[#This Row],[column_length]],
    IFERROR(VALUE(VLOOKUP(
      COL_SIZES[[#This Row],[table_name]]&amp;"."&amp;COL_SIZES[[#This Row],[column_name]],
      AVG_COL_SIZES[#Data],2,FALSE)),
    COL_SIZES[[#This Row],[column_length]])
  ),
  COL_SIZES[[#This Row],[column_length]])</f>
        <v>4</v>
      </c>
      <c r="C2042" s="109">
        <f>VLOOKUP(A2042,DBMS_TYPE_SIZES[],2,FALSE)</f>
        <v>9</v>
      </c>
      <c r="D2042" s="109">
        <f>VLOOKUP(A2042,DBMS_TYPE_SIZES[],3,FALSE)</f>
        <v>4</v>
      </c>
      <c r="E2042" s="110">
        <f>VLOOKUP(A2042,DBMS_TYPE_SIZES[],4,FALSE)</f>
        <v>4</v>
      </c>
      <c r="F2042" t="s">
        <v>205</v>
      </c>
      <c r="G2042" t="s">
        <v>869</v>
      </c>
      <c r="H2042" t="s">
        <v>18</v>
      </c>
      <c r="I2042">
        <v>10</v>
      </c>
      <c r="J2042">
        <v>4</v>
      </c>
    </row>
    <row r="2043" spans="1:10">
      <c r="A2043" s="108" t="str">
        <f>COL_SIZES[[#This Row],[datatype]]&amp;"_"&amp;COL_SIZES[[#This Row],[column_prec]]&amp;"_"&amp;COL_SIZES[[#This Row],[col_len]]</f>
        <v>int_10_4</v>
      </c>
      <c r="B2043" s="108">
        <f>IF(COL_SIZES[[#This Row],[datatype]] = "varchar",
  MIN(
    COL_SIZES[[#This Row],[column_length]],
    IFERROR(VALUE(VLOOKUP(
      COL_SIZES[[#This Row],[table_name]]&amp;"."&amp;COL_SIZES[[#This Row],[column_name]],
      AVG_COL_SIZES[#Data],2,FALSE)),
    COL_SIZES[[#This Row],[column_length]])
  ),
  COL_SIZES[[#This Row],[column_length]])</f>
        <v>4</v>
      </c>
      <c r="C2043" s="109">
        <f>VLOOKUP(A2043,DBMS_TYPE_SIZES[],2,FALSE)</f>
        <v>9</v>
      </c>
      <c r="D2043" s="109">
        <f>VLOOKUP(A2043,DBMS_TYPE_SIZES[],3,FALSE)</f>
        <v>4</v>
      </c>
      <c r="E2043" s="110">
        <f>VLOOKUP(A2043,DBMS_TYPE_SIZES[],4,FALSE)</f>
        <v>4</v>
      </c>
      <c r="F2043" t="s">
        <v>205</v>
      </c>
      <c r="G2043" t="s">
        <v>870</v>
      </c>
      <c r="H2043" t="s">
        <v>18</v>
      </c>
      <c r="I2043">
        <v>10</v>
      </c>
      <c r="J2043">
        <v>4</v>
      </c>
    </row>
    <row r="2044" spans="1:10">
      <c r="A2044" s="108" t="str">
        <f>COL_SIZES[[#This Row],[datatype]]&amp;"_"&amp;COL_SIZES[[#This Row],[column_prec]]&amp;"_"&amp;COL_SIZES[[#This Row],[col_len]]</f>
        <v>int_10_4</v>
      </c>
      <c r="B2044" s="108">
        <f>IF(COL_SIZES[[#This Row],[datatype]] = "varchar",
  MIN(
    COL_SIZES[[#This Row],[column_length]],
    IFERROR(VALUE(VLOOKUP(
      COL_SIZES[[#This Row],[table_name]]&amp;"."&amp;COL_SIZES[[#This Row],[column_name]],
      AVG_COL_SIZES[#Data],2,FALSE)),
    COL_SIZES[[#This Row],[column_length]])
  ),
  COL_SIZES[[#This Row],[column_length]])</f>
        <v>4</v>
      </c>
      <c r="C2044" s="109">
        <f>VLOOKUP(A2044,DBMS_TYPE_SIZES[],2,FALSE)</f>
        <v>9</v>
      </c>
      <c r="D2044" s="109">
        <f>VLOOKUP(A2044,DBMS_TYPE_SIZES[],3,FALSE)</f>
        <v>4</v>
      </c>
      <c r="E2044" s="110">
        <f>VLOOKUP(A2044,DBMS_TYPE_SIZES[],4,FALSE)</f>
        <v>4</v>
      </c>
      <c r="F2044" t="s">
        <v>205</v>
      </c>
      <c r="G2044" t="s">
        <v>871</v>
      </c>
      <c r="H2044" t="s">
        <v>18</v>
      </c>
      <c r="I2044">
        <v>10</v>
      </c>
      <c r="J2044">
        <v>4</v>
      </c>
    </row>
    <row r="2045" spans="1:10">
      <c r="A2045" s="108" t="str">
        <f>COL_SIZES[[#This Row],[datatype]]&amp;"_"&amp;COL_SIZES[[#This Row],[column_prec]]&amp;"_"&amp;COL_SIZES[[#This Row],[col_len]]</f>
        <v>int_10_4</v>
      </c>
      <c r="B2045" s="108">
        <f>IF(COL_SIZES[[#This Row],[datatype]] = "varchar",
  MIN(
    COL_SIZES[[#This Row],[column_length]],
    IFERROR(VALUE(VLOOKUP(
      COL_SIZES[[#This Row],[table_name]]&amp;"."&amp;COL_SIZES[[#This Row],[column_name]],
      AVG_COL_SIZES[#Data],2,FALSE)),
    COL_SIZES[[#This Row],[column_length]])
  ),
  COL_SIZES[[#This Row],[column_length]])</f>
        <v>4</v>
      </c>
      <c r="C2045" s="109">
        <f>VLOOKUP(A2045,DBMS_TYPE_SIZES[],2,FALSE)</f>
        <v>9</v>
      </c>
      <c r="D2045" s="109">
        <f>VLOOKUP(A2045,DBMS_TYPE_SIZES[],3,FALSE)</f>
        <v>4</v>
      </c>
      <c r="E2045" s="110">
        <f>VLOOKUP(A2045,DBMS_TYPE_SIZES[],4,FALSE)</f>
        <v>4</v>
      </c>
      <c r="F2045" t="s">
        <v>205</v>
      </c>
      <c r="G2045" t="s">
        <v>872</v>
      </c>
      <c r="H2045" t="s">
        <v>18</v>
      </c>
      <c r="I2045">
        <v>10</v>
      </c>
      <c r="J2045">
        <v>4</v>
      </c>
    </row>
    <row r="2046" spans="1:10">
      <c r="A2046" s="108" t="str">
        <f>COL_SIZES[[#This Row],[datatype]]&amp;"_"&amp;COL_SIZES[[#This Row],[column_prec]]&amp;"_"&amp;COL_SIZES[[#This Row],[col_len]]</f>
        <v>int_10_4</v>
      </c>
      <c r="B2046" s="108">
        <f>IF(COL_SIZES[[#This Row],[datatype]] = "varchar",
  MIN(
    COL_SIZES[[#This Row],[column_length]],
    IFERROR(VALUE(VLOOKUP(
      COL_SIZES[[#This Row],[table_name]]&amp;"."&amp;COL_SIZES[[#This Row],[column_name]],
      AVG_COL_SIZES[#Data],2,FALSE)),
    COL_SIZES[[#This Row],[column_length]])
  ),
  COL_SIZES[[#This Row],[column_length]])</f>
        <v>4</v>
      </c>
      <c r="C2046" s="109">
        <f>VLOOKUP(A2046,DBMS_TYPE_SIZES[],2,FALSE)</f>
        <v>9</v>
      </c>
      <c r="D2046" s="109">
        <f>VLOOKUP(A2046,DBMS_TYPE_SIZES[],3,FALSE)</f>
        <v>4</v>
      </c>
      <c r="E2046" s="110">
        <f>VLOOKUP(A2046,DBMS_TYPE_SIZES[],4,FALSE)</f>
        <v>4</v>
      </c>
      <c r="F2046" t="s">
        <v>205</v>
      </c>
      <c r="G2046" t="s">
        <v>873</v>
      </c>
      <c r="H2046" t="s">
        <v>18</v>
      </c>
      <c r="I2046">
        <v>10</v>
      </c>
      <c r="J2046">
        <v>4</v>
      </c>
    </row>
    <row r="2047" spans="1:10">
      <c r="A2047" s="108" t="str">
        <f>COL_SIZES[[#This Row],[datatype]]&amp;"_"&amp;COL_SIZES[[#This Row],[column_prec]]&amp;"_"&amp;COL_SIZES[[#This Row],[col_len]]</f>
        <v>int_10_4</v>
      </c>
      <c r="B2047" s="108">
        <f>IF(COL_SIZES[[#This Row],[datatype]] = "varchar",
  MIN(
    COL_SIZES[[#This Row],[column_length]],
    IFERROR(VALUE(VLOOKUP(
      COL_SIZES[[#This Row],[table_name]]&amp;"."&amp;COL_SIZES[[#This Row],[column_name]],
      AVG_COL_SIZES[#Data],2,FALSE)),
    COL_SIZES[[#This Row],[column_length]])
  ),
  COL_SIZES[[#This Row],[column_length]])</f>
        <v>4</v>
      </c>
      <c r="C2047" s="109">
        <f>VLOOKUP(A2047,DBMS_TYPE_SIZES[],2,FALSE)</f>
        <v>9</v>
      </c>
      <c r="D2047" s="109">
        <f>VLOOKUP(A2047,DBMS_TYPE_SIZES[],3,FALSE)</f>
        <v>4</v>
      </c>
      <c r="E2047" s="110">
        <f>VLOOKUP(A2047,DBMS_TYPE_SIZES[],4,FALSE)</f>
        <v>4</v>
      </c>
      <c r="F2047" t="s">
        <v>205</v>
      </c>
      <c r="G2047" t="s">
        <v>874</v>
      </c>
      <c r="H2047" t="s">
        <v>18</v>
      </c>
      <c r="I2047">
        <v>10</v>
      </c>
      <c r="J2047">
        <v>4</v>
      </c>
    </row>
    <row r="2048" spans="1:10">
      <c r="A2048" s="108" t="str">
        <f>COL_SIZES[[#This Row],[datatype]]&amp;"_"&amp;COL_SIZES[[#This Row],[column_prec]]&amp;"_"&amp;COL_SIZES[[#This Row],[col_len]]</f>
        <v>int_10_4</v>
      </c>
      <c r="B2048" s="108">
        <f>IF(COL_SIZES[[#This Row],[datatype]] = "varchar",
  MIN(
    COL_SIZES[[#This Row],[column_length]],
    IFERROR(VALUE(VLOOKUP(
      COL_SIZES[[#This Row],[table_name]]&amp;"."&amp;COL_SIZES[[#This Row],[column_name]],
      AVG_COL_SIZES[#Data],2,FALSE)),
    COL_SIZES[[#This Row],[column_length]])
  ),
  COL_SIZES[[#This Row],[column_length]])</f>
        <v>4</v>
      </c>
      <c r="C2048" s="109">
        <f>VLOOKUP(A2048,DBMS_TYPE_SIZES[],2,FALSE)</f>
        <v>9</v>
      </c>
      <c r="D2048" s="109">
        <f>VLOOKUP(A2048,DBMS_TYPE_SIZES[],3,FALSE)</f>
        <v>4</v>
      </c>
      <c r="E2048" s="110">
        <f>VLOOKUP(A2048,DBMS_TYPE_SIZES[],4,FALSE)</f>
        <v>4</v>
      </c>
      <c r="F2048" t="s">
        <v>205</v>
      </c>
      <c r="G2048" t="s">
        <v>875</v>
      </c>
      <c r="H2048" t="s">
        <v>18</v>
      </c>
      <c r="I2048">
        <v>10</v>
      </c>
      <c r="J2048">
        <v>4</v>
      </c>
    </row>
    <row r="2049" spans="1:10">
      <c r="A2049" s="108" t="str">
        <f>COL_SIZES[[#This Row],[datatype]]&amp;"_"&amp;COL_SIZES[[#This Row],[column_prec]]&amp;"_"&amp;COL_SIZES[[#This Row],[col_len]]</f>
        <v>int_10_4</v>
      </c>
      <c r="B2049" s="108">
        <f>IF(COL_SIZES[[#This Row],[datatype]] = "varchar",
  MIN(
    COL_SIZES[[#This Row],[column_length]],
    IFERROR(VALUE(VLOOKUP(
      COL_SIZES[[#This Row],[table_name]]&amp;"."&amp;COL_SIZES[[#This Row],[column_name]],
      AVG_COL_SIZES[#Data],2,FALSE)),
    COL_SIZES[[#This Row],[column_length]])
  ),
  COL_SIZES[[#This Row],[column_length]])</f>
        <v>4</v>
      </c>
      <c r="C2049" s="109">
        <f>VLOOKUP(A2049,DBMS_TYPE_SIZES[],2,FALSE)</f>
        <v>9</v>
      </c>
      <c r="D2049" s="109">
        <f>VLOOKUP(A2049,DBMS_TYPE_SIZES[],3,FALSE)</f>
        <v>4</v>
      </c>
      <c r="E2049" s="110">
        <f>VLOOKUP(A2049,DBMS_TYPE_SIZES[],4,FALSE)</f>
        <v>4</v>
      </c>
      <c r="F2049" t="s">
        <v>205</v>
      </c>
      <c r="G2049" t="s">
        <v>796</v>
      </c>
      <c r="H2049" t="s">
        <v>18</v>
      </c>
      <c r="I2049">
        <v>10</v>
      </c>
      <c r="J2049">
        <v>4</v>
      </c>
    </row>
    <row r="2050" spans="1:10">
      <c r="A2050" s="108" t="str">
        <f>COL_SIZES[[#This Row],[datatype]]&amp;"_"&amp;COL_SIZES[[#This Row],[column_prec]]&amp;"_"&amp;COL_SIZES[[#This Row],[col_len]]</f>
        <v>int_10_4</v>
      </c>
      <c r="B2050" s="108">
        <f>IF(COL_SIZES[[#This Row],[datatype]] = "varchar",
  MIN(
    COL_SIZES[[#This Row],[column_length]],
    IFERROR(VALUE(VLOOKUP(
      COL_SIZES[[#This Row],[table_name]]&amp;"."&amp;COL_SIZES[[#This Row],[column_name]],
      AVG_COL_SIZES[#Data],2,FALSE)),
    COL_SIZES[[#This Row],[column_length]])
  ),
  COL_SIZES[[#This Row],[column_length]])</f>
        <v>4</v>
      </c>
      <c r="C2050" s="109">
        <f>VLOOKUP(A2050,DBMS_TYPE_SIZES[],2,FALSE)</f>
        <v>9</v>
      </c>
      <c r="D2050" s="109">
        <f>VLOOKUP(A2050,DBMS_TYPE_SIZES[],3,FALSE)</f>
        <v>4</v>
      </c>
      <c r="E2050" s="110">
        <f>VLOOKUP(A2050,DBMS_TYPE_SIZES[],4,FALSE)</f>
        <v>4</v>
      </c>
      <c r="F2050" t="s">
        <v>205</v>
      </c>
      <c r="G2050" t="s">
        <v>204</v>
      </c>
      <c r="H2050" t="s">
        <v>18</v>
      </c>
      <c r="I2050">
        <v>10</v>
      </c>
      <c r="J2050">
        <v>4</v>
      </c>
    </row>
    <row r="2051" spans="1:10">
      <c r="A2051" s="108" t="str">
        <f>COL_SIZES[[#This Row],[datatype]]&amp;"_"&amp;COL_SIZES[[#This Row],[column_prec]]&amp;"_"&amp;COL_SIZES[[#This Row],[col_len]]</f>
        <v>numeric_19_9</v>
      </c>
      <c r="B2051" s="108">
        <f>IF(COL_SIZES[[#This Row],[datatype]] = "varchar",
  MIN(
    COL_SIZES[[#This Row],[column_length]],
    IFERROR(VALUE(VLOOKUP(
      COL_SIZES[[#This Row],[table_name]]&amp;"."&amp;COL_SIZES[[#This Row],[column_name]],
      AVG_COL_SIZES[#Data],2,FALSE)),
    COL_SIZES[[#This Row],[column_length]])
  ),
  COL_SIZES[[#This Row],[column_length]])</f>
        <v>9</v>
      </c>
      <c r="C2051" s="109">
        <f>VLOOKUP(A2051,DBMS_TYPE_SIZES[],2,FALSE)</f>
        <v>9</v>
      </c>
      <c r="D2051" s="109">
        <f>VLOOKUP(A2051,DBMS_TYPE_SIZES[],3,FALSE)</f>
        <v>9</v>
      </c>
      <c r="E2051" s="110">
        <f>VLOOKUP(A2051,DBMS_TYPE_SIZES[],4,FALSE)</f>
        <v>9</v>
      </c>
      <c r="F2051" t="s">
        <v>205</v>
      </c>
      <c r="G2051" t="s">
        <v>151</v>
      </c>
      <c r="H2051" t="s">
        <v>62</v>
      </c>
      <c r="I2051">
        <v>19</v>
      </c>
      <c r="J2051">
        <v>9</v>
      </c>
    </row>
    <row r="2052" spans="1:10">
      <c r="A2052" s="108" t="str">
        <f>COL_SIZES[[#This Row],[datatype]]&amp;"_"&amp;COL_SIZES[[#This Row],[column_prec]]&amp;"_"&amp;COL_SIZES[[#This Row],[col_len]]</f>
        <v>int_10_4</v>
      </c>
      <c r="B2052" s="108">
        <f>IF(COL_SIZES[[#This Row],[datatype]] = "varchar",
  MIN(
    COL_SIZES[[#This Row],[column_length]],
    IFERROR(VALUE(VLOOKUP(
      COL_SIZES[[#This Row],[table_name]]&amp;"."&amp;COL_SIZES[[#This Row],[column_name]],
      AVG_COL_SIZES[#Data],2,FALSE)),
    COL_SIZES[[#This Row],[column_length]])
  ),
  COL_SIZES[[#This Row],[column_length]])</f>
        <v>4</v>
      </c>
      <c r="C2052" s="109">
        <f>VLOOKUP(A2052,DBMS_TYPE_SIZES[],2,FALSE)</f>
        <v>9</v>
      </c>
      <c r="D2052" s="109">
        <f>VLOOKUP(A2052,DBMS_TYPE_SIZES[],3,FALSE)</f>
        <v>4</v>
      </c>
      <c r="E2052" s="110">
        <f>VLOOKUP(A2052,DBMS_TYPE_SIZES[],4,FALSE)</f>
        <v>4</v>
      </c>
      <c r="F2052" t="s">
        <v>208</v>
      </c>
      <c r="G2052" t="s">
        <v>206</v>
      </c>
      <c r="H2052" t="s">
        <v>18</v>
      </c>
      <c r="I2052">
        <v>10</v>
      </c>
      <c r="J2052">
        <v>4</v>
      </c>
    </row>
    <row r="2053" spans="1:10">
      <c r="A2053" s="108" t="str">
        <f>COL_SIZES[[#This Row],[datatype]]&amp;"_"&amp;COL_SIZES[[#This Row],[column_prec]]&amp;"_"&amp;COL_SIZES[[#This Row],[col_len]]</f>
        <v>numeric_19_9</v>
      </c>
      <c r="B2053" s="108">
        <f>IF(COL_SIZES[[#This Row],[datatype]] = "varchar",
  MIN(
    COL_SIZES[[#This Row],[column_length]],
    IFERROR(VALUE(VLOOKUP(
      COL_SIZES[[#This Row],[table_name]]&amp;"."&amp;COL_SIZES[[#This Row],[column_name]],
      AVG_COL_SIZES[#Data],2,FALSE)),
    COL_SIZES[[#This Row],[column_length]])
  ),
  COL_SIZES[[#This Row],[column_length]])</f>
        <v>9</v>
      </c>
      <c r="C2053" s="109">
        <f>VLOOKUP(A2053,DBMS_TYPE_SIZES[],2,FALSE)</f>
        <v>9</v>
      </c>
      <c r="D2053" s="109">
        <f>VLOOKUP(A2053,DBMS_TYPE_SIZES[],3,FALSE)</f>
        <v>9</v>
      </c>
      <c r="E2053" s="110">
        <f>VLOOKUP(A2053,DBMS_TYPE_SIZES[],4,FALSE)</f>
        <v>9</v>
      </c>
      <c r="F2053" t="s">
        <v>208</v>
      </c>
      <c r="G2053" t="s">
        <v>143</v>
      </c>
      <c r="H2053" t="s">
        <v>62</v>
      </c>
      <c r="I2053">
        <v>19</v>
      </c>
      <c r="J2053">
        <v>9</v>
      </c>
    </row>
    <row r="2054" spans="1:10">
      <c r="A2054" s="108" t="str">
        <f>COL_SIZES[[#This Row],[datatype]]&amp;"_"&amp;COL_SIZES[[#This Row],[column_prec]]&amp;"_"&amp;COL_SIZES[[#This Row],[col_len]]</f>
        <v>datetime_23_8</v>
      </c>
      <c r="B2054" s="108">
        <f>IF(COL_SIZES[[#This Row],[datatype]] = "varchar",
  MIN(
    COL_SIZES[[#This Row],[column_length]],
    IFERROR(VALUE(VLOOKUP(
      COL_SIZES[[#This Row],[table_name]]&amp;"."&amp;COL_SIZES[[#This Row],[column_name]],
      AVG_COL_SIZES[#Data],2,FALSE)),
    COL_SIZES[[#This Row],[column_length]])
  ),
  COL_SIZES[[#This Row],[column_length]])</f>
        <v>8</v>
      </c>
      <c r="C2054" s="109">
        <f>VLOOKUP(A2054,DBMS_TYPE_SIZES[],2,FALSE)</f>
        <v>7</v>
      </c>
      <c r="D2054" s="109">
        <f>VLOOKUP(A2054,DBMS_TYPE_SIZES[],3,FALSE)</f>
        <v>8</v>
      </c>
      <c r="E2054" s="110">
        <f>VLOOKUP(A2054,DBMS_TYPE_SIZES[],4,FALSE)</f>
        <v>8</v>
      </c>
      <c r="F2054" t="s">
        <v>208</v>
      </c>
      <c r="G2054" t="s">
        <v>575</v>
      </c>
      <c r="H2054" t="s">
        <v>20</v>
      </c>
      <c r="I2054">
        <v>23</v>
      </c>
      <c r="J2054">
        <v>8</v>
      </c>
    </row>
    <row r="2055" spans="1:10">
      <c r="A2055" s="108" t="str">
        <f>COL_SIZES[[#This Row],[datatype]]&amp;"_"&amp;COL_SIZES[[#This Row],[column_prec]]&amp;"_"&amp;COL_SIZES[[#This Row],[col_len]]</f>
        <v>int_10_4</v>
      </c>
      <c r="B2055" s="108">
        <f>IF(COL_SIZES[[#This Row],[datatype]] = "varchar",
  MIN(
    COL_SIZES[[#This Row],[column_length]],
    IFERROR(VALUE(VLOOKUP(
      COL_SIZES[[#This Row],[table_name]]&amp;"."&amp;COL_SIZES[[#This Row],[column_name]],
      AVG_COL_SIZES[#Data],2,FALSE)),
    COL_SIZES[[#This Row],[column_length]])
  ),
  COL_SIZES[[#This Row],[column_length]])</f>
        <v>4</v>
      </c>
      <c r="C2055" s="109">
        <f>VLOOKUP(A2055,DBMS_TYPE_SIZES[],2,FALSE)</f>
        <v>9</v>
      </c>
      <c r="D2055" s="109">
        <f>VLOOKUP(A2055,DBMS_TYPE_SIZES[],3,FALSE)</f>
        <v>4</v>
      </c>
      <c r="E2055" s="110">
        <f>VLOOKUP(A2055,DBMS_TYPE_SIZES[],4,FALSE)</f>
        <v>4</v>
      </c>
      <c r="F2055" t="s">
        <v>208</v>
      </c>
      <c r="G2055" t="s">
        <v>141</v>
      </c>
      <c r="H2055" t="s">
        <v>18</v>
      </c>
      <c r="I2055">
        <v>10</v>
      </c>
      <c r="J2055">
        <v>4</v>
      </c>
    </row>
    <row r="2056" spans="1:10">
      <c r="A2056" s="108" t="str">
        <f>COL_SIZES[[#This Row],[datatype]]&amp;"_"&amp;COL_SIZES[[#This Row],[column_prec]]&amp;"_"&amp;COL_SIZES[[#This Row],[col_len]]</f>
        <v>datetime_23_8</v>
      </c>
      <c r="B2056" s="108">
        <f>IF(COL_SIZES[[#This Row],[datatype]] = "varchar",
  MIN(
    COL_SIZES[[#This Row],[column_length]],
    IFERROR(VALUE(VLOOKUP(
      COL_SIZES[[#This Row],[table_name]]&amp;"."&amp;COL_SIZES[[#This Row],[column_name]],
      AVG_COL_SIZES[#Data],2,FALSE)),
    COL_SIZES[[#This Row],[column_length]])
  ),
  COL_SIZES[[#This Row],[column_length]])</f>
        <v>8</v>
      </c>
      <c r="C2056" s="109">
        <f>VLOOKUP(A2056,DBMS_TYPE_SIZES[],2,FALSE)</f>
        <v>7</v>
      </c>
      <c r="D2056" s="109">
        <f>VLOOKUP(A2056,DBMS_TYPE_SIZES[],3,FALSE)</f>
        <v>8</v>
      </c>
      <c r="E2056" s="110">
        <f>VLOOKUP(A2056,DBMS_TYPE_SIZES[],4,FALSE)</f>
        <v>8</v>
      </c>
      <c r="F2056" t="s">
        <v>208</v>
      </c>
      <c r="G2056" t="s">
        <v>811</v>
      </c>
      <c r="H2056" t="s">
        <v>20</v>
      </c>
      <c r="I2056">
        <v>23</v>
      </c>
      <c r="J2056">
        <v>8</v>
      </c>
    </row>
    <row r="2057" spans="1:10">
      <c r="A2057" s="108" t="str">
        <f>COL_SIZES[[#This Row],[datatype]]&amp;"_"&amp;COL_SIZES[[#This Row],[column_prec]]&amp;"_"&amp;COL_SIZES[[#This Row],[col_len]]</f>
        <v>int_10_4</v>
      </c>
      <c r="B2057" s="108">
        <f>IF(COL_SIZES[[#This Row],[datatype]] = "varchar",
  MIN(
    COL_SIZES[[#This Row],[column_length]],
    IFERROR(VALUE(VLOOKUP(
      COL_SIZES[[#This Row],[table_name]]&amp;"."&amp;COL_SIZES[[#This Row],[column_name]],
      AVG_COL_SIZES[#Data],2,FALSE)),
    COL_SIZES[[#This Row],[column_length]])
  ),
  COL_SIZES[[#This Row],[column_length]])</f>
        <v>4</v>
      </c>
      <c r="C2057" s="109">
        <f>VLOOKUP(A2057,DBMS_TYPE_SIZES[],2,FALSE)</f>
        <v>9</v>
      </c>
      <c r="D2057" s="109">
        <f>VLOOKUP(A2057,DBMS_TYPE_SIZES[],3,FALSE)</f>
        <v>4</v>
      </c>
      <c r="E2057" s="110">
        <f>VLOOKUP(A2057,DBMS_TYPE_SIZES[],4,FALSE)</f>
        <v>4</v>
      </c>
      <c r="F2057" t="s">
        <v>208</v>
      </c>
      <c r="G2057" t="s">
        <v>211</v>
      </c>
      <c r="H2057" t="s">
        <v>18</v>
      </c>
      <c r="I2057">
        <v>10</v>
      </c>
      <c r="J2057">
        <v>4</v>
      </c>
    </row>
    <row r="2058" spans="1:10">
      <c r="A2058" s="108" t="str">
        <f>COL_SIZES[[#This Row],[datatype]]&amp;"_"&amp;COL_SIZES[[#This Row],[column_prec]]&amp;"_"&amp;COL_SIZES[[#This Row],[col_len]]</f>
        <v>int_10_4</v>
      </c>
      <c r="B2058" s="108">
        <f>IF(COL_SIZES[[#This Row],[datatype]] = "varchar",
  MIN(
    COL_SIZES[[#This Row],[column_length]],
    IFERROR(VALUE(VLOOKUP(
      COL_SIZES[[#This Row],[table_name]]&amp;"."&amp;COL_SIZES[[#This Row],[column_name]],
      AVG_COL_SIZES[#Data],2,FALSE)),
    COL_SIZES[[#This Row],[column_length]])
  ),
  COL_SIZES[[#This Row],[column_length]])</f>
        <v>4</v>
      </c>
      <c r="C2058" s="109">
        <f>VLOOKUP(A2058,DBMS_TYPE_SIZES[],2,FALSE)</f>
        <v>9</v>
      </c>
      <c r="D2058" s="109">
        <f>VLOOKUP(A2058,DBMS_TYPE_SIZES[],3,FALSE)</f>
        <v>4</v>
      </c>
      <c r="E2058" s="110">
        <f>VLOOKUP(A2058,DBMS_TYPE_SIZES[],4,FALSE)</f>
        <v>4</v>
      </c>
      <c r="F2058" t="s">
        <v>208</v>
      </c>
      <c r="G2058" t="s">
        <v>697</v>
      </c>
      <c r="H2058" t="s">
        <v>18</v>
      </c>
      <c r="I2058">
        <v>10</v>
      </c>
      <c r="J2058">
        <v>4</v>
      </c>
    </row>
    <row r="2059" spans="1:10">
      <c r="A2059" s="108" t="str">
        <f>COL_SIZES[[#This Row],[datatype]]&amp;"_"&amp;COL_SIZES[[#This Row],[column_prec]]&amp;"_"&amp;COL_SIZES[[#This Row],[col_len]]</f>
        <v>int_10_4</v>
      </c>
      <c r="B2059" s="108">
        <f>IF(COL_SIZES[[#This Row],[datatype]] = "varchar",
  MIN(
    COL_SIZES[[#This Row],[column_length]],
    IFERROR(VALUE(VLOOKUP(
      COL_SIZES[[#This Row],[table_name]]&amp;"."&amp;COL_SIZES[[#This Row],[column_name]],
      AVG_COL_SIZES[#Data],2,FALSE)),
    COL_SIZES[[#This Row],[column_length]])
  ),
  COL_SIZES[[#This Row],[column_length]])</f>
        <v>4</v>
      </c>
      <c r="C2059" s="109">
        <f>VLOOKUP(A2059,DBMS_TYPE_SIZES[],2,FALSE)</f>
        <v>9</v>
      </c>
      <c r="D2059" s="109">
        <f>VLOOKUP(A2059,DBMS_TYPE_SIZES[],3,FALSE)</f>
        <v>4</v>
      </c>
      <c r="E2059" s="110">
        <f>VLOOKUP(A2059,DBMS_TYPE_SIZES[],4,FALSE)</f>
        <v>4</v>
      </c>
      <c r="F2059" t="s">
        <v>208</v>
      </c>
      <c r="G2059" t="s">
        <v>698</v>
      </c>
      <c r="H2059" t="s">
        <v>18</v>
      </c>
      <c r="I2059">
        <v>10</v>
      </c>
      <c r="J2059">
        <v>4</v>
      </c>
    </row>
    <row r="2060" spans="1:10">
      <c r="A2060" s="108" t="str">
        <f>COL_SIZES[[#This Row],[datatype]]&amp;"_"&amp;COL_SIZES[[#This Row],[column_prec]]&amp;"_"&amp;COL_SIZES[[#This Row],[col_len]]</f>
        <v>int_10_4</v>
      </c>
      <c r="B2060" s="108">
        <f>IF(COL_SIZES[[#This Row],[datatype]] = "varchar",
  MIN(
    COL_SIZES[[#This Row],[column_length]],
    IFERROR(VALUE(VLOOKUP(
      COL_SIZES[[#This Row],[table_name]]&amp;"."&amp;COL_SIZES[[#This Row],[column_name]],
      AVG_COL_SIZES[#Data],2,FALSE)),
    COL_SIZES[[#This Row],[column_length]])
  ),
  COL_SIZES[[#This Row],[column_length]])</f>
        <v>4</v>
      </c>
      <c r="C2060" s="109">
        <f>VLOOKUP(A2060,DBMS_TYPE_SIZES[],2,FALSE)</f>
        <v>9</v>
      </c>
      <c r="D2060" s="109">
        <f>VLOOKUP(A2060,DBMS_TYPE_SIZES[],3,FALSE)</f>
        <v>4</v>
      </c>
      <c r="E2060" s="110">
        <f>VLOOKUP(A2060,DBMS_TYPE_SIZES[],4,FALSE)</f>
        <v>4</v>
      </c>
      <c r="F2060" t="s">
        <v>208</v>
      </c>
      <c r="G2060" t="s">
        <v>139</v>
      </c>
      <c r="H2060" t="s">
        <v>18</v>
      </c>
      <c r="I2060">
        <v>10</v>
      </c>
      <c r="J2060">
        <v>4</v>
      </c>
    </row>
    <row r="2061" spans="1:10">
      <c r="A2061" s="108" t="str">
        <f>COL_SIZES[[#This Row],[datatype]]&amp;"_"&amp;COL_SIZES[[#This Row],[column_prec]]&amp;"_"&amp;COL_SIZES[[#This Row],[col_len]]</f>
        <v>varchar_0_255</v>
      </c>
      <c r="B2061" s="108">
        <f>IF(COL_SIZES[[#This Row],[datatype]] = "varchar",
  MIN(
    COL_SIZES[[#This Row],[column_length]],
    IFERROR(VALUE(VLOOKUP(
      COL_SIZES[[#This Row],[table_name]]&amp;"."&amp;COL_SIZES[[#This Row],[column_name]],
      AVG_COL_SIZES[#Data],2,FALSE)),
    COL_SIZES[[#This Row],[column_length]])
  ),
  COL_SIZES[[#This Row],[column_length]])</f>
        <v>255</v>
      </c>
      <c r="C2061" s="109">
        <f>VLOOKUP(A2061,DBMS_TYPE_SIZES[],2,FALSE)</f>
        <v>255</v>
      </c>
      <c r="D2061" s="109">
        <f>VLOOKUP(A2061,DBMS_TYPE_SIZES[],3,FALSE)</f>
        <v>255</v>
      </c>
      <c r="E2061" s="110">
        <f>VLOOKUP(A2061,DBMS_TYPE_SIZES[],4,FALSE)</f>
        <v>256</v>
      </c>
      <c r="F2061" t="s">
        <v>208</v>
      </c>
      <c r="G2061" t="s">
        <v>699</v>
      </c>
      <c r="H2061" t="s">
        <v>86</v>
      </c>
      <c r="I2061">
        <v>0</v>
      </c>
      <c r="J2061">
        <v>255</v>
      </c>
    </row>
    <row r="2062" spans="1:10">
      <c r="A2062" s="108" t="str">
        <f>COL_SIZES[[#This Row],[datatype]]&amp;"_"&amp;COL_SIZES[[#This Row],[column_prec]]&amp;"_"&amp;COL_SIZES[[#This Row],[col_len]]</f>
        <v>varchar_0_255</v>
      </c>
      <c r="B2062" s="108">
        <f>IF(COL_SIZES[[#This Row],[datatype]] = "varchar",
  MIN(
    COL_SIZES[[#This Row],[column_length]],
    IFERROR(VALUE(VLOOKUP(
      COL_SIZES[[#This Row],[table_name]]&amp;"."&amp;COL_SIZES[[#This Row],[column_name]],
      AVG_COL_SIZES[#Data],2,FALSE)),
    COL_SIZES[[#This Row],[column_length]])
  ),
  COL_SIZES[[#This Row],[column_length]])</f>
        <v>255</v>
      </c>
      <c r="C2062" s="109">
        <f>VLOOKUP(A2062,DBMS_TYPE_SIZES[],2,FALSE)</f>
        <v>255</v>
      </c>
      <c r="D2062" s="109">
        <f>VLOOKUP(A2062,DBMS_TYPE_SIZES[],3,FALSE)</f>
        <v>255</v>
      </c>
      <c r="E2062" s="110">
        <f>VLOOKUP(A2062,DBMS_TYPE_SIZES[],4,FALSE)</f>
        <v>256</v>
      </c>
      <c r="F2062" t="s">
        <v>208</v>
      </c>
      <c r="G2062" t="s">
        <v>700</v>
      </c>
      <c r="H2062" t="s">
        <v>86</v>
      </c>
      <c r="I2062">
        <v>0</v>
      </c>
      <c r="J2062">
        <v>255</v>
      </c>
    </row>
    <row r="2063" spans="1:10">
      <c r="A2063" s="108" t="str">
        <f>COL_SIZES[[#This Row],[datatype]]&amp;"_"&amp;COL_SIZES[[#This Row],[column_prec]]&amp;"_"&amp;COL_SIZES[[#This Row],[col_len]]</f>
        <v>int_10_4</v>
      </c>
      <c r="B2063" s="108">
        <f>IF(COL_SIZES[[#This Row],[datatype]] = "varchar",
  MIN(
    COL_SIZES[[#This Row],[column_length]],
    IFERROR(VALUE(VLOOKUP(
      COL_SIZES[[#This Row],[table_name]]&amp;"."&amp;COL_SIZES[[#This Row],[column_name]],
      AVG_COL_SIZES[#Data],2,FALSE)),
    COL_SIZES[[#This Row],[column_length]])
  ),
  COL_SIZES[[#This Row],[column_length]])</f>
        <v>4</v>
      </c>
      <c r="C2063" s="109">
        <f>VLOOKUP(A2063,DBMS_TYPE_SIZES[],2,FALSE)</f>
        <v>9</v>
      </c>
      <c r="D2063" s="109">
        <f>VLOOKUP(A2063,DBMS_TYPE_SIZES[],3,FALSE)</f>
        <v>4</v>
      </c>
      <c r="E2063" s="110">
        <f>VLOOKUP(A2063,DBMS_TYPE_SIZES[],4,FALSE)</f>
        <v>4</v>
      </c>
      <c r="F2063" t="s">
        <v>208</v>
      </c>
      <c r="G2063" t="s">
        <v>116</v>
      </c>
      <c r="H2063" t="s">
        <v>18</v>
      </c>
      <c r="I2063">
        <v>10</v>
      </c>
      <c r="J2063">
        <v>4</v>
      </c>
    </row>
    <row r="2064" spans="1:10">
      <c r="A2064" s="108" t="str">
        <f>COL_SIZES[[#This Row],[datatype]]&amp;"_"&amp;COL_SIZES[[#This Row],[column_prec]]&amp;"_"&amp;COL_SIZES[[#This Row],[col_len]]</f>
        <v>numeric_16_9</v>
      </c>
      <c r="B2064" s="108">
        <f>IF(COL_SIZES[[#This Row],[datatype]] = "varchar",
  MIN(
    COL_SIZES[[#This Row],[column_length]],
    IFERROR(VALUE(VLOOKUP(
      COL_SIZES[[#This Row],[table_name]]&amp;"."&amp;COL_SIZES[[#This Row],[column_name]],
      AVG_COL_SIZES[#Data],2,FALSE)),
    COL_SIZES[[#This Row],[column_length]])
  ),
  COL_SIZES[[#This Row],[column_length]])</f>
        <v>9</v>
      </c>
      <c r="C2064" s="109">
        <f>VLOOKUP(A2064,DBMS_TYPE_SIZES[],2,FALSE)</f>
        <v>9</v>
      </c>
      <c r="D2064" s="109">
        <f>VLOOKUP(A2064,DBMS_TYPE_SIZES[],3,FALSE)</f>
        <v>9</v>
      </c>
      <c r="E2064" s="110">
        <f>VLOOKUP(A2064,DBMS_TYPE_SIZES[],4,FALSE)</f>
        <v>9</v>
      </c>
      <c r="F2064" t="s">
        <v>208</v>
      </c>
      <c r="G2064" t="s">
        <v>96</v>
      </c>
      <c r="H2064" t="s">
        <v>62</v>
      </c>
      <c r="I2064">
        <v>16</v>
      </c>
      <c r="J2064">
        <v>9</v>
      </c>
    </row>
    <row r="2065" spans="1:10">
      <c r="A2065" s="108" t="str">
        <f>COL_SIZES[[#This Row],[datatype]]&amp;"_"&amp;COL_SIZES[[#This Row],[column_prec]]&amp;"_"&amp;COL_SIZES[[#This Row],[col_len]]</f>
        <v>int_10_4</v>
      </c>
      <c r="B2065" s="108">
        <f>IF(COL_SIZES[[#This Row],[datatype]] = "varchar",
  MIN(
    COL_SIZES[[#This Row],[column_length]],
    IFERROR(VALUE(VLOOKUP(
      COL_SIZES[[#This Row],[table_name]]&amp;"."&amp;COL_SIZES[[#This Row],[column_name]],
      AVG_COL_SIZES[#Data],2,FALSE)),
    COL_SIZES[[#This Row],[column_length]])
  ),
  COL_SIZES[[#This Row],[column_length]])</f>
        <v>4</v>
      </c>
      <c r="C2065" s="109">
        <f>VLOOKUP(A2065,DBMS_TYPE_SIZES[],2,FALSE)</f>
        <v>9</v>
      </c>
      <c r="D2065" s="109">
        <f>VLOOKUP(A2065,DBMS_TYPE_SIZES[],3,FALSE)</f>
        <v>4</v>
      </c>
      <c r="E2065" s="110">
        <f>VLOOKUP(A2065,DBMS_TYPE_SIZES[],4,FALSE)</f>
        <v>4</v>
      </c>
      <c r="F2065" t="s">
        <v>208</v>
      </c>
      <c r="G2065" t="s">
        <v>209</v>
      </c>
      <c r="H2065" t="s">
        <v>18</v>
      </c>
      <c r="I2065">
        <v>10</v>
      </c>
      <c r="J2065">
        <v>4</v>
      </c>
    </row>
    <row r="2066" spans="1:10">
      <c r="A2066" s="108" t="str">
        <f>COL_SIZES[[#This Row],[datatype]]&amp;"_"&amp;COL_SIZES[[#This Row],[column_prec]]&amp;"_"&amp;COL_SIZES[[#This Row],[col_len]]</f>
        <v>int_10_4</v>
      </c>
      <c r="B2066" s="108">
        <f>IF(COL_SIZES[[#This Row],[datatype]] = "varchar",
  MIN(
    COL_SIZES[[#This Row],[column_length]],
    IFERROR(VALUE(VLOOKUP(
      COL_SIZES[[#This Row],[table_name]]&amp;"."&amp;COL_SIZES[[#This Row],[column_name]],
      AVG_COL_SIZES[#Data],2,FALSE)),
    COL_SIZES[[#This Row],[column_length]])
  ),
  COL_SIZES[[#This Row],[column_length]])</f>
        <v>4</v>
      </c>
      <c r="C2066" s="109">
        <f>VLOOKUP(A2066,DBMS_TYPE_SIZES[],2,FALSE)</f>
        <v>9</v>
      </c>
      <c r="D2066" s="109">
        <f>VLOOKUP(A2066,DBMS_TYPE_SIZES[],3,FALSE)</f>
        <v>4</v>
      </c>
      <c r="E2066" s="110">
        <f>VLOOKUP(A2066,DBMS_TYPE_SIZES[],4,FALSE)</f>
        <v>4</v>
      </c>
      <c r="F2066" t="s">
        <v>208</v>
      </c>
      <c r="G2066" t="s">
        <v>204</v>
      </c>
      <c r="H2066" t="s">
        <v>18</v>
      </c>
      <c r="I2066">
        <v>10</v>
      </c>
      <c r="J2066">
        <v>4</v>
      </c>
    </row>
    <row r="2067" spans="1:10">
      <c r="A2067" s="108" t="str">
        <f>COL_SIZES[[#This Row],[datatype]]&amp;"_"&amp;COL_SIZES[[#This Row],[column_prec]]&amp;"_"&amp;COL_SIZES[[#This Row],[col_len]]</f>
        <v>numeric_19_9</v>
      </c>
      <c r="B2067" s="108">
        <f>IF(COL_SIZES[[#This Row],[datatype]] = "varchar",
  MIN(
    COL_SIZES[[#This Row],[column_length]],
    IFERROR(VALUE(VLOOKUP(
      COL_SIZES[[#This Row],[table_name]]&amp;"."&amp;COL_SIZES[[#This Row],[column_name]],
      AVG_COL_SIZES[#Data],2,FALSE)),
    COL_SIZES[[#This Row],[column_length]])
  ),
  COL_SIZES[[#This Row],[column_length]])</f>
        <v>9</v>
      </c>
      <c r="C2067" s="109">
        <f>VLOOKUP(A2067,DBMS_TYPE_SIZES[],2,FALSE)</f>
        <v>9</v>
      </c>
      <c r="D2067" s="109">
        <f>VLOOKUP(A2067,DBMS_TYPE_SIZES[],3,FALSE)</f>
        <v>9</v>
      </c>
      <c r="E2067" s="110">
        <f>VLOOKUP(A2067,DBMS_TYPE_SIZES[],4,FALSE)</f>
        <v>9</v>
      </c>
      <c r="F2067" t="s">
        <v>208</v>
      </c>
      <c r="G2067" t="s">
        <v>151</v>
      </c>
      <c r="H2067" t="s">
        <v>62</v>
      </c>
      <c r="I2067">
        <v>19</v>
      </c>
      <c r="J2067">
        <v>9</v>
      </c>
    </row>
    <row r="2068" spans="1:10">
      <c r="A2068" s="108" t="str">
        <f>COL_SIZES[[#This Row],[datatype]]&amp;"_"&amp;COL_SIZES[[#This Row],[column_prec]]&amp;"_"&amp;COL_SIZES[[#This Row],[col_len]]</f>
        <v>numeric_19_9</v>
      </c>
      <c r="B2068" s="108">
        <f>IF(COL_SIZES[[#This Row],[datatype]] = "varchar",
  MIN(
    COL_SIZES[[#This Row],[column_length]],
    IFERROR(VALUE(VLOOKUP(
      COL_SIZES[[#This Row],[table_name]]&amp;"."&amp;COL_SIZES[[#This Row],[column_name]],
      AVG_COL_SIZES[#Data],2,FALSE)),
    COL_SIZES[[#This Row],[column_length]])
  ),
  COL_SIZES[[#This Row],[column_length]])</f>
        <v>9</v>
      </c>
      <c r="C2068" s="109">
        <f>VLOOKUP(A2068,DBMS_TYPE_SIZES[],2,FALSE)</f>
        <v>9</v>
      </c>
      <c r="D2068" s="109">
        <f>VLOOKUP(A2068,DBMS_TYPE_SIZES[],3,FALSE)</f>
        <v>9</v>
      </c>
      <c r="E2068" s="110">
        <f>VLOOKUP(A2068,DBMS_TYPE_SIZES[],4,FALSE)</f>
        <v>9</v>
      </c>
      <c r="F2068" t="s">
        <v>210</v>
      </c>
      <c r="G2068" t="s">
        <v>143</v>
      </c>
      <c r="H2068" t="s">
        <v>62</v>
      </c>
      <c r="I2068">
        <v>19</v>
      </c>
      <c r="J2068">
        <v>9</v>
      </c>
    </row>
    <row r="2069" spans="1:10">
      <c r="A2069" s="108" t="str">
        <f>COL_SIZES[[#This Row],[datatype]]&amp;"_"&amp;COL_SIZES[[#This Row],[column_prec]]&amp;"_"&amp;COL_SIZES[[#This Row],[col_len]]</f>
        <v>datetime_23_8</v>
      </c>
      <c r="B2069" s="108">
        <f>IF(COL_SIZES[[#This Row],[datatype]] = "varchar",
  MIN(
    COL_SIZES[[#This Row],[column_length]],
    IFERROR(VALUE(VLOOKUP(
      COL_SIZES[[#This Row],[table_name]]&amp;"."&amp;COL_SIZES[[#This Row],[column_name]],
      AVG_COL_SIZES[#Data],2,FALSE)),
    COL_SIZES[[#This Row],[column_length]])
  ),
  COL_SIZES[[#This Row],[column_length]])</f>
        <v>8</v>
      </c>
      <c r="C2069" s="109">
        <f>VLOOKUP(A2069,DBMS_TYPE_SIZES[],2,FALSE)</f>
        <v>7</v>
      </c>
      <c r="D2069" s="109">
        <f>VLOOKUP(A2069,DBMS_TYPE_SIZES[],3,FALSE)</f>
        <v>8</v>
      </c>
      <c r="E2069" s="110">
        <f>VLOOKUP(A2069,DBMS_TYPE_SIZES[],4,FALSE)</f>
        <v>8</v>
      </c>
      <c r="F2069" t="s">
        <v>210</v>
      </c>
      <c r="G2069" t="s">
        <v>575</v>
      </c>
      <c r="H2069" t="s">
        <v>20</v>
      </c>
      <c r="I2069">
        <v>23</v>
      </c>
      <c r="J2069">
        <v>8</v>
      </c>
    </row>
    <row r="2070" spans="1:10">
      <c r="A2070" s="108" t="str">
        <f>COL_SIZES[[#This Row],[datatype]]&amp;"_"&amp;COL_SIZES[[#This Row],[column_prec]]&amp;"_"&amp;COL_SIZES[[#This Row],[col_len]]</f>
        <v>int_10_4</v>
      </c>
      <c r="B2070" s="108">
        <f>IF(COL_SIZES[[#This Row],[datatype]] = "varchar",
  MIN(
    COL_SIZES[[#This Row],[column_length]],
    IFERROR(VALUE(VLOOKUP(
      COL_SIZES[[#This Row],[table_name]]&amp;"."&amp;COL_SIZES[[#This Row],[column_name]],
      AVG_COL_SIZES[#Data],2,FALSE)),
    COL_SIZES[[#This Row],[column_length]])
  ),
  COL_SIZES[[#This Row],[column_length]])</f>
        <v>4</v>
      </c>
      <c r="C2070" s="109">
        <f>VLOOKUP(A2070,DBMS_TYPE_SIZES[],2,FALSE)</f>
        <v>9</v>
      </c>
      <c r="D2070" s="109">
        <f>VLOOKUP(A2070,DBMS_TYPE_SIZES[],3,FALSE)</f>
        <v>4</v>
      </c>
      <c r="E2070" s="110">
        <f>VLOOKUP(A2070,DBMS_TYPE_SIZES[],4,FALSE)</f>
        <v>4</v>
      </c>
      <c r="F2070" t="s">
        <v>210</v>
      </c>
      <c r="G2070" t="s">
        <v>141</v>
      </c>
      <c r="H2070" t="s">
        <v>18</v>
      </c>
      <c r="I2070">
        <v>10</v>
      </c>
      <c r="J2070">
        <v>4</v>
      </c>
    </row>
    <row r="2071" spans="1:10">
      <c r="A2071" s="108" t="str">
        <f>COL_SIZES[[#This Row],[datatype]]&amp;"_"&amp;COL_SIZES[[#This Row],[column_prec]]&amp;"_"&amp;COL_SIZES[[#This Row],[col_len]]</f>
        <v>datetime_23_8</v>
      </c>
      <c r="B2071" s="108">
        <f>IF(COL_SIZES[[#This Row],[datatype]] = "varchar",
  MIN(
    COL_SIZES[[#This Row],[column_length]],
    IFERROR(VALUE(VLOOKUP(
      COL_SIZES[[#This Row],[table_name]]&amp;"."&amp;COL_SIZES[[#This Row],[column_name]],
      AVG_COL_SIZES[#Data],2,FALSE)),
    COL_SIZES[[#This Row],[column_length]])
  ),
  COL_SIZES[[#This Row],[column_length]])</f>
        <v>8</v>
      </c>
      <c r="C2071" s="109">
        <f>VLOOKUP(A2071,DBMS_TYPE_SIZES[],2,FALSE)</f>
        <v>7</v>
      </c>
      <c r="D2071" s="109">
        <f>VLOOKUP(A2071,DBMS_TYPE_SIZES[],3,FALSE)</f>
        <v>8</v>
      </c>
      <c r="E2071" s="110">
        <f>VLOOKUP(A2071,DBMS_TYPE_SIZES[],4,FALSE)</f>
        <v>8</v>
      </c>
      <c r="F2071" t="s">
        <v>210</v>
      </c>
      <c r="G2071" t="s">
        <v>811</v>
      </c>
      <c r="H2071" t="s">
        <v>20</v>
      </c>
      <c r="I2071">
        <v>23</v>
      </c>
      <c r="J2071">
        <v>8</v>
      </c>
    </row>
    <row r="2072" spans="1:10">
      <c r="A2072" s="108" t="str">
        <f>COL_SIZES[[#This Row],[datatype]]&amp;"_"&amp;COL_SIZES[[#This Row],[column_prec]]&amp;"_"&amp;COL_SIZES[[#This Row],[col_len]]</f>
        <v>int_10_4</v>
      </c>
      <c r="B2072" s="108">
        <f>IF(COL_SIZES[[#This Row],[datatype]] = "varchar",
  MIN(
    COL_SIZES[[#This Row],[column_length]],
    IFERROR(VALUE(VLOOKUP(
      COL_SIZES[[#This Row],[table_name]]&amp;"."&amp;COL_SIZES[[#This Row],[column_name]],
      AVG_COL_SIZES[#Data],2,FALSE)),
    COL_SIZES[[#This Row],[column_length]])
  ),
  COL_SIZES[[#This Row],[column_length]])</f>
        <v>4</v>
      </c>
      <c r="C2072" s="109">
        <f>VLOOKUP(A2072,DBMS_TYPE_SIZES[],2,FALSE)</f>
        <v>9</v>
      </c>
      <c r="D2072" s="109">
        <f>VLOOKUP(A2072,DBMS_TYPE_SIZES[],3,FALSE)</f>
        <v>4</v>
      </c>
      <c r="E2072" s="110">
        <f>VLOOKUP(A2072,DBMS_TYPE_SIZES[],4,FALSE)</f>
        <v>4</v>
      </c>
      <c r="F2072" t="s">
        <v>210</v>
      </c>
      <c r="G2072" t="s">
        <v>211</v>
      </c>
      <c r="H2072" t="s">
        <v>18</v>
      </c>
      <c r="I2072">
        <v>10</v>
      </c>
      <c r="J2072">
        <v>4</v>
      </c>
    </row>
    <row r="2073" spans="1:10">
      <c r="A2073" s="108" t="str">
        <f>COL_SIZES[[#This Row],[datatype]]&amp;"_"&amp;COL_SIZES[[#This Row],[column_prec]]&amp;"_"&amp;COL_SIZES[[#This Row],[col_len]]</f>
        <v>int_10_4</v>
      </c>
      <c r="B2073" s="108">
        <f>IF(COL_SIZES[[#This Row],[datatype]] = "varchar",
  MIN(
    COL_SIZES[[#This Row],[column_length]],
    IFERROR(VALUE(VLOOKUP(
      COL_SIZES[[#This Row],[table_name]]&amp;"."&amp;COL_SIZES[[#This Row],[column_name]],
      AVG_COL_SIZES[#Data],2,FALSE)),
    COL_SIZES[[#This Row],[column_length]])
  ),
  COL_SIZES[[#This Row],[column_length]])</f>
        <v>4</v>
      </c>
      <c r="C2073" s="109">
        <f>VLOOKUP(A2073,DBMS_TYPE_SIZES[],2,FALSE)</f>
        <v>9</v>
      </c>
      <c r="D2073" s="109">
        <f>VLOOKUP(A2073,DBMS_TYPE_SIZES[],3,FALSE)</f>
        <v>4</v>
      </c>
      <c r="E2073" s="110">
        <f>VLOOKUP(A2073,DBMS_TYPE_SIZES[],4,FALSE)</f>
        <v>4</v>
      </c>
      <c r="F2073" t="s">
        <v>210</v>
      </c>
      <c r="G2073" t="s">
        <v>212</v>
      </c>
      <c r="H2073" t="s">
        <v>18</v>
      </c>
      <c r="I2073">
        <v>10</v>
      </c>
      <c r="J2073">
        <v>4</v>
      </c>
    </row>
    <row r="2074" spans="1:10">
      <c r="A2074" s="108" t="str">
        <f>COL_SIZES[[#This Row],[datatype]]&amp;"_"&amp;COL_SIZES[[#This Row],[column_prec]]&amp;"_"&amp;COL_SIZES[[#This Row],[col_len]]</f>
        <v>int_10_4</v>
      </c>
      <c r="B2074" s="108">
        <f>IF(COL_SIZES[[#This Row],[datatype]] = "varchar",
  MIN(
    COL_SIZES[[#This Row],[column_length]],
    IFERROR(VALUE(VLOOKUP(
      COL_SIZES[[#This Row],[table_name]]&amp;"."&amp;COL_SIZES[[#This Row],[column_name]],
      AVG_COL_SIZES[#Data],2,FALSE)),
    COL_SIZES[[#This Row],[column_length]])
  ),
  COL_SIZES[[#This Row],[column_length]])</f>
        <v>4</v>
      </c>
      <c r="C2074" s="109">
        <f>VLOOKUP(A2074,DBMS_TYPE_SIZES[],2,FALSE)</f>
        <v>9</v>
      </c>
      <c r="D2074" s="109">
        <f>VLOOKUP(A2074,DBMS_TYPE_SIZES[],3,FALSE)</f>
        <v>4</v>
      </c>
      <c r="E2074" s="110">
        <f>VLOOKUP(A2074,DBMS_TYPE_SIZES[],4,FALSE)</f>
        <v>4</v>
      </c>
      <c r="F2074" t="s">
        <v>210</v>
      </c>
      <c r="G2074" t="s">
        <v>697</v>
      </c>
      <c r="H2074" t="s">
        <v>18</v>
      </c>
      <c r="I2074">
        <v>10</v>
      </c>
      <c r="J2074">
        <v>4</v>
      </c>
    </row>
    <row r="2075" spans="1:10">
      <c r="A2075" s="108" t="str">
        <f>COL_SIZES[[#This Row],[datatype]]&amp;"_"&amp;COL_SIZES[[#This Row],[column_prec]]&amp;"_"&amp;COL_SIZES[[#This Row],[col_len]]</f>
        <v>int_10_4</v>
      </c>
      <c r="B2075" s="108">
        <f>IF(COL_SIZES[[#This Row],[datatype]] = "varchar",
  MIN(
    COL_SIZES[[#This Row],[column_length]],
    IFERROR(VALUE(VLOOKUP(
      COL_SIZES[[#This Row],[table_name]]&amp;"."&amp;COL_SIZES[[#This Row],[column_name]],
      AVG_COL_SIZES[#Data],2,FALSE)),
    COL_SIZES[[#This Row],[column_length]])
  ),
  COL_SIZES[[#This Row],[column_length]])</f>
        <v>4</v>
      </c>
      <c r="C2075" s="109">
        <f>VLOOKUP(A2075,DBMS_TYPE_SIZES[],2,FALSE)</f>
        <v>9</v>
      </c>
      <c r="D2075" s="109">
        <f>VLOOKUP(A2075,DBMS_TYPE_SIZES[],3,FALSE)</f>
        <v>4</v>
      </c>
      <c r="E2075" s="110">
        <f>VLOOKUP(A2075,DBMS_TYPE_SIZES[],4,FALSE)</f>
        <v>4</v>
      </c>
      <c r="F2075" t="s">
        <v>210</v>
      </c>
      <c r="G2075" t="s">
        <v>698</v>
      </c>
      <c r="H2075" t="s">
        <v>18</v>
      </c>
      <c r="I2075">
        <v>10</v>
      </c>
      <c r="J2075">
        <v>4</v>
      </c>
    </row>
    <row r="2076" spans="1:10">
      <c r="A2076" s="108" t="str">
        <f>COL_SIZES[[#This Row],[datatype]]&amp;"_"&amp;COL_SIZES[[#This Row],[column_prec]]&amp;"_"&amp;COL_SIZES[[#This Row],[col_len]]</f>
        <v>int_10_4</v>
      </c>
      <c r="B2076" s="108">
        <f>IF(COL_SIZES[[#This Row],[datatype]] = "varchar",
  MIN(
    COL_SIZES[[#This Row],[column_length]],
    IFERROR(VALUE(VLOOKUP(
      COL_SIZES[[#This Row],[table_name]]&amp;"."&amp;COL_SIZES[[#This Row],[column_name]],
      AVG_COL_SIZES[#Data],2,FALSE)),
    COL_SIZES[[#This Row],[column_length]])
  ),
  COL_SIZES[[#This Row],[column_length]])</f>
        <v>4</v>
      </c>
      <c r="C2076" s="109">
        <f>VLOOKUP(A2076,DBMS_TYPE_SIZES[],2,FALSE)</f>
        <v>9</v>
      </c>
      <c r="D2076" s="109">
        <f>VLOOKUP(A2076,DBMS_TYPE_SIZES[],3,FALSE)</f>
        <v>4</v>
      </c>
      <c r="E2076" s="110">
        <f>VLOOKUP(A2076,DBMS_TYPE_SIZES[],4,FALSE)</f>
        <v>4</v>
      </c>
      <c r="F2076" t="s">
        <v>210</v>
      </c>
      <c r="G2076" t="s">
        <v>139</v>
      </c>
      <c r="H2076" t="s">
        <v>18</v>
      </c>
      <c r="I2076">
        <v>10</v>
      </c>
      <c r="J2076">
        <v>4</v>
      </c>
    </row>
    <row r="2077" spans="1:10">
      <c r="A2077" s="108" t="str">
        <f>COL_SIZES[[#This Row],[datatype]]&amp;"_"&amp;COL_SIZES[[#This Row],[column_prec]]&amp;"_"&amp;COL_SIZES[[#This Row],[col_len]]</f>
        <v>varchar_0_255</v>
      </c>
      <c r="B2077" s="108">
        <f>IF(COL_SIZES[[#This Row],[datatype]] = "varchar",
  MIN(
    COL_SIZES[[#This Row],[column_length]],
    IFERROR(VALUE(VLOOKUP(
      COL_SIZES[[#This Row],[table_name]]&amp;"."&amp;COL_SIZES[[#This Row],[column_name]],
      AVG_COL_SIZES[#Data],2,FALSE)),
    COL_SIZES[[#This Row],[column_length]])
  ),
  COL_SIZES[[#This Row],[column_length]])</f>
        <v>255</v>
      </c>
      <c r="C2077" s="109">
        <f>VLOOKUP(A2077,DBMS_TYPE_SIZES[],2,FALSE)</f>
        <v>255</v>
      </c>
      <c r="D2077" s="109">
        <f>VLOOKUP(A2077,DBMS_TYPE_SIZES[],3,FALSE)</f>
        <v>255</v>
      </c>
      <c r="E2077" s="110">
        <f>VLOOKUP(A2077,DBMS_TYPE_SIZES[],4,FALSE)</f>
        <v>256</v>
      </c>
      <c r="F2077" t="s">
        <v>210</v>
      </c>
      <c r="G2077" t="s">
        <v>699</v>
      </c>
      <c r="H2077" t="s">
        <v>86</v>
      </c>
      <c r="I2077">
        <v>0</v>
      </c>
      <c r="J2077">
        <v>255</v>
      </c>
    </row>
    <row r="2078" spans="1:10">
      <c r="A2078" s="108" t="str">
        <f>COL_SIZES[[#This Row],[datatype]]&amp;"_"&amp;COL_SIZES[[#This Row],[column_prec]]&amp;"_"&amp;COL_SIZES[[#This Row],[col_len]]</f>
        <v>varchar_0_255</v>
      </c>
      <c r="B2078" s="108">
        <f>IF(COL_SIZES[[#This Row],[datatype]] = "varchar",
  MIN(
    COL_SIZES[[#This Row],[column_length]],
    IFERROR(VALUE(VLOOKUP(
      COL_SIZES[[#This Row],[table_name]]&amp;"."&amp;COL_SIZES[[#This Row],[column_name]],
      AVG_COL_SIZES[#Data],2,FALSE)),
    COL_SIZES[[#This Row],[column_length]])
  ),
  COL_SIZES[[#This Row],[column_length]])</f>
        <v>255</v>
      </c>
      <c r="C2078" s="109">
        <f>VLOOKUP(A2078,DBMS_TYPE_SIZES[],2,FALSE)</f>
        <v>255</v>
      </c>
      <c r="D2078" s="109">
        <f>VLOOKUP(A2078,DBMS_TYPE_SIZES[],3,FALSE)</f>
        <v>255</v>
      </c>
      <c r="E2078" s="110">
        <f>VLOOKUP(A2078,DBMS_TYPE_SIZES[],4,FALSE)</f>
        <v>256</v>
      </c>
      <c r="F2078" t="s">
        <v>210</v>
      </c>
      <c r="G2078" t="s">
        <v>700</v>
      </c>
      <c r="H2078" t="s">
        <v>86</v>
      </c>
      <c r="I2078">
        <v>0</v>
      </c>
      <c r="J2078">
        <v>255</v>
      </c>
    </row>
    <row r="2079" spans="1:10">
      <c r="A2079" s="108" t="str">
        <f>COL_SIZES[[#This Row],[datatype]]&amp;"_"&amp;COL_SIZES[[#This Row],[column_prec]]&amp;"_"&amp;COL_SIZES[[#This Row],[col_len]]</f>
        <v>int_10_4</v>
      </c>
      <c r="B2079" s="108">
        <f>IF(COL_SIZES[[#This Row],[datatype]] = "varchar",
  MIN(
    COL_SIZES[[#This Row],[column_length]],
    IFERROR(VALUE(VLOOKUP(
      COL_SIZES[[#This Row],[table_name]]&amp;"."&amp;COL_SIZES[[#This Row],[column_name]],
      AVG_COL_SIZES[#Data],2,FALSE)),
    COL_SIZES[[#This Row],[column_length]])
  ),
  COL_SIZES[[#This Row],[column_length]])</f>
        <v>4</v>
      </c>
      <c r="C2079" s="109">
        <f>VLOOKUP(A2079,DBMS_TYPE_SIZES[],2,FALSE)</f>
        <v>9</v>
      </c>
      <c r="D2079" s="109">
        <f>VLOOKUP(A2079,DBMS_TYPE_SIZES[],3,FALSE)</f>
        <v>4</v>
      </c>
      <c r="E2079" s="110">
        <f>VLOOKUP(A2079,DBMS_TYPE_SIZES[],4,FALSE)</f>
        <v>4</v>
      </c>
      <c r="F2079" t="s">
        <v>210</v>
      </c>
      <c r="G2079" t="s">
        <v>116</v>
      </c>
      <c r="H2079" t="s">
        <v>18</v>
      </c>
      <c r="I2079">
        <v>10</v>
      </c>
      <c r="J2079">
        <v>4</v>
      </c>
    </row>
    <row r="2080" spans="1:10">
      <c r="A2080" s="108" t="str">
        <f>COL_SIZES[[#This Row],[datatype]]&amp;"_"&amp;COL_SIZES[[#This Row],[column_prec]]&amp;"_"&amp;COL_SIZES[[#This Row],[col_len]]</f>
        <v>numeric_16_9</v>
      </c>
      <c r="B2080" s="108">
        <f>IF(COL_SIZES[[#This Row],[datatype]] = "varchar",
  MIN(
    COL_SIZES[[#This Row],[column_length]],
    IFERROR(VALUE(VLOOKUP(
      COL_SIZES[[#This Row],[table_name]]&amp;"."&amp;COL_SIZES[[#This Row],[column_name]],
      AVG_COL_SIZES[#Data],2,FALSE)),
    COL_SIZES[[#This Row],[column_length]])
  ),
  COL_SIZES[[#This Row],[column_length]])</f>
        <v>9</v>
      </c>
      <c r="C2080" s="109">
        <f>VLOOKUP(A2080,DBMS_TYPE_SIZES[],2,FALSE)</f>
        <v>9</v>
      </c>
      <c r="D2080" s="109">
        <f>VLOOKUP(A2080,DBMS_TYPE_SIZES[],3,FALSE)</f>
        <v>9</v>
      </c>
      <c r="E2080" s="110">
        <f>VLOOKUP(A2080,DBMS_TYPE_SIZES[],4,FALSE)</f>
        <v>9</v>
      </c>
      <c r="F2080" t="s">
        <v>210</v>
      </c>
      <c r="G2080" t="s">
        <v>96</v>
      </c>
      <c r="H2080" t="s">
        <v>62</v>
      </c>
      <c r="I2080">
        <v>16</v>
      </c>
      <c r="J2080">
        <v>9</v>
      </c>
    </row>
    <row r="2081" spans="1:10">
      <c r="A2081" s="108" t="str">
        <f>COL_SIZES[[#This Row],[datatype]]&amp;"_"&amp;COL_SIZES[[#This Row],[column_prec]]&amp;"_"&amp;COL_SIZES[[#This Row],[col_len]]</f>
        <v>int_10_4</v>
      </c>
      <c r="B2081" s="108">
        <f>IF(COL_SIZES[[#This Row],[datatype]] = "varchar",
  MIN(
    COL_SIZES[[#This Row],[column_length]],
    IFERROR(VALUE(VLOOKUP(
      COL_SIZES[[#This Row],[table_name]]&amp;"."&amp;COL_SIZES[[#This Row],[column_name]],
      AVG_COL_SIZES[#Data],2,FALSE)),
    COL_SIZES[[#This Row],[column_length]])
  ),
  COL_SIZES[[#This Row],[column_length]])</f>
        <v>4</v>
      </c>
      <c r="C2081" s="109">
        <f>VLOOKUP(A2081,DBMS_TYPE_SIZES[],2,FALSE)</f>
        <v>9</v>
      </c>
      <c r="D2081" s="109">
        <f>VLOOKUP(A2081,DBMS_TYPE_SIZES[],3,FALSE)</f>
        <v>4</v>
      </c>
      <c r="E2081" s="110">
        <f>VLOOKUP(A2081,DBMS_TYPE_SIZES[],4,FALSE)</f>
        <v>4</v>
      </c>
      <c r="F2081" t="s">
        <v>210</v>
      </c>
      <c r="G2081" t="s">
        <v>203</v>
      </c>
      <c r="H2081" t="s">
        <v>18</v>
      </c>
      <c r="I2081">
        <v>10</v>
      </c>
      <c r="J2081">
        <v>4</v>
      </c>
    </row>
    <row r="2082" spans="1:10">
      <c r="A2082" s="108" t="str">
        <f>COL_SIZES[[#This Row],[datatype]]&amp;"_"&amp;COL_SIZES[[#This Row],[column_prec]]&amp;"_"&amp;COL_SIZES[[#This Row],[col_len]]</f>
        <v>int_10_4</v>
      </c>
      <c r="B2082" s="108">
        <f>IF(COL_SIZES[[#This Row],[datatype]] = "varchar",
  MIN(
    COL_SIZES[[#This Row],[column_length]],
    IFERROR(VALUE(VLOOKUP(
      COL_SIZES[[#This Row],[table_name]]&amp;"."&amp;COL_SIZES[[#This Row],[column_name]],
      AVG_COL_SIZES[#Data],2,FALSE)),
    COL_SIZES[[#This Row],[column_length]])
  ),
  COL_SIZES[[#This Row],[column_length]])</f>
        <v>4</v>
      </c>
      <c r="C2082" s="109">
        <f>VLOOKUP(A2082,DBMS_TYPE_SIZES[],2,FALSE)</f>
        <v>9</v>
      </c>
      <c r="D2082" s="109">
        <f>VLOOKUP(A2082,DBMS_TYPE_SIZES[],3,FALSE)</f>
        <v>4</v>
      </c>
      <c r="E2082" s="110">
        <f>VLOOKUP(A2082,DBMS_TYPE_SIZES[],4,FALSE)</f>
        <v>4</v>
      </c>
      <c r="F2082" t="s">
        <v>210</v>
      </c>
      <c r="G2082" t="s">
        <v>204</v>
      </c>
      <c r="H2082" t="s">
        <v>18</v>
      </c>
      <c r="I2082">
        <v>10</v>
      </c>
      <c r="J2082">
        <v>4</v>
      </c>
    </row>
    <row r="2083" spans="1:10">
      <c r="A2083" s="108" t="str">
        <f>COL_SIZES[[#This Row],[datatype]]&amp;"_"&amp;COL_SIZES[[#This Row],[column_prec]]&amp;"_"&amp;COL_SIZES[[#This Row],[col_len]]</f>
        <v>numeric_19_9</v>
      </c>
      <c r="B2083" s="108">
        <f>IF(COL_SIZES[[#This Row],[datatype]] = "varchar",
  MIN(
    COL_SIZES[[#This Row],[column_length]],
    IFERROR(VALUE(VLOOKUP(
      COL_SIZES[[#This Row],[table_name]]&amp;"."&amp;COL_SIZES[[#This Row],[column_name]],
      AVG_COL_SIZES[#Data],2,FALSE)),
    COL_SIZES[[#This Row],[column_length]])
  ),
  COL_SIZES[[#This Row],[column_length]])</f>
        <v>9</v>
      </c>
      <c r="C2083" s="109">
        <f>VLOOKUP(A2083,DBMS_TYPE_SIZES[],2,FALSE)</f>
        <v>9</v>
      </c>
      <c r="D2083" s="109">
        <f>VLOOKUP(A2083,DBMS_TYPE_SIZES[],3,FALSE)</f>
        <v>9</v>
      </c>
      <c r="E2083" s="110">
        <f>VLOOKUP(A2083,DBMS_TYPE_SIZES[],4,FALSE)</f>
        <v>9</v>
      </c>
      <c r="F2083" t="s">
        <v>210</v>
      </c>
      <c r="G2083" t="s">
        <v>151</v>
      </c>
      <c r="H2083" t="s">
        <v>62</v>
      </c>
      <c r="I2083">
        <v>19</v>
      </c>
      <c r="J2083">
        <v>9</v>
      </c>
    </row>
    <row r="2084" spans="1:10">
      <c r="A2084" s="108" t="str">
        <f>COL_SIZES[[#This Row],[datatype]]&amp;"_"&amp;COL_SIZES[[#This Row],[column_prec]]&amp;"_"&amp;COL_SIZES[[#This Row],[col_len]]</f>
        <v>numeric_19_9</v>
      </c>
      <c r="B2084" s="108">
        <f>IF(COL_SIZES[[#This Row],[datatype]] = "varchar",
  MIN(
    COL_SIZES[[#This Row],[column_length]],
    IFERROR(VALUE(VLOOKUP(
      COL_SIZES[[#This Row],[table_name]]&amp;"."&amp;COL_SIZES[[#This Row],[column_name]],
      AVG_COL_SIZES[#Data],2,FALSE)),
    COL_SIZES[[#This Row],[column_length]])
  ),
  COL_SIZES[[#This Row],[column_length]])</f>
        <v>9</v>
      </c>
      <c r="C2084" s="109">
        <f>VLOOKUP(A2084,DBMS_TYPE_SIZES[],2,FALSE)</f>
        <v>9</v>
      </c>
      <c r="D2084" s="109">
        <f>VLOOKUP(A2084,DBMS_TYPE_SIZES[],3,FALSE)</f>
        <v>9</v>
      </c>
      <c r="E2084" s="110">
        <f>VLOOKUP(A2084,DBMS_TYPE_SIZES[],4,FALSE)</f>
        <v>9</v>
      </c>
      <c r="F2084" t="s">
        <v>213</v>
      </c>
      <c r="G2084" t="s">
        <v>143</v>
      </c>
      <c r="H2084" t="s">
        <v>62</v>
      </c>
      <c r="I2084">
        <v>19</v>
      </c>
      <c r="J2084">
        <v>9</v>
      </c>
    </row>
    <row r="2085" spans="1:10">
      <c r="A2085" s="108" t="str">
        <f>COL_SIZES[[#This Row],[datatype]]&amp;"_"&amp;COL_SIZES[[#This Row],[column_prec]]&amp;"_"&amp;COL_SIZES[[#This Row],[col_len]]</f>
        <v>datetime_23_8</v>
      </c>
      <c r="B2085" s="108">
        <f>IF(COL_SIZES[[#This Row],[datatype]] = "varchar",
  MIN(
    COL_SIZES[[#This Row],[column_length]],
    IFERROR(VALUE(VLOOKUP(
      COL_SIZES[[#This Row],[table_name]]&amp;"."&amp;COL_SIZES[[#This Row],[column_name]],
      AVG_COL_SIZES[#Data],2,FALSE)),
    COL_SIZES[[#This Row],[column_length]])
  ),
  COL_SIZES[[#This Row],[column_length]])</f>
        <v>8</v>
      </c>
      <c r="C2085" s="109">
        <f>VLOOKUP(A2085,DBMS_TYPE_SIZES[],2,FALSE)</f>
        <v>7</v>
      </c>
      <c r="D2085" s="109">
        <f>VLOOKUP(A2085,DBMS_TYPE_SIZES[],3,FALSE)</f>
        <v>8</v>
      </c>
      <c r="E2085" s="110">
        <f>VLOOKUP(A2085,DBMS_TYPE_SIZES[],4,FALSE)</f>
        <v>8</v>
      </c>
      <c r="F2085" t="s">
        <v>213</v>
      </c>
      <c r="G2085" t="s">
        <v>575</v>
      </c>
      <c r="H2085" t="s">
        <v>20</v>
      </c>
      <c r="I2085">
        <v>23</v>
      </c>
      <c r="J2085">
        <v>8</v>
      </c>
    </row>
    <row r="2086" spans="1:10">
      <c r="A2086" s="108" t="str">
        <f>COL_SIZES[[#This Row],[datatype]]&amp;"_"&amp;COL_SIZES[[#This Row],[column_prec]]&amp;"_"&amp;COL_SIZES[[#This Row],[col_len]]</f>
        <v>int_10_4</v>
      </c>
      <c r="B2086" s="108">
        <f>IF(COL_SIZES[[#This Row],[datatype]] = "varchar",
  MIN(
    COL_SIZES[[#This Row],[column_length]],
    IFERROR(VALUE(VLOOKUP(
      COL_SIZES[[#This Row],[table_name]]&amp;"."&amp;COL_SIZES[[#This Row],[column_name]],
      AVG_COL_SIZES[#Data],2,FALSE)),
    COL_SIZES[[#This Row],[column_length]])
  ),
  COL_SIZES[[#This Row],[column_length]])</f>
        <v>4</v>
      </c>
      <c r="C2086" s="109">
        <f>VLOOKUP(A2086,DBMS_TYPE_SIZES[],2,FALSE)</f>
        <v>9</v>
      </c>
      <c r="D2086" s="109">
        <f>VLOOKUP(A2086,DBMS_TYPE_SIZES[],3,FALSE)</f>
        <v>4</v>
      </c>
      <c r="E2086" s="110">
        <f>VLOOKUP(A2086,DBMS_TYPE_SIZES[],4,FALSE)</f>
        <v>4</v>
      </c>
      <c r="F2086" t="s">
        <v>213</v>
      </c>
      <c r="G2086" t="s">
        <v>141</v>
      </c>
      <c r="H2086" t="s">
        <v>18</v>
      </c>
      <c r="I2086">
        <v>10</v>
      </c>
      <c r="J2086">
        <v>4</v>
      </c>
    </row>
    <row r="2087" spans="1:10">
      <c r="A2087" s="108" t="str">
        <f>COL_SIZES[[#This Row],[datatype]]&amp;"_"&amp;COL_SIZES[[#This Row],[column_prec]]&amp;"_"&amp;COL_SIZES[[#This Row],[col_len]]</f>
        <v>datetime_23_8</v>
      </c>
      <c r="B2087" s="108">
        <f>IF(COL_SIZES[[#This Row],[datatype]] = "varchar",
  MIN(
    COL_SIZES[[#This Row],[column_length]],
    IFERROR(VALUE(VLOOKUP(
      COL_SIZES[[#This Row],[table_name]]&amp;"."&amp;COL_SIZES[[#This Row],[column_name]],
      AVG_COL_SIZES[#Data],2,FALSE)),
    COL_SIZES[[#This Row],[column_length]])
  ),
  COL_SIZES[[#This Row],[column_length]])</f>
        <v>8</v>
      </c>
      <c r="C2087" s="109">
        <f>VLOOKUP(A2087,DBMS_TYPE_SIZES[],2,FALSE)</f>
        <v>7</v>
      </c>
      <c r="D2087" s="109">
        <f>VLOOKUP(A2087,DBMS_TYPE_SIZES[],3,FALSE)</f>
        <v>8</v>
      </c>
      <c r="E2087" s="110">
        <f>VLOOKUP(A2087,DBMS_TYPE_SIZES[],4,FALSE)</f>
        <v>8</v>
      </c>
      <c r="F2087" t="s">
        <v>213</v>
      </c>
      <c r="G2087" t="s">
        <v>811</v>
      </c>
      <c r="H2087" t="s">
        <v>20</v>
      </c>
      <c r="I2087">
        <v>23</v>
      </c>
      <c r="J2087">
        <v>8</v>
      </c>
    </row>
    <row r="2088" spans="1:10">
      <c r="A2088" s="108" t="str">
        <f>COL_SIZES[[#This Row],[datatype]]&amp;"_"&amp;COL_SIZES[[#This Row],[column_prec]]&amp;"_"&amp;COL_SIZES[[#This Row],[col_len]]</f>
        <v>int_10_4</v>
      </c>
      <c r="B2088" s="108">
        <f>IF(COL_SIZES[[#This Row],[datatype]] = "varchar",
  MIN(
    COL_SIZES[[#This Row],[column_length]],
    IFERROR(VALUE(VLOOKUP(
      COL_SIZES[[#This Row],[table_name]]&amp;"."&amp;COL_SIZES[[#This Row],[column_name]],
      AVG_COL_SIZES[#Data],2,FALSE)),
    COL_SIZES[[#This Row],[column_length]])
  ),
  COL_SIZES[[#This Row],[column_length]])</f>
        <v>4</v>
      </c>
      <c r="C2088" s="109">
        <f>VLOOKUP(A2088,DBMS_TYPE_SIZES[],2,FALSE)</f>
        <v>9</v>
      </c>
      <c r="D2088" s="109">
        <f>VLOOKUP(A2088,DBMS_TYPE_SIZES[],3,FALSE)</f>
        <v>4</v>
      </c>
      <c r="E2088" s="110">
        <f>VLOOKUP(A2088,DBMS_TYPE_SIZES[],4,FALSE)</f>
        <v>4</v>
      </c>
      <c r="F2088" t="s">
        <v>213</v>
      </c>
      <c r="G2088" t="s">
        <v>211</v>
      </c>
      <c r="H2088" t="s">
        <v>18</v>
      </c>
      <c r="I2088">
        <v>10</v>
      </c>
      <c r="J2088">
        <v>4</v>
      </c>
    </row>
    <row r="2089" spans="1:10">
      <c r="A2089" s="108" t="str">
        <f>COL_SIZES[[#This Row],[datatype]]&amp;"_"&amp;COL_SIZES[[#This Row],[column_prec]]&amp;"_"&amp;COL_SIZES[[#This Row],[col_len]]</f>
        <v>int_10_4</v>
      </c>
      <c r="B2089" s="108">
        <f>IF(COL_SIZES[[#This Row],[datatype]] = "varchar",
  MIN(
    COL_SIZES[[#This Row],[column_length]],
    IFERROR(VALUE(VLOOKUP(
      COL_SIZES[[#This Row],[table_name]]&amp;"."&amp;COL_SIZES[[#This Row],[column_name]],
      AVG_COL_SIZES[#Data],2,FALSE)),
    COL_SIZES[[#This Row],[column_length]])
  ),
  COL_SIZES[[#This Row],[column_length]])</f>
        <v>4</v>
      </c>
      <c r="C2089" s="109">
        <f>VLOOKUP(A2089,DBMS_TYPE_SIZES[],2,FALSE)</f>
        <v>9</v>
      </c>
      <c r="D2089" s="109">
        <f>VLOOKUP(A2089,DBMS_TYPE_SIZES[],3,FALSE)</f>
        <v>4</v>
      </c>
      <c r="E2089" s="110">
        <f>VLOOKUP(A2089,DBMS_TYPE_SIZES[],4,FALSE)</f>
        <v>4</v>
      </c>
      <c r="F2089" t="s">
        <v>213</v>
      </c>
      <c r="G2089" t="s">
        <v>214</v>
      </c>
      <c r="H2089" t="s">
        <v>18</v>
      </c>
      <c r="I2089">
        <v>10</v>
      </c>
      <c r="J2089">
        <v>4</v>
      </c>
    </row>
    <row r="2090" spans="1:10">
      <c r="A2090" s="108" t="str">
        <f>COL_SIZES[[#This Row],[datatype]]&amp;"_"&amp;COL_SIZES[[#This Row],[column_prec]]&amp;"_"&amp;COL_SIZES[[#This Row],[col_len]]</f>
        <v>int_10_4</v>
      </c>
      <c r="B2090" s="108">
        <f>IF(COL_SIZES[[#This Row],[datatype]] = "varchar",
  MIN(
    COL_SIZES[[#This Row],[column_length]],
    IFERROR(VALUE(VLOOKUP(
      COL_SIZES[[#This Row],[table_name]]&amp;"."&amp;COL_SIZES[[#This Row],[column_name]],
      AVG_COL_SIZES[#Data],2,FALSE)),
    COL_SIZES[[#This Row],[column_length]])
  ),
  COL_SIZES[[#This Row],[column_length]])</f>
        <v>4</v>
      </c>
      <c r="C2090" s="109">
        <f>VLOOKUP(A2090,DBMS_TYPE_SIZES[],2,FALSE)</f>
        <v>9</v>
      </c>
      <c r="D2090" s="109">
        <f>VLOOKUP(A2090,DBMS_TYPE_SIZES[],3,FALSE)</f>
        <v>4</v>
      </c>
      <c r="E2090" s="110">
        <f>VLOOKUP(A2090,DBMS_TYPE_SIZES[],4,FALSE)</f>
        <v>4</v>
      </c>
      <c r="F2090" t="s">
        <v>213</v>
      </c>
      <c r="G2090" t="s">
        <v>215</v>
      </c>
      <c r="H2090" t="s">
        <v>18</v>
      </c>
      <c r="I2090">
        <v>10</v>
      </c>
      <c r="J2090">
        <v>4</v>
      </c>
    </row>
    <row r="2091" spans="1:10">
      <c r="A2091" s="108" t="str">
        <f>COL_SIZES[[#This Row],[datatype]]&amp;"_"&amp;COL_SIZES[[#This Row],[column_prec]]&amp;"_"&amp;COL_SIZES[[#This Row],[col_len]]</f>
        <v>int_10_4</v>
      </c>
      <c r="B2091" s="108">
        <f>IF(COL_SIZES[[#This Row],[datatype]] = "varchar",
  MIN(
    COL_SIZES[[#This Row],[column_length]],
    IFERROR(VALUE(VLOOKUP(
      COL_SIZES[[#This Row],[table_name]]&amp;"."&amp;COL_SIZES[[#This Row],[column_name]],
      AVG_COL_SIZES[#Data],2,FALSE)),
    COL_SIZES[[#This Row],[column_length]])
  ),
  COL_SIZES[[#This Row],[column_length]])</f>
        <v>4</v>
      </c>
      <c r="C2091" s="109">
        <f>VLOOKUP(A2091,DBMS_TYPE_SIZES[],2,FALSE)</f>
        <v>9</v>
      </c>
      <c r="D2091" s="109">
        <f>VLOOKUP(A2091,DBMS_TYPE_SIZES[],3,FALSE)</f>
        <v>4</v>
      </c>
      <c r="E2091" s="110">
        <f>VLOOKUP(A2091,DBMS_TYPE_SIZES[],4,FALSE)</f>
        <v>4</v>
      </c>
      <c r="F2091" t="s">
        <v>213</v>
      </c>
      <c r="G2091" t="s">
        <v>697</v>
      </c>
      <c r="H2091" t="s">
        <v>18</v>
      </c>
      <c r="I2091">
        <v>10</v>
      </c>
      <c r="J2091">
        <v>4</v>
      </c>
    </row>
    <row r="2092" spans="1:10">
      <c r="A2092" s="108" t="str">
        <f>COL_SIZES[[#This Row],[datatype]]&amp;"_"&amp;COL_SIZES[[#This Row],[column_prec]]&amp;"_"&amp;COL_SIZES[[#This Row],[col_len]]</f>
        <v>int_10_4</v>
      </c>
      <c r="B2092" s="108">
        <f>IF(COL_SIZES[[#This Row],[datatype]] = "varchar",
  MIN(
    COL_SIZES[[#This Row],[column_length]],
    IFERROR(VALUE(VLOOKUP(
      COL_SIZES[[#This Row],[table_name]]&amp;"."&amp;COL_SIZES[[#This Row],[column_name]],
      AVG_COL_SIZES[#Data],2,FALSE)),
    COL_SIZES[[#This Row],[column_length]])
  ),
  COL_SIZES[[#This Row],[column_length]])</f>
        <v>4</v>
      </c>
      <c r="C2092" s="109">
        <f>VLOOKUP(A2092,DBMS_TYPE_SIZES[],2,FALSE)</f>
        <v>9</v>
      </c>
      <c r="D2092" s="109">
        <f>VLOOKUP(A2092,DBMS_TYPE_SIZES[],3,FALSE)</f>
        <v>4</v>
      </c>
      <c r="E2092" s="110">
        <f>VLOOKUP(A2092,DBMS_TYPE_SIZES[],4,FALSE)</f>
        <v>4</v>
      </c>
      <c r="F2092" t="s">
        <v>213</v>
      </c>
      <c r="G2092" t="s">
        <v>698</v>
      </c>
      <c r="H2092" t="s">
        <v>18</v>
      </c>
      <c r="I2092">
        <v>10</v>
      </c>
      <c r="J2092">
        <v>4</v>
      </c>
    </row>
    <row r="2093" spans="1:10">
      <c r="A2093" s="108" t="str">
        <f>COL_SIZES[[#This Row],[datatype]]&amp;"_"&amp;COL_SIZES[[#This Row],[column_prec]]&amp;"_"&amp;COL_SIZES[[#This Row],[col_len]]</f>
        <v>int_10_4</v>
      </c>
      <c r="B2093" s="108">
        <f>IF(COL_SIZES[[#This Row],[datatype]] = "varchar",
  MIN(
    COL_SIZES[[#This Row],[column_length]],
    IFERROR(VALUE(VLOOKUP(
      COL_SIZES[[#This Row],[table_name]]&amp;"."&amp;COL_SIZES[[#This Row],[column_name]],
      AVG_COL_SIZES[#Data],2,FALSE)),
    COL_SIZES[[#This Row],[column_length]])
  ),
  COL_SIZES[[#This Row],[column_length]])</f>
        <v>4</v>
      </c>
      <c r="C2093" s="109">
        <f>VLOOKUP(A2093,DBMS_TYPE_SIZES[],2,FALSE)</f>
        <v>9</v>
      </c>
      <c r="D2093" s="109">
        <f>VLOOKUP(A2093,DBMS_TYPE_SIZES[],3,FALSE)</f>
        <v>4</v>
      </c>
      <c r="E2093" s="110">
        <f>VLOOKUP(A2093,DBMS_TYPE_SIZES[],4,FALSE)</f>
        <v>4</v>
      </c>
      <c r="F2093" t="s">
        <v>213</v>
      </c>
      <c r="G2093" t="s">
        <v>139</v>
      </c>
      <c r="H2093" t="s">
        <v>18</v>
      </c>
      <c r="I2093">
        <v>10</v>
      </c>
      <c r="J2093">
        <v>4</v>
      </c>
    </row>
    <row r="2094" spans="1:10">
      <c r="A2094" s="108" t="str">
        <f>COL_SIZES[[#This Row],[datatype]]&amp;"_"&amp;COL_SIZES[[#This Row],[column_prec]]&amp;"_"&amp;COL_SIZES[[#This Row],[col_len]]</f>
        <v>varchar_0_255</v>
      </c>
      <c r="B2094" s="108">
        <f>IF(COL_SIZES[[#This Row],[datatype]] = "varchar",
  MIN(
    COL_SIZES[[#This Row],[column_length]],
    IFERROR(VALUE(VLOOKUP(
      COL_SIZES[[#This Row],[table_name]]&amp;"."&amp;COL_SIZES[[#This Row],[column_name]],
      AVG_COL_SIZES[#Data],2,FALSE)),
    COL_SIZES[[#This Row],[column_length]])
  ),
  COL_SIZES[[#This Row],[column_length]])</f>
        <v>255</v>
      </c>
      <c r="C2094" s="109">
        <f>VLOOKUP(A2094,DBMS_TYPE_SIZES[],2,FALSE)</f>
        <v>255</v>
      </c>
      <c r="D2094" s="109">
        <f>VLOOKUP(A2094,DBMS_TYPE_SIZES[],3,FALSE)</f>
        <v>255</v>
      </c>
      <c r="E2094" s="110">
        <f>VLOOKUP(A2094,DBMS_TYPE_SIZES[],4,FALSE)</f>
        <v>256</v>
      </c>
      <c r="F2094" t="s">
        <v>213</v>
      </c>
      <c r="G2094" t="s">
        <v>699</v>
      </c>
      <c r="H2094" t="s">
        <v>86</v>
      </c>
      <c r="I2094">
        <v>0</v>
      </c>
      <c r="J2094">
        <v>255</v>
      </c>
    </row>
    <row r="2095" spans="1:10">
      <c r="A2095" s="108" t="str">
        <f>COL_SIZES[[#This Row],[datatype]]&amp;"_"&amp;COL_SIZES[[#This Row],[column_prec]]&amp;"_"&amp;COL_SIZES[[#This Row],[col_len]]</f>
        <v>varchar_0_255</v>
      </c>
      <c r="B2095" s="108">
        <f>IF(COL_SIZES[[#This Row],[datatype]] = "varchar",
  MIN(
    COL_SIZES[[#This Row],[column_length]],
    IFERROR(VALUE(VLOOKUP(
      COL_SIZES[[#This Row],[table_name]]&amp;"."&amp;COL_SIZES[[#This Row],[column_name]],
      AVG_COL_SIZES[#Data],2,FALSE)),
    COL_SIZES[[#This Row],[column_length]])
  ),
  COL_SIZES[[#This Row],[column_length]])</f>
        <v>255</v>
      </c>
      <c r="C2095" s="109">
        <f>VLOOKUP(A2095,DBMS_TYPE_SIZES[],2,FALSE)</f>
        <v>255</v>
      </c>
      <c r="D2095" s="109">
        <f>VLOOKUP(A2095,DBMS_TYPE_SIZES[],3,FALSE)</f>
        <v>255</v>
      </c>
      <c r="E2095" s="110">
        <f>VLOOKUP(A2095,DBMS_TYPE_SIZES[],4,FALSE)</f>
        <v>256</v>
      </c>
      <c r="F2095" t="s">
        <v>213</v>
      </c>
      <c r="G2095" t="s">
        <v>700</v>
      </c>
      <c r="H2095" t="s">
        <v>86</v>
      </c>
      <c r="I2095">
        <v>0</v>
      </c>
      <c r="J2095">
        <v>255</v>
      </c>
    </row>
    <row r="2096" spans="1:10">
      <c r="A2096" s="108" t="str">
        <f>COL_SIZES[[#This Row],[datatype]]&amp;"_"&amp;COL_SIZES[[#This Row],[column_prec]]&amp;"_"&amp;COL_SIZES[[#This Row],[col_len]]</f>
        <v>int_10_4</v>
      </c>
      <c r="B2096" s="108">
        <f>IF(COL_SIZES[[#This Row],[datatype]] = "varchar",
  MIN(
    COL_SIZES[[#This Row],[column_length]],
    IFERROR(VALUE(VLOOKUP(
      COL_SIZES[[#This Row],[table_name]]&amp;"."&amp;COL_SIZES[[#This Row],[column_name]],
      AVG_COL_SIZES[#Data],2,FALSE)),
    COL_SIZES[[#This Row],[column_length]])
  ),
  COL_SIZES[[#This Row],[column_length]])</f>
        <v>4</v>
      </c>
      <c r="C2096" s="109">
        <f>VLOOKUP(A2096,DBMS_TYPE_SIZES[],2,FALSE)</f>
        <v>9</v>
      </c>
      <c r="D2096" s="109">
        <f>VLOOKUP(A2096,DBMS_TYPE_SIZES[],3,FALSE)</f>
        <v>4</v>
      </c>
      <c r="E2096" s="110">
        <f>VLOOKUP(A2096,DBMS_TYPE_SIZES[],4,FALSE)</f>
        <v>4</v>
      </c>
      <c r="F2096" t="s">
        <v>213</v>
      </c>
      <c r="G2096" t="s">
        <v>116</v>
      </c>
      <c r="H2096" t="s">
        <v>18</v>
      </c>
      <c r="I2096">
        <v>10</v>
      </c>
      <c r="J2096">
        <v>4</v>
      </c>
    </row>
    <row r="2097" spans="1:10">
      <c r="A2097" s="108" t="str">
        <f>COL_SIZES[[#This Row],[datatype]]&amp;"_"&amp;COL_SIZES[[#This Row],[column_prec]]&amp;"_"&amp;COL_SIZES[[#This Row],[col_len]]</f>
        <v>numeric_16_9</v>
      </c>
      <c r="B2097" s="108">
        <f>IF(COL_SIZES[[#This Row],[datatype]] = "varchar",
  MIN(
    COL_SIZES[[#This Row],[column_length]],
    IFERROR(VALUE(VLOOKUP(
      COL_SIZES[[#This Row],[table_name]]&amp;"."&amp;COL_SIZES[[#This Row],[column_name]],
      AVG_COL_SIZES[#Data],2,FALSE)),
    COL_SIZES[[#This Row],[column_length]])
  ),
  COL_SIZES[[#This Row],[column_length]])</f>
        <v>9</v>
      </c>
      <c r="C2097" s="109">
        <f>VLOOKUP(A2097,DBMS_TYPE_SIZES[],2,FALSE)</f>
        <v>9</v>
      </c>
      <c r="D2097" s="109">
        <f>VLOOKUP(A2097,DBMS_TYPE_SIZES[],3,FALSE)</f>
        <v>9</v>
      </c>
      <c r="E2097" s="110">
        <f>VLOOKUP(A2097,DBMS_TYPE_SIZES[],4,FALSE)</f>
        <v>9</v>
      </c>
      <c r="F2097" t="s">
        <v>213</v>
      </c>
      <c r="G2097" t="s">
        <v>96</v>
      </c>
      <c r="H2097" t="s">
        <v>62</v>
      </c>
      <c r="I2097">
        <v>16</v>
      </c>
      <c r="J2097">
        <v>9</v>
      </c>
    </row>
    <row r="2098" spans="1:10">
      <c r="A2098" s="108" t="str">
        <f>COL_SIZES[[#This Row],[datatype]]&amp;"_"&amp;COL_SIZES[[#This Row],[column_prec]]&amp;"_"&amp;COL_SIZES[[#This Row],[col_len]]</f>
        <v>int_10_4</v>
      </c>
      <c r="B2098" s="108">
        <f>IF(COL_SIZES[[#This Row],[datatype]] = "varchar",
  MIN(
    COL_SIZES[[#This Row],[column_length]],
    IFERROR(VALUE(VLOOKUP(
      COL_SIZES[[#This Row],[table_name]]&amp;"."&amp;COL_SIZES[[#This Row],[column_name]],
      AVG_COL_SIZES[#Data],2,FALSE)),
    COL_SIZES[[#This Row],[column_length]])
  ),
  COL_SIZES[[#This Row],[column_length]])</f>
        <v>4</v>
      </c>
      <c r="C2098" s="109">
        <f>VLOOKUP(A2098,DBMS_TYPE_SIZES[],2,FALSE)</f>
        <v>9</v>
      </c>
      <c r="D2098" s="109">
        <f>VLOOKUP(A2098,DBMS_TYPE_SIZES[],3,FALSE)</f>
        <v>4</v>
      </c>
      <c r="E2098" s="110">
        <f>VLOOKUP(A2098,DBMS_TYPE_SIZES[],4,FALSE)</f>
        <v>4</v>
      </c>
      <c r="F2098" t="s">
        <v>213</v>
      </c>
      <c r="G2098" t="s">
        <v>204</v>
      </c>
      <c r="H2098" t="s">
        <v>18</v>
      </c>
      <c r="I2098">
        <v>10</v>
      </c>
      <c r="J2098">
        <v>4</v>
      </c>
    </row>
    <row r="2099" spans="1:10">
      <c r="A2099" s="108" t="str">
        <f>COL_SIZES[[#This Row],[datatype]]&amp;"_"&amp;COL_SIZES[[#This Row],[column_prec]]&amp;"_"&amp;COL_SIZES[[#This Row],[col_len]]</f>
        <v>numeric_19_9</v>
      </c>
      <c r="B2099" s="108">
        <f>IF(COL_SIZES[[#This Row],[datatype]] = "varchar",
  MIN(
    COL_SIZES[[#This Row],[column_length]],
    IFERROR(VALUE(VLOOKUP(
      COL_SIZES[[#This Row],[table_name]]&amp;"."&amp;COL_SIZES[[#This Row],[column_name]],
      AVG_COL_SIZES[#Data],2,FALSE)),
    COL_SIZES[[#This Row],[column_length]])
  ),
  COL_SIZES[[#This Row],[column_length]])</f>
        <v>9</v>
      </c>
      <c r="C2099" s="109">
        <f>VLOOKUP(A2099,DBMS_TYPE_SIZES[],2,FALSE)</f>
        <v>9</v>
      </c>
      <c r="D2099" s="109">
        <f>VLOOKUP(A2099,DBMS_TYPE_SIZES[],3,FALSE)</f>
        <v>9</v>
      </c>
      <c r="E2099" s="110">
        <f>VLOOKUP(A2099,DBMS_TYPE_SIZES[],4,FALSE)</f>
        <v>9</v>
      </c>
      <c r="F2099" t="s">
        <v>213</v>
      </c>
      <c r="G2099" t="s">
        <v>151</v>
      </c>
      <c r="H2099" t="s">
        <v>62</v>
      </c>
      <c r="I2099">
        <v>19</v>
      </c>
      <c r="J2099">
        <v>9</v>
      </c>
    </row>
    <row r="2100" spans="1:10">
      <c r="A2100" s="108" t="str">
        <f>COL_SIZES[[#This Row],[datatype]]&amp;"_"&amp;COL_SIZES[[#This Row],[column_prec]]&amp;"_"&amp;COL_SIZES[[#This Row],[col_len]]</f>
        <v>int_10_4</v>
      </c>
      <c r="B2100" s="108">
        <f>IF(COL_SIZES[[#This Row],[datatype]] = "varchar",
  MIN(
    COL_SIZES[[#This Row],[column_length]],
    IFERROR(VALUE(VLOOKUP(
      COL_SIZES[[#This Row],[table_name]]&amp;"."&amp;COL_SIZES[[#This Row],[column_name]],
      AVG_COL_SIZES[#Data],2,FALSE)),
    COL_SIZES[[#This Row],[column_length]])
  ),
  COL_SIZES[[#This Row],[column_length]])</f>
        <v>4</v>
      </c>
      <c r="C2100" s="109">
        <f>VLOOKUP(A2100,DBMS_TYPE_SIZES[],2,FALSE)</f>
        <v>9</v>
      </c>
      <c r="D2100" s="109">
        <f>VLOOKUP(A2100,DBMS_TYPE_SIZES[],3,FALSE)</f>
        <v>4</v>
      </c>
      <c r="E2100" s="110">
        <f>VLOOKUP(A2100,DBMS_TYPE_SIZES[],4,FALSE)</f>
        <v>4</v>
      </c>
      <c r="F2100" t="s">
        <v>216</v>
      </c>
      <c r="G2100" t="s">
        <v>157</v>
      </c>
      <c r="H2100" t="s">
        <v>18</v>
      </c>
      <c r="I2100">
        <v>10</v>
      </c>
      <c r="J2100">
        <v>4</v>
      </c>
    </row>
    <row r="2101" spans="1:10">
      <c r="A2101" s="108" t="str">
        <f>COL_SIZES[[#This Row],[datatype]]&amp;"_"&amp;COL_SIZES[[#This Row],[column_prec]]&amp;"_"&amp;COL_SIZES[[#This Row],[col_len]]</f>
        <v>numeric_19_9</v>
      </c>
      <c r="B2101" s="108">
        <f>IF(COL_SIZES[[#This Row],[datatype]] = "varchar",
  MIN(
    COL_SIZES[[#This Row],[column_length]],
    IFERROR(VALUE(VLOOKUP(
      COL_SIZES[[#This Row],[table_name]]&amp;"."&amp;COL_SIZES[[#This Row],[column_name]],
      AVG_COL_SIZES[#Data],2,FALSE)),
    COL_SIZES[[#This Row],[column_length]])
  ),
  COL_SIZES[[#This Row],[column_length]])</f>
        <v>9</v>
      </c>
      <c r="C2101" s="109">
        <f>VLOOKUP(A2101,DBMS_TYPE_SIZES[],2,FALSE)</f>
        <v>9</v>
      </c>
      <c r="D2101" s="109">
        <f>VLOOKUP(A2101,DBMS_TYPE_SIZES[],3,FALSE)</f>
        <v>9</v>
      </c>
      <c r="E2101" s="110">
        <f>VLOOKUP(A2101,DBMS_TYPE_SIZES[],4,FALSE)</f>
        <v>9</v>
      </c>
      <c r="F2101" t="s">
        <v>216</v>
      </c>
      <c r="G2101" t="s">
        <v>143</v>
      </c>
      <c r="H2101" t="s">
        <v>62</v>
      </c>
      <c r="I2101">
        <v>19</v>
      </c>
      <c r="J2101">
        <v>9</v>
      </c>
    </row>
    <row r="2102" spans="1:10">
      <c r="A2102" s="108" t="str">
        <f>COL_SIZES[[#This Row],[datatype]]&amp;"_"&amp;COL_SIZES[[#This Row],[column_prec]]&amp;"_"&amp;COL_SIZES[[#This Row],[col_len]]</f>
        <v>datetime_23_8</v>
      </c>
      <c r="B2102" s="108">
        <f>IF(COL_SIZES[[#This Row],[datatype]] = "varchar",
  MIN(
    COL_SIZES[[#This Row],[column_length]],
    IFERROR(VALUE(VLOOKUP(
      COL_SIZES[[#This Row],[table_name]]&amp;"."&amp;COL_SIZES[[#This Row],[column_name]],
      AVG_COL_SIZES[#Data],2,FALSE)),
    COL_SIZES[[#This Row],[column_length]])
  ),
  COL_SIZES[[#This Row],[column_length]])</f>
        <v>8</v>
      </c>
      <c r="C2102" s="109">
        <f>VLOOKUP(A2102,DBMS_TYPE_SIZES[],2,FALSE)</f>
        <v>7</v>
      </c>
      <c r="D2102" s="109">
        <f>VLOOKUP(A2102,DBMS_TYPE_SIZES[],3,FALSE)</f>
        <v>8</v>
      </c>
      <c r="E2102" s="110">
        <f>VLOOKUP(A2102,DBMS_TYPE_SIZES[],4,FALSE)</f>
        <v>8</v>
      </c>
      <c r="F2102" t="s">
        <v>216</v>
      </c>
      <c r="G2102" t="s">
        <v>575</v>
      </c>
      <c r="H2102" t="s">
        <v>20</v>
      </c>
      <c r="I2102">
        <v>23</v>
      </c>
      <c r="J2102">
        <v>8</v>
      </c>
    </row>
    <row r="2103" spans="1:10">
      <c r="A2103" s="108" t="str">
        <f>COL_SIZES[[#This Row],[datatype]]&amp;"_"&amp;COL_SIZES[[#This Row],[column_prec]]&amp;"_"&amp;COL_SIZES[[#This Row],[col_len]]</f>
        <v>int_10_4</v>
      </c>
      <c r="B2103" s="108">
        <f>IF(COL_SIZES[[#This Row],[datatype]] = "varchar",
  MIN(
    COL_SIZES[[#This Row],[column_length]],
    IFERROR(VALUE(VLOOKUP(
      COL_SIZES[[#This Row],[table_name]]&amp;"."&amp;COL_SIZES[[#This Row],[column_name]],
      AVG_COL_SIZES[#Data],2,FALSE)),
    COL_SIZES[[#This Row],[column_length]])
  ),
  COL_SIZES[[#This Row],[column_length]])</f>
        <v>4</v>
      </c>
      <c r="C2103" s="109">
        <f>VLOOKUP(A2103,DBMS_TYPE_SIZES[],2,FALSE)</f>
        <v>9</v>
      </c>
      <c r="D2103" s="109">
        <f>VLOOKUP(A2103,DBMS_TYPE_SIZES[],3,FALSE)</f>
        <v>4</v>
      </c>
      <c r="E2103" s="110">
        <f>VLOOKUP(A2103,DBMS_TYPE_SIZES[],4,FALSE)</f>
        <v>4</v>
      </c>
      <c r="F2103" t="s">
        <v>216</v>
      </c>
      <c r="G2103" t="s">
        <v>141</v>
      </c>
      <c r="H2103" t="s">
        <v>18</v>
      </c>
      <c r="I2103">
        <v>10</v>
      </c>
      <c r="J2103">
        <v>4</v>
      </c>
    </row>
    <row r="2104" spans="1:10">
      <c r="A2104" s="108" t="str">
        <f>COL_SIZES[[#This Row],[datatype]]&amp;"_"&amp;COL_SIZES[[#This Row],[column_prec]]&amp;"_"&amp;COL_SIZES[[#This Row],[col_len]]</f>
        <v>datetime_23_8</v>
      </c>
      <c r="B2104" s="108">
        <f>IF(COL_SIZES[[#This Row],[datatype]] = "varchar",
  MIN(
    COL_SIZES[[#This Row],[column_length]],
    IFERROR(VALUE(VLOOKUP(
      COL_SIZES[[#This Row],[table_name]]&amp;"."&amp;COL_SIZES[[#This Row],[column_name]],
      AVG_COL_SIZES[#Data],2,FALSE)),
    COL_SIZES[[#This Row],[column_length]])
  ),
  COL_SIZES[[#This Row],[column_length]])</f>
        <v>8</v>
      </c>
      <c r="C2104" s="109">
        <f>VLOOKUP(A2104,DBMS_TYPE_SIZES[],2,FALSE)</f>
        <v>7</v>
      </c>
      <c r="D2104" s="109">
        <f>VLOOKUP(A2104,DBMS_TYPE_SIZES[],3,FALSE)</f>
        <v>8</v>
      </c>
      <c r="E2104" s="110">
        <f>VLOOKUP(A2104,DBMS_TYPE_SIZES[],4,FALSE)</f>
        <v>8</v>
      </c>
      <c r="F2104" t="s">
        <v>216</v>
      </c>
      <c r="G2104" t="s">
        <v>811</v>
      </c>
      <c r="H2104" t="s">
        <v>20</v>
      </c>
      <c r="I2104">
        <v>23</v>
      </c>
      <c r="J2104">
        <v>8</v>
      </c>
    </row>
    <row r="2105" spans="1:10">
      <c r="A2105" s="108" t="str">
        <f>COL_SIZES[[#This Row],[datatype]]&amp;"_"&amp;COL_SIZES[[#This Row],[column_prec]]&amp;"_"&amp;COL_SIZES[[#This Row],[col_len]]</f>
        <v>int_10_4</v>
      </c>
      <c r="B2105" s="108">
        <f>IF(COL_SIZES[[#This Row],[datatype]] = "varchar",
  MIN(
    COL_SIZES[[#This Row],[column_length]],
    IFERROR(VALUE(VLOOKUP(
      COL_SIZES[[#This Row],[table_name]]&amp;"."&amp;COL_SIZES[[#This Row],[column_name]],
      AVG_COL_SIZES[#Data],2,FALSE)),
    COL_SIZES[[#This Row],[column_length]])
  ),
  COL_SIZES[[#This Row],[column_length]])</f>
        <v>4</v>
      </c>
      <c r="C2105" s="109">
        <f>VLOOKUP(A2105,DBMS_TYPE_SIZES[],2,FALSE)</f>
        <v>9</v>
      </c>
      <c r="D2105" s="109">
        <f>VLOOKUP(A2105,DBMS_TYPE_SIZES[],3,FALSE)</f>
        <v>4</v>
      </c>
      <c r="E2105" s="110">
        <f>VLOOKUP(A2105,DBMS_TYPE_SIZES[],4,FALSE)</f>
        <v>4</v>
      </c>
      <c r="F2105" t="s">
        <v>216</v>
      </c>
      <c r="G2105" t="s">
        <v>211</v>
      </c>
      <c r="H2105" t="s">
        <v>18</v>
      </c>
      <c r="I2105">
        <v>10</v>
      </c>
      <c r="J2105">
        <v>4</v>
      </c>
    </row>
    <row r="2106" spans="1:10">
      <c r="A2106" s="108" t="str">
        <f>COL_SIZES[[#This Row],[datatype]]&amp;"_"&amp;COL_SIZES[[#This Row],[column_prec]]&amp;"_"&amp;COL_SIZES[[#This Row],[col_len]]</f>
        <v>int_10_4</v>
      </c>
      <c r="B2106" s="108">
        <f>IF(COL_SIZES[[#This Row],[datatype]] = "varchar",
  MIN(
    COL_SIZES[[#This Row],[column_length]],
    IFERROR(VALUE(VLOOKUP(
      COL_SIZES[[#This Row],[table_name]]&amp;"."&amp;COL_SIZES[[#This Row],[column_name]],
      AVG_COL_SIZES[#Data],2,FALSE)),
    COL_SIZES[[#This Row],[column_length]])
  ),
  COL_SIZES[[#This Row],[column_length]])</f>
        <v>4</v>
      </c>
      <c r="C2106" s="109">
        <f>VLOOKUP(A2106,DBMS_TYPE_SIZES[],2,FALSE)</f>
        <v>9</v>
      </c>
      <c r="D2106" s="109">
        <f>VLOOKUP(A2106,DBMS_TYPE_SIZES[],3,FALSE)</f>
        <v>4</v>
      </c>
      <c r="E2106" s="110">
        <f>VLOOKUP(A2106,DBMS_TYPE_SIZES[],4,FALSE)</f>
        <v>4</v>
      </c>
      <c r="F2106" t="s">
        <v>216</v>
      </c>
      <c r="G2106" t="s">
        <v>207</v>
      </c>
      <c r="H2106" t="s">
        <v>18</v>
      </c>
      <c r="I2106">
        <v>10</v>
      </c>
      <c r="J2106">
        <v>4</v>
      </c>
    </row>
    <row r="2107" spans="1:10">
      <c r="A2107" s="108" t="str">
        <f>COL_SIZES[[#This Row],[datatype]]&amp;"_"&amp;COL_SIZES[[#This Row],[column_prec]]&amp;"_"&amp;COL_SIZES[[#This Row],[col_len]]</f>
        <v>int_10_4</v>
      </c>
      <c r="B2107" s="108">
        <f>IF(COL_SIZES[[#This Row],[datatype]] = "varchar",
  MIN(
    COL_SIZES[[#This Row],[column_length]],
    IFERROR(VALUE(VLOOKUP(
      COL_SIZES[[#This Row],[table_name]]&amp;"."&amp;COL_SIZES[[#This Row],[column_name]],
      AVG_COL_SIZES[#Data],2,FALSE)),
    COL_SIZES[[#This Row],[column_length]])
  ),
  COL_SIZES[[#This Row],[column_length]])</f>
        <v>4</v>
      </c>
      <c r="C2107" s="109">
        <f>VLOOKUP(A2107,DBMS_TYPE_SIZES[],2,FALSE)</f>
        <v>9</v>
      </c>
      <c r="D2107" s="109">
        <f>VLOOKUP(A2107,DBMS_TYPE_SIZES[],3,FALSE)</f>
        <v>4</v>
      </c>
      <c r="E2107" s="110">
        <f>VLOOKUP(A2107,DBMS_TYPE_SIZES[],4,FALSE)</f>
        <v>4</v>
      </c>
      <c r="F2107" t="s">
        <v>216</v>
      </c>
      <c r="G2107" t="s">
        <v>697</v>
      </c>
      <c r="H2107" t="s">
        <v>18</v>
      </c>
      <c r="I2107">
        <v>10</v>
      </c>
      <c r="J2107">
        <v>4</v>
      </c>
    </row>
    <row r="2108" spans="1:10">
      <c r="A2108" s="108" t="str">
        <f>COL_SIZES[[#This Row],[datatype]]&amp;"_"&amp;COL_SIZES[[#This Row],[column_prec]]&amp;"_"&amp;COL_SIZES[[#This Row],[col_len]]</f>
        <v>int_10_4</v>
      </c>
      <c r="B2108" s="108">
        <f>IF(COL_SIZES[[#This Row],[datatype]] = "varchar",
  MIN(
    COL_SIZES[[#This Row],[column_length]],
    IFERROR(VALUE(VLOOKUP(
      COL_SIZES[[#This Row],[table_name]]&amp;"."&amp;COL_SIZES[[#This Row],[column_name]],
      AVG_COL_SIZES[#Data],2,FALSE)),
    COL_SIZES[[#This Row],[column_length]])
  ),
  COL_SIZES[[#This Row],[column_length]])</f>
        <v>4</v>
      </c>
      <c r="C2108" s="109">
        <f>VLOOKUP(A2108,DBMS_TYPE_SIZES[],2,FALSE)</f>
        <v>9</v>
      </c>
      <c r="D2108" s="109">
        <f>VLOOKUP(A2108,DBMS_TYPE_SIZES[],3,FALSE)</f>
        <v>4</v>
      </c>
      <c r="E2108" s="110">
        <f>VLOOKUP(A2108,DBMS_TYPE_SIZES[],4,FALSE)</f>
        <v>4</v>
      </c>
      <c r="F2108" t="s">
        <v>216</v>
      </c>
      <c r="G2108" t="s">
        <v>698</v>
      </c>
      <c r="H2108" t="s">
        <v>18</v>
      </c>
      <c r="I2108">
        <v>10</v>
      </c>
      <c r="J2108">
        <v>4</v>
      </c>
    </row>
    <row r="2109" spans="1:10">
      <c r="A2109" s="108" t="str">
        <f>COL_SIZES[[#This Row],[datatype]]&amp;"_"&amp;COL_SIZES[[#This Row],[column_prec]]&amp;"_"&amp;COL_SIZES[[#This Row],[col_len]]</f>
        <v>int_10_4</v>
      </c>
      <c r="B2109" s="108">
        <f>IF(COL_SIZES[[#This Row],[datatype]] = "varchar",
  MIN(
    COL_SIZES[[#This Row],[column_length]],
    IFERROR(VALUE(VLOOKUP(
      COL_SIZES[[#This Row],[table_name]]&amp;"."&amp;COL_SIZES[[#This Row],[column_name]],
      AVG_COL_SIZES[#Data],2,FALSE)),
    COL_SIZES[[#This Row],[column_length]])
  ),
  COL_SIZES[[#This Row],[column_length]])</f>
        <v>4</v>
      </c>
      <c r="C2109" s="109">
        <f>VLOOKUP(A2109,DBMS_TYPE_SIZES[],2,FALSE)</f>
        <v>9</v>
      </c>
      <c r="D2109" s="109">
        <f>VLOOKUP(A2109,DBMS_TYPE_SIZES[],3,FALSE)</f>
        <v>4</v>
      </c>
      <c r="E2109" s="110">
        <f>VLOOKUP(A2109,DBMS_TYPE_SIZES[],4,FALSE)</f>
        <v>4</v>
      </c>
      <c r="F2109" t="s">
        <v>216</v>
      </c>
      <c r="G2109" t="s">
        <v>139</v>
      </c>
      <c r="H2109" t="s">
        <v>18</v>
      </c>
      <c r="I2109">
        <v>10</v>
      </c>
      <c r="J2109">
        <v>4</v>
      </c>
    </row>
    <row r="2110" spans="1:10">
      <c r="A2110" s="108" t="str">
        <f>COL_SIZES[[#This Row],[datatype]]&amp;"_"&amp;COL_SIZES[[#This Row],[column_prec]]&amp;"_"&amp;COL_SIZES[[#This Row],[col_len]]</f>
        <v>varchar_0_255</v>
      </c>
      <c r="B2110" s="108">
        <f>IF(COL_SIZES[[#This Row],[datatype]] = "varchar",
  MIN(
    COL_SIZES[[#This Row],[column_length]],
    IFERROR(VALUE(VLOOKUP(
      COL_SIZES[[#This Row],[table_name]]&amp;"."&amp;COL_SIZES[[#This Row],[column_name]],
      AVG_COL_SIZES[#Data],2,FALSE)),
    COL_SIZES[[#This Row],[column_length]])
  ),
  COL_SIZES[[#This Row],[column_length]])</f>
        <v>255</v>
      </c>
      <c r="C2110" s="109">
        <f>VLOOKUP(A2110,DBMS_TYPE_SIZES[],2,FALSE)</f>
        <v>255</v>
      </c>
      <c r="D2110" s="109">
        <f>VLOOKUP(A2110,DBMS_TYPE_SIZES[],3,FALSE)</f>
        <v>255</v>
      </c>
      <c r="E2110" s="110">
        <f>VLOOKUP(A2110,DBMS_TYPE_SIZES[],4,FALSE)</f>
        <v>256</v>
      </c>
      <c r="F2110" t="s">
        <v>216</v>
      </c>
      <c r="G2110" t="s">
        <v>699</v>
      </c>
      <c r="H2110" t="s">
        <v>86</v>
      </c>
      <c r="I2110">
        <v>0</v>
      </c>
      <c r="J2110">
        <v>255</v>
      </c>
    </row>
    <row r="2111" spans="1:10">
      <c r="A2111" s="108" t="str">
        <f>COL_SIZES[[#This Row],[datatype]]&amp;"_"&amp;COL_SIZES[[#This Row],[column_prec]]&amp;"_"&amp;COL_SIZES[[#This Row],[col_len]]</f>
        <v>varchar_0_255</v>
      </c>
      <c r="B2111" s="108">
        <f>IF(COL_SIZES[[#This Row],[datatype]] = "varchar",
  MIN(
    COL_SIZES[[#This Row],[column_length]],
    IFERROR(VALUE(VLOOKUP(
      COL_SIZES[[#This Row],[table_name]]&amp;"."&amp;COL_SIZES[[#This Row],[column_name]],
      AVG_COL_SIZES[#Data],2,FALSE)),
    COL_SIZES[[#This Row],[column_length]])
  ),
  COL_SIZES[[#This Row],[column_length]])</f>
        <v>255</v>
      </c>
      <c r="C2111" s="109">
        <f>VLOOKUP(A2111,DBMS_TYPE_SIZES[],2,FALSE)</f>
        <v>255</v>
      </c>
      <c r="D2111" s="109">
        <f>VLOOKUP(A2111,DBMS_TYPE_SIZES[],3,FALSE)</f>
        <v>255</v>
      </c>
      <c r="E2111" s="110">
        <f>VLOOKUP(A2111,DBMS_TYPE_SIZES[],4,FALSE)</f>
        <v>256</v>
      </c>
      <c r="F2111" t="s">
        <v>216</v>
      </c>
      <c r="G2111" t="s">
        <v>700</v>
      </c>
      <c r="H2111" t="s">
        <v>86</v>
      </c>
      <c r="I2111">
        <v>0</v>
      </c>
      <c r="J2111">
        <v>255</v>
      </c>
    </row>
    <row r="2112" spans="1:10">
      <c r="A2112" s="108" t="str">
        <f>COL_SIZES[[#This Row],[datatype]]&amp;"_"&amp;COL_SIZES[[#This Row],[column_prec]]&amp;"_"&amp;COL_SIZES[[#This Row],[col_len]]</f>
        <v>int_10_4</v>
      </c>
      <c r="B2112" s="108">
        <f>IF(COL_SIZES[[#This Row],[datatype]] = "varchar",
  MIN(
    COL_SIZES[[#This Row],[column_length]],
    IFERROR(VALUE(VLOOKUP(
      COL_SIZES[[#This Row],[table_name]]&amp;"."&amp;COL_SIZES[[#This Row],[column_name]],
      AVG_COL_SIZES[#Data],2,FALSE)),
    COL_SIZES[[#This Row],[column_length]])
  ),
  COL_SIZES[[#This Row],[column_length]])</f>
        <v>4</v>
      </c>
      <c r="C2112" s="109">
        <f>VLOOKUP(A2112,DBMS_TYPE_SIZES[],2,FALSE)</f>
        <v>9</v>
      </c>
      <c r="D2112" s="109">
        <f>VLOOKUP(A2112,DBMS_TYPE_SIZES[],3,FALSE)</f>
        <v>4</v>
      </c>
      <c r="E2112" s="110">
        <f>VLOOKUP(A2112,DBMS_TYPE_SIZES[],4,FALSE)</f>
        <v>4</v>
      </c>
      <c r="F2112" t="s">
        <v>216</v>
      </c>
      <c r="G2112" t="s">
        <v>116</v>
      </c>
      <c r="H2112" t="s">
        <v>18</v>
      </c>
      <c r="I2112">
        <v>10</v>
      </c>
      <c r="J2112">
        <v>4</v>
      </c>
    </row>
    <row r="2113" spans="1:10">
      <c r="A2113" s="108" t="str">
        <f>COL_SIZES[[#This Row],[datatype]]&amp;"_"&amp;COL_SIZES[[#This Row],[column_prec]]&amp;"_"&amp;COL_SIZES[[#This Row],[col_len]]</f>
        <v>numeric_16_9</v>
      </c>
      <c r="B2113" s="108">
        <f>IF(COL_SIZES[[#This Row],[datatype]] = "varchar",
  MIN(
    COL_SIZES[[#This Row],[column_length]],
    IFERROR(VALUE(VLOOKUP(
      COL_SIZES[[#This Row],[table_name]]&amp;"."&amp;COL_SIZES[[#This Row],[column_name]],
      AVG_COL_SIZES[#Data],2,FALSE)),
    COL_SIZES[[#This Row],[column_length]])
  ),
  COL_SIZES[[#This Row],[column_length]])</f>
        <v>9</v>
      </c>
      <c r="C2113" s="109">
        <f>VLOOKUP(A2113,DBMS_TYPE_SIZES[],2,FALSE)</f>
        <v>9</v>
      </c>
      <c r="D2113" s="109">
        <f>VLOOKUP(A2113,DBMS_TYPE_SIZES[],3,FALSE)</f>
        <v>9</v>
      </c>
      <c r="E2113" s="110">
        <f>VLOOKUP(A2113,DBMS_TYPE_SIZES[],4,FALSE)</f>
        <v>9</v>
      </c>
      <c r="F2113" t="s">
        <v>216</v>
      </c>
      <c r="G2113" t="s">
        <v>96</v>
      </c>
      <c r="H2113" t="s">
        <v>62</v>
      </c>
      <c r="I2113">
        <v>16</v>
      </c>
      <c r="J2113">
        <v>9</v>
      </c>
    </row>
    <row r="2114" spans="1:10">
      <c r="A2114" s="108" t="str">
        <f>COL_SIZES[[#This Row],[datatype]]&amp;"_"&amp;COL_SIZES[[#This Row],[column_prec]]&amp;"_"&amp;COL_SIZES[[#This Row],[col_len]]</f>
        <v>int_10_4</v>
      </c>
      <c r="B2114" s="108">
        <f>IF(COL_SIZES[[#This Row],[datatype]] = "varchar",
  MIN(
    COL_SIZES[[#This Row],[column_length]],
    IFERROR(VALUE(VLOOKUP(
      COL_SIZES[[#This Row],[table_name]]&amp;"."&amp;COL_SIZES[[#This Row],[column_name]],
      AVG_COL_SIZES[#Data],2,FALSE)),
    COL_SIZES[[#This Row],[column_length]])
  ),
  COL_SIZES[[#This Row],[column_length]])</f>
        <v>4</v>
      </c>
      <c r="C2114" s="109">
        <f>VLOOKUP(A2114,DBMS_TYPE_SIZES[],2,FALSE)</f>
        <v>9</v>
      </c>
      <c r="D2114" s="109">
        <f>VLOOKUP(A2114,DBMS_TYPE_SIZES[],3,FALSE)</f>
        <v>4</v>
      </c>
      <c r="E2114" s="110">
        <f>VLOOKUP(A2114,DBMS_TYPE_SIZES[],4,FALSE)</f>
        <v>4</v>
      </c>
      <c r="F2114" t="s">
        <v>216</v>
      </c>
      <c r="G2114" t="s">
        <v>204</v>
      </c>
      <c r="H2114" t="s">
        <v>18</v>
      </c>
      <c r="I2114">
        <v>10</v>
      </c>
      <c r="J2114">
        <v>4</v>
      </c>
    </row>
    <row r="2115" spans="1:10">
      <c r="A2115" s="108" t="str">
        <f>COL_SIZES[[#This Row],[datatype]]&amp;"_"&amp;COL_SIZES[[#This Row],[column_prec]]&amp;"_"&amp;COL_SIZES[[#This Row],[col_len]]</f>
        <v>numeric_19_9</v>
      </c>
      <c r="B2115" s="108">
        <f>IF(COL_SIZES[[#This Row],[datatype]] = "varchar",
  MIN(
    COL_SIZES[[#This Row],[column_length]],
    IFERROR(VALUE(VLOOKUP(
      COL_SIZES[[#This Row],[table_name]]&amp;"."&amp;COL_SIZES[[#This Row],[column_name]],
      AVG_COL_SIZES[#Data],2,FALSE)),
    COL_SIZES[[#This Row],[column_length]])
  ),
  COL_SIZES[[#This Row],[column_length]])</f>
        <v>9</v>
      </c>
      <c r="C2115" s="109">
        <f>VLOOKUP(A2115,DBMS_TYPE_SIZES[],2,FALSE)</f>
        <v>9</v>
      </c>
      <c r="D2115" s="109">
        <f>VLOOKUP(A2115,DBMS_TYPE_SIZES[],3,FALSE)</f>
        <v>9</v>
      </c>
      <c r="E2115" s="110">
        <f>VLOOKUP(A2115,DBMS_TYPE_SIZES[],4,FALSE)</f>
        <v>9</v>
      </c>
      <c r="F2115" t="s">
        <v>216</v>
      </c>
      <c r="G2115" t="s">
        <v>151</v>
      </c>
      <c r="H2115" t="s">
        <v>62</v>
      </c>
      <c r="I2115">
        <v>19</v>
      </c>
      <c r="J2115">
        <v>9</v>
      </c>
    </row>
    <row r="2116" spans="1:10">
      <c r="A2116" s="108" t="str">
        <f>COL_SIZES[[#This Row],[datatype]]&amp;"_"&amp;COL_SIZES[[#This Row],[column_prec]]&amp;"_"&amp;COL_SIZES[[#This Row],[col_len]]</f>
        <v>numeric_19_9</v>
      </c>
      <c r="B2116" s="108">
        <f>IF(COL_SIZES[[#This Row],[datatype]] = "varchar",
  MIN(
    COL_SIZES[[#This Row],[column_length]],
    IFERROR(VALUE(VLOOKUP(
      COL_SIZES[[#This Row],[table_name]]&amp;"."&amp;COL_SIZES[[#This Row],[column_name]],
      AVG_COL_SIZES[#Data],2,FALSE)),
    COL_SIZES[[#This Row],[column_length]])
  ),
  COL_SIZES[[#This Row],[column_length]])</f>
        <v>9</v>
      </c>
      <c r="C2116" s="109">
        <f>VLOOKUP(A2116,DBMS_TYPE_SIZES[],2,FALSE)</f>
        <v>9</v>
      </c>
      <c r="D2116" s="109">
        <f>VLOOKUP(A2116,DBMS_TYPE_SIZES[],3,FALSE)</f>
        <v>9</v>
      </c>
      <c r="E2116" s="110">
        <f>VLOOKUP(A2116,DBMS_TYPE_SIZES[],4,FALSE)</f>
        <v>9</v>
      </c>
      <c r="F2116" t="s">
        <v>217</v>
      </c>
      <c r="G2116" t="s">
        <v>143</v>
      </c>
      <c r="H2116" t="s">
        <v>62</v>
      </c>
      <c r="I2116">
        <v>19</v>
      </c>
      <c r="J2116">
        <v>9</v>
      </c>
    </row>
    <row r="2117" spans="1:10">
      <c r="A2117" s="108" t="str">
        <f>COL_SIZES[[#This Row],[datatype]]&amp;"_"&amp;COL_SIZES[[#This Row],[column_prec]]&amp;"_"&amp;COL_SIZES[[#This Row],[col_len]]</f>
        <v>datetime_23_8</v>
      </c>
      <c r="B2117" s="108">
        <f>IF(COL_SIZES[[#This Row],[datatype]] = "varchar",
  MIN(
    COL_SIZES[[#This Row],[column_length]],
    IFERROR(VALUE(VLOOKUP(
      COL_SIZES[[#This Row],[table_name]]&amp;"."&amp;COL_SIZES[[#This Row],[column_name]],
      AVG_COL_SIZES[#Data],2,FALSE)),
    COL_SIZES[[#This Row],[column_length]])
  ),
  COL_SIZES[[#This Row],[column_length]])</f>
        <v>8</v>
      </c>
      <c r="C2117" s="109">
        <f>VLOOKUP(A2117,DBMS_TYPE_SIZES[],2,FALSE)</f>
        <v>7</v>
      </c>
      <c r="D2117" s="109">
        <f>VLOOKUP(A2117,DBMS_TYPE_SIZES[],3,FALSE)</f>
        <v>8</v>
      </c>
      <c r="E2117" s="110">
        <f>VLOOKUP(A2117,DBMS_TYPE_SIZES[],4,FALSE)</f>
        <v>8</v>
      </c>
      <c r="F2117" t="s">
        <v>217</v>
      </c>
      <c r="G2117" t="s">
        <v>575</v>
      </c>
      <c r="H2117" t="s">
        <v>20</v>
      </c>
      <c r="I2117">
        <v>23</v>
      </c>
      <c r="J2117">
        <v>8</v>
      </c>
    </row>
    <row r="2118" spans="1:10">
      <c r="A2118" s="108" t="str">
        <f>COL_SIZES[[#This Row],[datatype]]&amp;"_"&amp;COL_SIZES[[#This Row],[column_prec]]&amp;"_"&amp;COL_SIZES[[#This Row],[col_len]]</f>
        <v>int_10_4</v>
      </c>
      <c r="B2118" s="108">
        <f>IF(COL_SIZES[[#This Row],[datatype]] = "varchar",
  MIN(
    COL_SIZES[[#This Row],[column_length]],
    IFERROR(VALUE(VLOOKUP(
      COL_SIZES[[#This Row],[table_name]]&amp;"."&amp;COL_SIZES[[#This Row],[column_name]],
      AVG_COL_SIZES[#Data],2,FALSE)),
    COL_SIZES[[#This Row],[column_length]])
  ),
  COL_SIZES[[#This Row],[column_length]])</f>
        <v>4</v>
      </c>
      <c r="C2118" s="109">
        <f>VLOOKUP(A2118,DBMS_TYPE_SIZES[],2,FALSE)</f>
        <v>9</v>
      </c>
      <c r="D2118" s="109">
        <f>VLOOKUP(A2118,DBMS_TYPE_SIZES[],3,FALSE)</f>
        <v>4</v>
      </c>
      <c r="E2118" s="110">
        <f>VLOOKUP(A2118,DBMS_TYPE_SIZES[],4,FALSE)</f>
        <v>4</v>
      </c>
      <c r="F2118" t="s">
        <v>217</v>
      </c>
      <c r="G2118" t="s">
        <v>141</v>
      </c>
      <c r="H2118" t="s">
        <v>18</v>
      </c>
      <c r="I2118">
        <v>10</v>
      </c>
      <c r="J2118">
        <v>4</v>
      </c>
    </row>
    <row r="2119" spans="1:10">
      <c r="A2119" s="108" t="str">
        <f>COL_SIZES[[#This Row],[datatype]]&amp;"_"&amp;COL_SIZES[[#This Row],[column_prec]]&amp;"_"&amp;COL_SIZES[[#This Row],[col_len]]</f>
        <v>datetime_23_8</v>
      </c>
      <c r="B2119" s="108">
        <f>IF(COL_SIZES[[#This Row],[datatype]] = "varchar",
  MIN(
    COL_SIZES[[#This Row],[column_length]],
    IFERROR(VALUE(VLOOKUP(
      COL_SIZES[[#This Row],[table_name]]&amp;"."&amp;COL_SIZES[[#This Row],[column_name]],
      AVG_COL_SIZES[#Data],2,FALSE)),
    COL_SIZES[[#This Row],[column_length]])
  ),
  COL_SIZES[[#This Row],[column_length]])</f>
        <v>8</v>
      </c>
      <c r="C2119" s="109">
        <f>VLOOKUP(A2119,DBMS_TYPE_SIZES[],2,FALSE)</f>
        <v>7</v>
      </c>
      <c r="D2119" s="109">
        <f>VLOOKUP(A2119,DBMS_TYPE_SIZES[],3,FALSE)</f>
        <v>8</v>
      </c>
      <c r="E2119" s="110">
        <f>VLOOKUP(A2119,DBMS_TYPE_SIZES[],4,FALSE)</f>
        <v>8</v>
      </c>
      <c r="F2119" t="s">
        <v>217</v>
      </c>
      <c r="G2119" t="s">
        <v>811</v>
      </c>
      <c r="H2119" t="s">
        <v>20</v>
      </c>
      <c r="I2119">
        <v>23</v>
      </c>
      <c r="J2119">
        <v>8</v>
      </c>
    </row>
    <row r="2120" spans="1:10">
      <c r="A2120" s="108" t="str">
        <f>COL_SIZES[[#This Row],[datatype]]&amp;"_"&amp;COL_SIZES[[#This Row],[column_prec]]&amp;"_"&amp;COL_SIZES[[#This Row],[col_len]]</f>
        <v>int_10_4</v>
      </c>
      <c r="B2120" s="108">
        <f>IF(COL_SIZES[[#This Row],[datatype]] = "varchar",
  MIN(
    COL_SIZES[[#This Row],[column_length]],
    IFERROR(VALUE(VLOOKUP(
      COL_SIZES[[#This Row],[table_name]]&amp;"."&amp;COL_SIZES[[#This Row],[column_name]],
      AVG_COL_SIZES[#Data],2,FALSE)),
    COL_SIZES[[#This Row],[column_length]])
  ),
  COL_SIZES[[#This Row],[column_length]])</f>
        <v>4</v>
      </c>
      <c r="C2120" s="109">
        <f>VLOOKUP(A2120,DBMS_TYPE_SIZES[],2,FALSE)</f>
        <v>9</v>
      </c>
      <c r="D2120" s="109">
        <f>VLOOKUP(A2120,DBMS_TYPE_SIZES[],3,FALSE)</f>
        <v>4</v>
      </c>
      <c r="E2120" s="110">
        <f>VLOOKUP(A2120,DBMS_TYPE_SIZES[],4,FALSE)</f>
        <v>4</v>
      </c>
      <c r="F2120" t="s">
        <v>217</v>
      </c>
      <c r="G2120" t="s">
        <v>211</v>
      </c>
      <c r="H2120" t="s">
        <v>18</v>
      </c>
      <c r="I2120">
        <v>10</v>
      </c>
      <c r="J2120">
        <v>4</v>
      </c>
    </row>
    <row r="2121" spans="1:10">
      <c r="A2121" s="108" t="str">
        <f>COL_SIZES[[#This Row],[datatype]]&amp;"_"&amp;COL_SIZES[[#This Row],[column_prec]]&amp;"_"&amp;COL_SIZES[[#This Row],[col_len]]</f>
        <v>int_10_4</v>
      </c>
      <c r="B2121" s="108">
        <f>IF(COL_SIZES[[#This Row],[datatype]] = "varchar",
  MIN(
    COL_SIZES[[#This Row],[column_length]],
    IFERROR(VALUE(VLOOKUP(
      COL_SIZES[[#This Row],[table_name]]&amp;"."&amp;COL_SIZES[[#This Row],[column_name]],
      AVG_COL_SIZES[#Data],2,FALSE)),
    COL_SIZES[[#This Row],[column_length]])
  ),
  COL_SIZES[[#This Row],[column_length]])</f>
        <v>4</v>
      </c>
      <c r="C2121" s="109">
        <f>VLOOKUP(A2121,DBMS_TYPE_SIZES[],2,FALSE)</f>
        <v>9</v>
      </c>
      <c r="D2121" s="109">
        <f>VLOOKUP(A2121,DBMS_TYPE_SIZES[],3,FALSE)</f>
        <v>4</v>
      </c>
      <c r="E2121" s="110">
        <f>VLOOKUP(A2121,DBMS_TYPE_SIZES[],4,FALSE)</f>
        <v>4</v>
      </c>
      <c r="F2121" t="s">
        <v>217</v>
      </c>
      <c r="G2121" t="s">
        <v>212</v>
      </c>
      <c r="H2121" t="s">
        <v>18</v>
      </c>
      <c r="I2121">
        <v>10</v>
      </c>
      <c r="J2121">
        <v>4</v>
      </c>
    </row>
    <row r="2122" spans="1:10">
      <c r="A2122" s="108" t="str">
        <f>COL_SIZES[[#This Row],[datatype]]&amp;"_"&amp;COL_SIZES[[#This Row],[column_prec]]&amp;"_"&amp;COL_SIZES[[#This Row],[col_len]]</f>
        <v>int_10_4</v>
      </c>
      <c r="B2122" s="108">
        <f>IF(COL_SIZES[[#This Row],[datatype]] = "varchar",
  MIN(
    COL_SIZES[[#This Row],[column_length]],
    IFERROR(VALUE(VLOOKUP(
      COL_SIZES[[#This Row],[table_name]]&amp;"."&amp;COL_SIZES[[#This Row],[column_name]],
      AVG_COL_SIZES[#Data],2,FALSE)),
    COL_SIZES[[#This Row],[column_length]])
  ),
  COL_SIZES[[#This Row],[column_length]])</f>
        <v>4</v>
      </c>
      <c r="C2122" s="109">
        <f>VLOOKUP(A2122,DBMS_TYPE_SIZES[],2,FALSE)</f>
        <v>9</v>
      </c>
      <c r="D2122" s="109">
        <f>VLOOKUP(A2122,DBMS_TYPE_SIZES[],3,FALSE)</f>
        <v>4</v>
      </c>
      <c r="E2122" s="110">
        <f>VLOOKUP(A2122,DBMS_TYPE_SIZES[],4,FALSE)</f>
        <v>4</v>
      </c>
      <c r="F2122" t="s">
        <v>217</v>
      </c>
      <c r="G2122" t="s">
        <v>207</v>
      </c>
      <c r="H2122" t="s">
        <v>18</v>
      </c>
      <c r="I2122">
        <v>10</v>
      </c>
      <c r="J2122">
        <v>4</v>
      </c>
    </row>
    <row r="2123" spans="1:10">
      <c r="A2123" s="108" t="str">
        <f>COL_SIZES[[#This Row],[datatype]]&amp;"_"&amp;COL_SIZES[[#This Row],[column_prec]]&amp;"_"&amp;COL_SIZES[[#This Row],[col_len]]</f>
        <v>int_10_4</v>
      </c>
      <c r="B2123" s="108">
        <f>IF(COL_SIZES[[#This Row],[datatype]] = "varchar",
  MIN(
    COL_SIZES[[#This Row],[column_length]],
    IFERROR(VALUE(VLOOKUP(
      COL_SIZES[[#This Row],[table_name]]&amp;"."&amp;COL_SIZES[[#This Row],[column_name]],
      AVG_COL_SIZES[#Data],2,FALSE)),
    COL_SIZES[[#This Row],[column_length]])
  ),
  COL_SIZES[[#This Row],[column_length]])</f>
        <v>4</v>
      </c>
      <c r="C2123" s="109">
        <f>VLOOKUP(A2123,DBMS_TYPE_SIZES[],2,FALSE)</f>
        <v>9</v>
      </c>
      <c r="D2123" s="109">
        <f>VLOOKUP(A2123,DBMS_TYPE_SIZES[],3,FALSE)</f>
        <v>4</v>
      </c>
      <c r="E2123" s="110">
        <f>VLOOKUP(A2123,DBMS_TYPE_SIZES[],4,FALSE)</f>
        <v>4</v>
      </c>
      <c r="F2123" t="s">
        <v>217</v>
      </c>
      <c r="G2123" t="s">
        <v>697</v>
      </c>
      <c r="H2123" t="s">
        <v>18</v>
      </c>
      <c r="I2123">
        <v>10</v>
      </c>
      <c r="J2123">
        <v>4</v>
      </c>
    </row>
    <row r="2124" spans="1:10">
      <c r="A2124" s="108" t="str">
        <f>COL_SIZES[[#This Row],[datatype]]&amp;"_"&amp;COL_SIZES[[#This Row],[column_prec]]&amp;"_"&amp;COL_SIZES[[#This Row],[col_len]]</f>
        <v>int_10_4</v>
      </c>
      <c r="B2124" s="108">
        <f>IF(COL_SIZES[[#This Row],[datatype]] = "varchar",
  MIN(
    COL_SIZES[[#This Row],[column_length]],
    IFERROR(VALUE(VLOOKUP(
      COL_SIZES[[#This Row],[table_name]]&amp;"."&amp;COL_SIZES[[#This Row],[column_name]],
      AVG_COL_SIZES[#Data],2,FALSE)),
    COL_SIZES[[#This Row],[column_length]])
  ),
  COL_SIZES[[#This Row],[column_length]])</f>
        <v>4</v>
      </c>
      <c r="C2124" s="109">
        <f>VLOOKUP(A2124,DBMS_TYPE_SIZES[],2,FALSE)</f>
        <v>9</v>
      </c>
      <c r="D2124" s="109">
        <f>VLOOKUP(A2124,DBMS_TYPE_SIZES[],3,FALSE)</f>
        <v>4</v>
      </c>
      <c r="E2124" s="110">
        <f>VLOOKUP(A2124,DBMS_TYPE_SIZES[],4,FALSE)</f>
        <v>4</v>
      </c>
      <c r="F2124" t="s">
        <v>217</v>
      </c>
      <c r="G2124" t="s">
        <v>698</v>
      </c>
      <c r="H2124" t="s">
        <v>18</v>
      </c>
      <c r="I2124">
        <v>10</v>
      </c>
      <c r="J2124">
        <v>4</v>
      </c>
    </row>
    <row r="2125" spans="1:10">
      <c r="A2125" s="108" t="str">
        <f>COL_SIZES[[#This Row],[datatype]]&amp;"_"&amp;COL_SIZES[[#This Row],[column_prec]]&amp;"_"&amp;COL_SIZES[[#This Row],[col_len]]</f>
        <v>int_10_4</v>
      </c>
      <c r="B2125" s="108">
        <f>IF(COL_SIZES[[#This Row],[datatype]] = "varchar",
  MIN(
    COL_SIZES[[#This Row],[column_length]],
    IFERROR(VALUE(VLOOKUP(
      COL_SIZES[[#This Row],[table_name]]&amp;"."&amp;COL_SIZES[[#This Row],[column_name]],
      AVG_COL_SIZES[#Data],2,FALSE)),
    COL_SIZES[[#This Row],[column_length]])
  ),
  COL_SIZES[[#This Row],[column_length]])</f>
        <v>4</v>
      </c>
      <c r="C2125" s="109">
        <f>VLOOKUP(A2125,DBMS_TYPE_SIZES[],2,FALSE)</f>
        <v>9</v>
      </c>
      <c r="D2125" s="109">
        <f>VLOOKUP(A2125,DBMS_TYPE_SIZES[],3,FALSE)</f>
        <v>4</v>
      </c>
      <c r="E2125" s="110">
        <f>VLOOKUP(A2125,DBMS_TYPE_SIZES[],4,FALSE)</f>
        <v>4</v>
      </c>
      <c r="F2125" t="s">
        <v>217</v>
      </c>
      <c r="G2125" t="s">
        <v>139</v>
      </c>
      <c r="H2125" t="s">
        <v>18</v>
      </c>
      <c r="I2125">
        <v>10</v>
      </c>
      <c r="J2125">
        <v>4</v>
      </c>
    </row>
    <row r="2126" spans="1:10">
      <c r="A2126" s="108" t="str">
        <f>COL_SIZES[[#This Row],[datatype]]&amp;"_"&amp;COL_SIZES[[#This Row],[column_prec]]&amp;"_"&amp;COL_SIZES[[#This Row],[col_len]]</f>
        <v>varchar_0_255</v>
      </c>
      <c r="B2126" s="108">
        <f>IF(COL_SIZES[[#This Row],[datatype]] = "varchar",
  MIN(
    COL_SIZES[[#This Row],[column_length]],
    IFERROR(VALUE(VLOOKUP(
      COL_SIZES[[#This Row],[table_name]]&amp;"."&amp;COL_SIZES[[#This Row],[column_name]],
      AVG_COL_SIZES[#Data],2,FALSE)),
    COL_SIZES[[#This Row],[column_length]])
  ),
  COL_SIZES[[#This Row],[column_length]])</f>
        <v>255</v>
      </c>
      <c r="C2126" s="109">
        <f>VLOOKUP(A2126,DBMS_TYPE_SIZES[],2,FALSE)</f>
        <v>255</v>
      </c>
      <c r="D2126" s="109">
        <f>VLOOKUP(A2126,DBMS_TYPE_SIZES[],3,FALSE)</f>
        <v>255</v>
      </c>
      <c r="E2126" s="110">
        <f>VLOOKUP(A2126,DBMS_TYPE_SIZES[],4,FALSE)</f>
        <v>256</v>
      </c>
      <c r="F2126" t="s">
        <v>217</v>
      </c>
      <c r="G2126" t="s">
        <v>699</v>
      </c>
      <c r="H2126" t="s">
        <v>86</v>
      </c>
      <c r="I2126">
        <v>0</v>
      </c>
      <c r="J2126">
        <v>255</v>
      </c>
    </row>
    <row r="2127" spans="1:10">
      <c r="A2127" s="108" t="str">
        <f>COL_SIZES[[#This Row],[datatype]]&amp;"_"&amp;COL_SIZES[[#This Row],[column_prec]]&amp;"_"&amp;COL_SIZES[[#This Row],[col_len]]</f>
        <v>varchar_0_255</v>
      </c>
      <c r="B2127" s="108">
        <f>IF(COL_SIZES[[#This Row],[datatype]] = "varchar",
  MIN(
    COL_SIZES[[#This Row],[column_length]],
    IFERROR(VALUE(VLOOKUP(
      COL_SIZES[[#This Row],[table_name]]&amp;"."&amp;COL_SIZES[[#This Row],[column_name]],
      AVG_COL_SIZES[#Data],2,FALSE)),
    COL_SIZES[[#This Row],[column_length]])
  ),
  COL_SIZES[[#This Row],[column_length]])</f>
        <v>255</v>
      </c>
      <c r="C2127" s="109">
        <f>VLOOKUP(A2127,DBMS_TYPE_SIZES[],2,FALSE)</f>
        <v>255</v>
      </c>
      <c r="D2127" s="109">
        <f>VLOOKUP(A2127,DBMS_TYPE_SIZES[],3,FALSE)</f>
        <v>255</v>
      </c>
      <c r="E2127" s="110">
        <f>VLOOKUP(A2127,DBMS_TYPE_SIZES[],4,FALSE)</f>
        <v>256</v>
      </c>
      <c r="F2127" t="s">
        <v>217</v>
      </c>
      <c r="G2127" t="s">
        <v>700</v>
      </c>
      <c r="H2127" t="s">
        <v>86</v>
      </c>
      <c r="I2127">
        <v>0</v>
      </c>
      <c r="J2127">
        <v>255</v>
      </c>
    </row>
    <row r="2128" spans="1:10">
      <c r="A2128" s="108" t="str">
        <f>COL_SIZES[[#This Row],[datatype]]&amp;"_"&amp;COL_SIZES[[#This Row],[column_prec]]&amp;"_"&amp;COL_SIZES[[#This Row],[col_len]]</f>
        <v>int_10_4</v>
      </c>
      <c r="B2128" s="108">
        <f>IF(COL_SIZES[[#This Row],[datatype]] = "varchar",
  MIN(
    COL_SIZES[[#This Row],[column_length]],
    IFERROR(VALUE(VLOOKUP(
      COL_SIZES[[#This Row],[table_name]]&amp;"."&amp;COL_SIZES[[#This Row],[column_name]],
      AVG_COL_SIZES[#Data],2,FALSE)),
    COL_SIZES[[#This Row],[column_length]])
  ),
  COL_SIZES[[#This Row],[column_length]])</f>
        <v>4</v>
      </c>
      <c r="C2128" s="109">
        <f>VLOOKUP(A2128,DBMS_TYPE_SIZES[],2,FALSE)</f>
        <v>9</v>
      </c>
      <c r="D2128" s="109">
        <f>VLOOKUP(A2128,DBMS_TYPE_SIZES[],3,FALSE)</f>
        <v>4</v>
      </c>
      <c r="E2128" s="110">
        <f>VLOOKUP(A2128,DBMS_TYPE_SIZES[],4,FALSE)</f>
        <v>4</v>
      </c>
      <c r="F2128" t="s">
        <v>217</v>
      </c>
      <c r="G2128" t="s">
        <v>116</v>
      </c>
      <c r="H2128" t="s">
        <v>18</v>
      </c>
      <c r="I2128">
        <v>10</v>
      </c>
      <c r="J2128">
        <v>4</v>
      </c>
    </row>
    <row r="2129" spans="1:10">
      <c r="A2129" s="108" t="str">
        <f>COL_SIZES[[#This Row],[datatype]]&amp;"_"&amp;COL_SIZES[[#This Row],[column_prec]]&amp;"_"&amp;COL_SIZES[[#This Row],[col_len]]</f>
        <v>numeric_16_9</v>
      </c>
      <c r="B2129" s="108">
        <f>IF(COL_SIZES[[#This Row],[datatype]] = "varchar",
  MIN(
    COL_SIZES[[#This Row],[column_length]],
    IFERROR(VALUE(VLOOKUP(
      COL_SIZES[[#This Row],[table_name]]&amp;"."&amp;COL_SIZES[[#This Row],[column_name]],
      AVG_COL_SIZES[#Data],2,FALSE)),
    COL_SIZES[[#This Row],[column_length]])
  ),
  COL_SIZES[[#This Row],[column_length]])</f>
        <v>9</v>
      </c>
      <c r="C2129" s="109">
        <f>VLOOKUP(A2129,DBMS_TYPE_SIZES[],2,FALSE)</f>
        <v>9</v>
      </c>
      <c r="D2129" s="109">
        <f>VLOOKUP(A2129,DBMS_TYPE_SIZES[],3,FALSE)</f>
        <v>9</v>
      </c>
      <c r="E2129" s="110">
        <f>VLOOKUP(A2129,DBMS_TYPE_SIZES[],4,FALSE)</f>
        <v>9</v>
      </c>
      <c r="F2129" t="s">
        <v>217</v>
      </c>
      <c r="G2129" t="s">
        <v>96</v>
      </c>
      <c r="H2129" t="s">
        <v>62</v>
      </c>
      <c r="I2129">
        <v>16</v>
      </c>
      <c r="J2129">
        <v>9</v>
      </c>
    </row>
    <row r="2130" spans="1:10">
      <c r="A2130" s="108" t="str">
        <f>COL_SIZES[[#This Row],[datatype]]&amp;"_"&amp;COL_SIZES[[#This Row],[column_prec]]&amp;"_"&amp;COL_SIZES[[#This Row],[col_len]]</f>
        <v>int_10_4</v>
      </c>
      <c r="B2130" s="108">
        <f>IF(COL_SIZES[[#This Row],[datatype]] = "varchar",
  MIN(
    COL_SIZES[[#This Row],[column_length]],
    IFERROR(VALUE(VLOOKUP(
      COL_SIZES[[#This Row],[table_name]]&amp;"."&amp;COL_SIZES[[#This Row],[column_name]],
      AVG_COL_SIZES[#Data],2,FALSE)),
    COL_SIZES[[#This Row],[column_length]])
  ),
  COL_SIZES[[#This Row],[column_length]])</f>
        <v>4</v>
      </c>
      <c r="C2130" s="109">
        <f>VLOOKUP(A2130,DBMS_TYPE_SIZES[],2,FALSE)</f>
        <v>9</v>
      </c>
      <c r="D2130" s="109">
        <f>VLOOKUP(A2130,DBMS_TYPE_SIZES[],3,FALSE)</f>
        <v>4</v>
      </c>
      <c r="E2130" s="110">
        <f>VLOOKUP(A2130,DBMS_TYPE_SIZES[],4,FALSE)</f>
        <v>4</v>
      </c>
      <c r="F2130" t="s">
        <v>217</v>
      </c>
      <c r="G2130" t="s">
        <v>204</v>
      </c>
      <c r="H2130" t="s">
        <v>18</v>
      </c>
      <c r="I2130">
        <v>10</v>
      </c>
      <c r="J2130">
        <v>4</v>
      </c>
    </row>
    <row r="2131" spans="1:10">
      <c r="A2131" s="108" t="str">
        <f>COL_SIZES[[#This Row],[datatype]]&amp;"_"&amp;COL_SIZES[[#This Row],[column_prec]]&amp;"_"&amp;COL_SIZES[[#This Row],[col_len]]</f>
        <v>numeric_19_9</v>
      </c>
      <c r="B2131" s="108">
        <f>IF(COL_SIZES[[#This Row],[datatype]] = "varchar",
  MIN(
    COL_SIZES[[#This Row],[column_length]],
    IFERROR(VALUE(VLOOKUP(
      COL_SIZES[[#This Row],[table_name]]&amp;"."&amp;COL_SIZES[[#This Row],[column_name]],
      AVG_COL_SIZES[#Data],2,FALSE)),
    COL_SIZES[[#This Row],[column_length]])
  ),
  COL_SIZES[[#This Row],[column_length]])</f>
        <v>9</v>
      </c>
      <c r="C2131" s="109">
        <f>VLOOKUP(A2131,DBMS_TYPE_SIZES[],2,FALSE)</f>
        <v>9</v>
      </c>
      <c r="D2131" s="109">
        <f>VLOOKUP(A2131,DBMS_TYPE_SIZES[],3,FALSE)</f>
        <v>9</v>
      </c>
      <c r="E2131" s="110">
        <f>VLOOKUP(A2131,DBMS_TYPE_SIZES[],4,FALSE)</f>
        <v>9</v>
      </c>
      <c r="F2131" t="s">
        <v>217</v>
      </c>
      <c r="G2131" t="s">
        <v>151</v>
      </c>
      <c r="H2131" t="s">
        <v>62</v>
      </c>
      <c r="I2131">
        <v>19</v>
      </c>
      <c r="J2131">
        <v>9</v>
      </c>
    </row>
    <row r="2132" spans="1:10">
      <c r="A2132" s="108" t="str">
        <f>COL_SIZES[[#This Row],[datatype]]&amp;"_"&amp;COL_SIZES[[#This Row],[column_prec]]&amp;"_"&amp;COL_SIZES[[#This Row],[col_len]]</f>
        <v>numeric_19_9</v>
      </c>
      <c r="B2132" s="108">
        <f>IF(COL_SIZES[[#This Row],[datatype]] = "varchar",
  MIN(
    COL_SIZES[[#This Row],[column_length]],
    IFERROR(VALUE(VLOOKUP(
      COL_SIZES[[#This Row],[table_name]]&amp;"."&amp;COL_SIZES[[#This Row],[column_name]],
      AVG_COL_SIZES[#Data],2,FALSE)),
    COL_SIZES[[#This Row],[column_length]])
  ),
  COL_SIZES[[#This Row],[column_length]])</f>
        <v>9</v>
      </c>
      <c r="C2132" s="109">
        <f>VLOOKUP(A2132,DBMS_TYPE_SIZES[],2,FALSE)</f>
        <v>9</v>
      </c>
      <c r="D2132" s="109">
        <f>VLOOKUP(A2132,DBMS_TYPE_SIZES[],3,FALSE)</f>
        <v>9</v>
      </c>
      <c r="E2132" s="110">
        <f>VLOOKUP(A2132,DBMS_TYPE_SIZES[],4,FALSE)</f>
        <v>9</v>
      </c>
      <c r="F2132" t="s">
        <v>218</v>
      </c>
      <c r="G2132" t="s">
        <v>143</v>
      </c>
      <c r="H2132" t="s">
        <v>62</v>
      </c>
      <c r="I2132">
        <v>19</v>
      </c>
      <c r="J2132">
        <v>9</v>
      </c>
    </row>
    <row r="2133" spans="1:10">
      <c r="A2133" s="108" t="str">
        <f>COL_SIZES[[#This Row],[datatype]]&amp;"_"&amp;COL_SIZES[[#This Row],[column_prec]]&amp;"_"&amp;COL_SIZES[[#This Row],[col_len]]</f>
        <v>datetime_23_8</v>
      </c>
      <c r="B2133" s="108">
        <f>IF(COL_SIZES[[#This Row],[datatype]] = "varchar",
  MIN(
    COL_SIZES[[#This Row],[column_length]],
    IFERROR(VALUE(VLOOKUP(
      COL_SIZES[[#This Row],[table_name]]&amp;"."&amp;COL_SIZES[[#This Row],[column_name]],
      AVG_COL_SIZES[#Data],2,FALSE)),
    COL_SIZES[[#This Row],[column_length]])
  ),
  COL_SIZES[[#This Row],[column_length]])</f>
        <v>8</v>
      </c>
      <c r="C2133" s="109">
        <f>VLOOKUP(A2133,DBMS_TYPE_SIZES[],2,FALSE)</f>
        <v>7</v>
      </c>
      <c r="D2133" s="109">
        <f>VLOOKUP(A2133,DBMS_TYPE_SIZES[],3,FALSE)</f>
        <v>8</v>
      </c>
      <c r="E2133" s="110">
        <f>VLOOKUP(A2133,DBMS_TYPE_SIZES[],4,FALSE)</f>
        <v>8</v>
      </c>
      <c r="F2133" t="s">
        <v>218</v>
      </c>
      <c r="G2133" t="s">
        <v>575</v>
      </c>
      <c r="H2133" t="s">
        <v>20</v>
      </c>
      <c r="I2133">
        <v>23</v>
      </c>
      <c r="J2133">
        <v>8</v>
      </c>
    </row>
    <row r="2134" spans="1:10">
      <c r="A2134" s="108" t="str">
        <f>COL_SIZES[[#This Row],[datatype]]&amp;"_"&amp;COL_SIZES[[#This Row],[column_prec]]&amp;"_"&amp;COL_SIZES[[#This Row],[col_len]]</f>
        <v>int_10_4</v>
      </c>
      <c r="B2134" s="108">
        <f>IF(COL_SIZES[[#This Row],[datatype]] = "varchar",
  MIN(
    COL_SIZES[[#This Row],[column_length]],
    IFERROR(VALUE(VLOOKUP(
      COL_SIZES[[#This Row],[table_name]]&amp;"."&amp;COL_SIZES[[#This Row],[column_name]],
      AVG_COL_SIZES[#Data],2,FALSE)),
    COL_SIZES[[#This Row],[column_length]])
  ),
  COL_SIZES[[#This Row],[column_length]])</f>
        <v>4</v>
      </c>
      <c r="C2134" s="109">
        <f>VLOOKUP(A2134,DBMS_TYPE_SIZES[],2,FALSE)</f>
        <v>9</v>
      </c>
      <c r="D2134" s="109">
        <f>VLOOKUP(A2134,DBMS_TYPE_SIZES[],3,FALSE)</f>
        <v>4</v>
      </c>
      <c r="E2134" s="110">
        <f>VLOOKUP(A2134,DBMS_TYPE_SIZES[],4,FALSE)</f>
        <v>4</v>
      </c>
      <c r="F2134" t="s">
        <v>218</v>
      </c>
      <c r="G2134" t="s">
        <v>141</v>
      </c>
      <c r="H2134" t="s">
        <v>18</v>
      </c>
      <c r="I2134">
        <v>10</v>
      </c>
      <c r="J2134">
        <v>4</v>
      </c>
    </row>
    <row r="2135" spans="1:10">
      <c r="A2135" s="108" t="str">
        <f>COL_SIZES[[#This Row],[datatype]]&amp;"_"&amp;COL_SIZES[[#This Row],[column_prec]]&amp;"_"&amp;COL_SIZES[[#This Row],[col_len]]</f>
        <v>datetime_23_8</v>
      </c>
      <c r="B2135" s="108">
        <f>IF(COL_SIZES[[#This Row],[datatype]] = "varchar",
  MIN(
    COL_SIZES[[#This Row],[column_length]],
    IFERROR(VALUE(VLOOKUP(
      COL_SIZES[[#This Row],[table_name]]&amp;"."&amp;COL_SIZES[[#This Row],[column_name]],
      AVG_COL_SIZES[#Data],2,FALSE)),
    COL_SIZES[[#This Row],[column_length]])
  ),
  COL_SIZES[[#This Row],[column_length]])</f>
        <v>8</v>
      </c>
      <c r="C2135" s="109">
        <f>VLOOKUP(A2135,DBMS_TYPE_SIZES[],2,FALSE)</f>
        <v>7</v>
      </c>
      <c r="D2135" s="109">
        <f>VLOOKUP(A2135,DBMS_TYPE_SIZES[],3,FALSE)</f>
        <v>8</v>
      </c>
      <c r="E2135" s="110">
        <f>VLOOKUP(A2135,DBMS_TYPE_SIZES[],4,FALSE)</f>
        <v>8</v>
      </c>
      <c r="F2135" t="s">
        <v>218</v>
      </c>
      <c r="G2135" t="s">
        <v>811</v>
      </c>
      <c r="H2135" t="s">
        <v>20</v>
      </c>
      <c r="I2135">
        <v>23</v>
      </c>
      <c r="J2135">
        <v>8</v>
      </c>
    </row>
    <row r="2136" spans="1:10">
      <c r="A2136" s="108" t="str">
        <f>COL_SIZES[[#This Row],[datatype]]&amp;"_"&amp;COL_SIZES[[#This Row],[column_prec]]&amp;"_"&amp;COL_SIZES[[#This Row],[col_len]]</f>
        <v>int_10_4</v>
      </c>
      <c r="B2136" s="108">
        <f>IF(COL_SIZES[[#This Row],[datatype]] = "varchar",
  MIN(
    COL_SIZES[[#This Row],[column_length]],
    IFERROR(VALUE(VLOOKUP(
      COL_SIZES[[#This Row],[table_name]]&amp;"."&amp;COL_SIZES[[#This Row],[column_name]],
      AVG_COL_SIZES[#Data],2,FALSE)),
    COL_SIZES[[#This Row],[column_length]])
  ),
  COL_SIZES[[#This Row],[column_length]])</f>
        <v>4</v>
      </c>
      <c r="C2136" s="109">
        <f>VLOOKUP(A2136,DBMS_TYPE_SIZES[],2,FALSE)</f>
        <v>9</v>
      </c>
      <c r="D2136" s="109">
        <f>VLOOKUP(A2136,DBMS_TYPE_SIZES[],3,FALSE)</f>
        <v>4</v>
      </c>
      <c r="E2136" s="110">
        <f>VLOOKUP(A2136,DBMS_TYPE_SIZES[],4,FALSE)</f>
        <v>4</v>
      </c>
      <c r="F2136" t="s">
        <v>218</v>
      </c>
      <c r="G2136" t="s">
        <v>211</v>
      </c>
      <c r="H2136" t="s">
        <v>18</v>
      </c>
      <c r="I2136">
        <v>10</v>
      </c>
      <c r="J2136">
        <v>4</v>
      </c>
    </row>
    <row r="2137" spans="1:10">
      <c r="A2137" s="108" t="str">
        <f>COL_SIZES[[#This Row],[datatype]]&amp;"_"&amp;COL_SIZES[[#This Row],[column_prec]]&amp;"_"&amp;COL_SIZES[[#This Row],[col_len]]</f>
        <v>int_10_4</v>
      </c>
      <c r="B2137" s="108">
        <f>IF(COL_SIZES[[#This Row],[datatype]] = "varchar",
  MIN(
    COL_SIZES[[#This Row],[column_length]],
    IFERROR(VALUE(VLOOKUP(
      COL_SIZES[[#This Row],[table_name]]&amp;"."&amp;COL_SIZES[[#This Row],[column_name]],
      AVG_COL_SIZES[#Data],2,FALSE)),
    COL_SIZES[[#This Row],[column_length]])
  ),
  COL_SIZES[[#This Row],[column_length]])</f>
        <v>4</v>
      </c>
      <c r="C2137" s="109">
        <f>VLOOKUP(A2137,DBMS_TYPE_SIZES[],2,FALSE)</f>
        <v>9</v>
      </c>
      <c r="D2137" s="109">
        <f>VLOOKUP(A2137,DBMS_TYPE_SIZES[],3,FALSE)</f>
        <v>4</v>
      </c>
      <c r="E2137" s="110">
        <f>VLOOKUP(A2137,DBMS_TYPE_SIZES[],4,FALSE)</f>
        <v>4</v>
      </c>
      <c r="F2137" t="s">
        <v>218</v>
      </c>
      <c r="G2137" t="s">
        <v>207</v>
      </c>
      <c r="H2137" t="s">
        <v>18</v>
      </c>
      <c r="I2137">
        <v>10</v>
      </c>
      <c r="J2137">
        <v>4</v>
      </c>
    </row>
    <row r="2138" spans="1:10">
      <c r="A2138" s="108" t="str">
        <f>COL_SIZES[[#This Row],[datatype]]&amp;"_"&amp;COL_SIZES[[#This Row],[column_prec]]&amp;"_"&amp;COL_SIZES[[#This Row],[col_len]]</f>
        <v>int_10_4</v>
      </c>
      <c r="B2138" s="108">
        <f>IF(COL_SIZES[[#This Row],[datatype]] = "varchar",
  MIN(
    COL_SIZES[[#This Row],[column_length]],
    IFERROR(VALUE(VLOOKUP(
      COL_SIZES[[#This Row],[table_name]]&amp;"."&amp;COL_SIZES[[#This Row],[column_name]],
      AVG_COL_SIZES[#Data],2,FALSE)),
    COL_SIZES[[#This Row],[column_length]])
  ),
  COL_SIZES[[#This Row],[column_length]])</f>
        <v>4</v>
      </c>
      <c r="C2138" s="109">
        <f>VLOOKUP(A2138,DBMS_TYPE_SIZES[],2,FALSE)</f>
        <v>9</v>
      </c>
      <c r="D2138" s="109">
        <f>VLOOKUP(A2138,DBMS_TYPE_SIZES[],3,FALSE)</f>
        <v>4</v>
      </c>
      <c r="E2138" s="110">
        <f>VLOOKUP(A2138,DBMS_TYPE_SIZES[],4,FALSE)</f>
        <v>4</v>
      </c>
      <c r="F2138" t="s">
        <v>218</v>
      </c>
      <c r="G2138" t="s">
        <v>697</v>
      </c>
      <c r="H2138" t="s">
        <v>18</v>
      </c>
      <c r="I2138">
        <v>10</v>
      </c>
      <c r="J2138">
        <v>4</v>
      </c>
    </row>
    <row r="2139" spans="1:10">
      <c r="A2139" s="108" t="str">
        <f>COL_SIZES[[#This Row],[datatype]]&amp;"_"&amp;COL_SIZES[[#This Row],[column_prec]]&amp;"_"&amp;COL_SIZES[[#This Row],[col_len]]</f>
        <v>int_10_4</v>
      </c>
      <c r="B2139" s="108">
        <f>IF(COL_SIZES[[#This Row],[datatype]] = "varchar",
  MIN(
    COL_SIZES[[#This Row],[column_length]],
    IFERROR(VALUE(VLOOKUP(
      COL_SIZES[[#This Row],[table_name]]&amp;"."&amp;COL_SIZES[[#This Row],[column_name]],
      AVG_COL_SIZES[#Data],2,FALSE)),
    COL_SIZES[[#This Row],[column_length]])
  ),
  COL_SIZES[[#This Row],[column_length]])</f>
        <v>4</v>
      </c>
      <c r="C2139" s="109">
        <f>VLOOKUP(A2139,DBMS_TYPE_SIZES[],2,FALSE)</f>
        <v>9</v>
      </c>
      <c r="D2139" s="109">
        <f>VLOOKUP(A2139,DBMS_TYPE_SIZES[],3,FALSE)</f>
        <v>4</v>
      </c>
      <c r="E2139" s="110">
        <f>VLOOKUP(A2139,DBMS_TYPE_SIZES[],4,FALSE)</f>
        <v>4</v>
      </c>
      <c r="F2139" t="s">
        <v>218</v>
      </c>
      <c r="G2139" t="s">
        <v>698</v>
      </c>
      <c r="H2139" t="s">
        <v>18</v>
      </c>
      <c r="I2139">
        <v>10</v>
      </c>
      <c r="J2139">
        <v>4</v>
      </c>
    </row>
    <row r="2140" spans="1:10">
      <c r="A2140" s="108" t="str">
        <f>COL_SIZES[[#This Row],[datatype]]&amp;"_"&amp;COL_SIZES[[#This Row],[column_prec]]&amp;"_"&amp;COL_SIZES[[#This Row],[col_len]]</f>
        <v>int_10_4</v>
      </c>
      <c r="B2140" s="108">
        <f>IF(COL_SIZES[[#This Row],[datatype]] = "varchar",
  MIN(
    COL_SIZES[[#This Row],[column_length]],
    IFERROR(VALUE(VLOOKUP(
      COL_SIZES[[#This Row],[table_name]]&amp;"."&amp;COL_SIZES[[#This Row],[column_name]],
      AVG_COL_SIZES[#Data],2,FALSE)),
    COL_SIZES[[#This Row],[column_length]])
  ),
  COL_SIZES[[#This Row],[column_length]])</f>
        <v>4</v>
      </c>
      <c r="C2140" s="109">
        <f>VLOOKUP(A2140,DBMS_TYPE_SIZES[],2,FALSE)</f>
        <v>9</v>
      </c>
      <c r="D2140" s="109">
        <f>VLOOKUP(A2140,DBMS_TYPE_SIZES[],3,FALSE)</f>
        <v>4</v>
      </c>
      <c r="E2140" s="110">
        <f>VLOOKUP(A2140,DBMS_TYPE_SIZES[],4,FALSE)</f>
        <v>4</v>
      </c>
      <c r="F2140" t="s">
        <v>218</v>
      </c>
      <c r="G2140" t="s">
        <v>139</v>
      </c>
      <c r="H2140" t="s">
        <v>18</v>
      </c>
      <c r="I2140">
        <v>10</v>
      </c>
      <c r="J2140">
        <v>4</v>
      </c>
    </row>
    <row r="2141" spans="1:10">
      <c r="A2141" s="108" t="str">
        <f>COL_SIZES[[#This Row],[datatype]]&amp;"_"&amp;COL_SIZES[[#This Row],[column_prec]]&amp;"_"&amp;COL_SIZES[[#This Row],[col_len]]</f>
        <v>varchar_0_255</v>
      </c>
      <c r="B2141" s="108">
        <f>IF(COL_SIZES[[#This Row],[datatype]] = "varchar",
  MIN(
    COL_SIZES[[#This Row],[column_length]],
    IFERROR(VALUE(VLOOKUP(
      COL_SIZES[[#This Row],[table_name]]&amp;"."&amp;COL_SIZES[[#This Row],[column_name]],
      AVG_COL_SIZES[#Data],2,FALSE)),
    COL_SIZES[[#This Row],[column_length]])
  ),
  COL_SIZES[[#This Row],[column_length]])</f>
        <v>255</v>
      </c>
      <c r="C2141" s="109">
        <f>VLOOKUP(A2141,DBMS_TYPE_SIZES[],2,FALSE)</f>
        <v>255</v>
      </c>
      <c r="D2141" s="109">
        <f>VLOOKUP(A2141,DBMS_TYPE_SIZES[],3,FALSE)</f>
        <v>255</v>
      </c>
      <c r="E2141" s="110">
        <f>VLOOKUP(A2141,DBMS_TYPE_SIZES[],4,FALSE)</f>
        <v>256</v>
      </c>
      <c r="F2141" t="s">
        <v>218</v>
      </c>
      <c r="G2141" t="s">
        <v>699</v>
      </c>
      <c r="H2141" t="s">
        <v>86</v>
      </c>
      <c r="I2141">
        <v>0</v>
      </c>
      <c r="J2141">
        <v>255</v>
      </c>
    </row>
    <row r="2142" spans="1:10">
      <c r="A2142" s="108" t="str">
        <f>COL_SIZES[[#This Row],[datatype]]&amp;"_"&amp;COL_SIZES[[#This Row],[column_prec]]&amp;"_"&amp;COL_SIZES[[#This Row],[col_len]]</f>
        <v>varchar_0_255</v>
      </c>
      <c r="B2142" s="108">
        <f>IF(COL_SIZES[[#This Row],[datatype]] = "varchar",
  MIN(
    COL_SIZES[[#This Row],[column_length]],
    IFERROR(VALUE(VLOOKUP(
      COL_SIZES[[#This Row],[table_name]]&amp;"."&amp;COL_SIZES[[#This Row],[column_name]],
      AVG_COL_SIZES[#Data],2,FALSE)),
    COL_SIZES[[#This Row],[column_length]])
  ),
  COL_SIZES[[#This Row],[column_length]])</f>
        <v>255</v>
      </c>
      <c r="C2142" s="109">
        <f>VLOOKUP(A2142,DBMS_TYPE_SIZES[],2,FALSE)</f>
        <v>255</v>
      </c>
      <c r="D2142" s="109">
        <f>VLOOKUP(A2142,DBMS_TYPE_SIZES[],3,FALSE)</f>
        <v>255</v>
      </c>
      <c r="E2142" s="110">
        <f>VLOOKUP(A2142,DBMS_TYPE_SIZES[],4,FALSE)</f>
        <v>256</v>
      </c>
      <c r="F2142" t="s">
        <v>218</v>
      </c>
      <c r="G2142" t="s">
        <v>700</v>
      </c>
      <c r="H2142" t="s">
        <v>86</v>
      </c>
      <c r="I2142">
        <v>0</v>
      </c>
      <c r="J2142">
        <v>255</v>
      </c>
    </row>
    <row r="2143" spans="1:10">
      <c r="A2143" s="108" t="str">
        <f>COL_SIZES[[#This Row],[datatype]]&amp;"_"&amp;COL_SIZES[[#This Row],[column_prec]]&amp;"_"&amp;COL_SIZES[[#This Row],[col_len]]</f>
        <v>int_10_4</v>
      </c>
      <c r="B2143" s="108">
        <f>IF(COL_SIZES[[#This Row],[datatype]] = "varchar",
  MIN(
    COL_SIZES[[#This Row],[column_length]],
    IFERROR(VALUE(VLOOKUP(
      COL_SIZES[[#This Row],[table_name]]&amp;"."&amp;COL_SIZES[[#This Row],[column_name]],
      AVG_COL_SIZES[#Data],2,FALSE)),
    COL_SIZES[[#This Row],[column_length]])
  ),
  COL_SIZES[[#This Row],[column_length]])</f>
        <v>4</v>
      </c>
      <c r="C2143" s="109">
        <f>VLOOKUP(A2143,DBMS_TYPE_SIZES[],2,FALSE)</f>
        <v>9</v>
      </c>
      <c r="D2143" s="109">
        <f>VLOOKUP(A2143,DBMS_TYPE_SIZES[],3,FALSE)</f>
        <v>4</v>
      </c>
      <c r="E2143" s="110">
        <f>VLOOKUP(A2143,DBMS_TYPE_SIZES[],4,FALSE)</f>
        <v>4</v>
      </c>
      <c r="F2143" t="s">
        <v>218</v>
      </c>
      <c r="G2143" t="s">
        <v>116</v>
      </c>
      <c r="H2143" t="s">
        <v>18</v>
      </c>
      <c r="I2143">
        <v>10</v>
      </c>
      <c r="J2143">
        <v>4</v>
      </c>
    </row>
    <row r="2144" spans="1:10">
      <c r="A2144" s="108" t="str">
        <f>COL_SIZES[[#This Row],[datatype]]&amp;"_"&amp;COL_SIZES[[#This Row],[column_prec]]&amp;"_"&amp;COL_SIZES[[#This Row],[col_len]]</f>
        <v>numeric_16_9</v>
      </c>
      <c r="B2144" s="108">
        <f>IF(COL_SIZES[[#This Row],[datatype]] = "varchar",
  MIN(
    COL_SIZES[[#This Row],[column_length]],
    IFERROR(VALUE(VLOOKUP(
      COL_SIZES[[#This Row],[table_name]]&amp;"."&amp;COL_SIZES[[#This Row],[column_name]],
      AVG_COL_SIZES[#Data],2,FALSE)),
    COL_SIZES[[#This Row],[column_length]])
  ),
  COL_SIZES[[#This Row],[column_length]])</f>
        <v>9</v>
      </c>
      <c r="C2144" s="109">
        <f>VLOOKUP(A2144,DBMS_TYPE_SIZES[],2,FALSE)</f>
        <v>9</v>
      </c>
      <c r="D2144" s="109">
        <f>VLOOKUP(A2144,DBMS_TYPE_SIZES[],3,FALSE)</f>
        <v>9</v>
      </c>
      <c r="E2144" s="110">
        <f>VLOOKUP(A2144,DBMS_TYPE_SIZES[],4,FALSE)</f>
        <v>9</v>
      </c>
      <c r="F2144" t="s">
        <v>218</v>
      </c>
      <c r="G2144" t="s">
        <v>96</v>
      </c>
      <c r="H2144" t="s">
        <v>62</v>
      </c>
      <c r="I2144">
        <v>16</v>
      </c>
      <c r="J2144">
        <v>9</v>
      </c>
    </row>
    <row r="2145" spans="1:10">
      <c r="A2145" s="108" t="str">
        <f>COL_SIZES[[#This Row],[datatype]]&amp;"_"&amp;COL_SIZES[[#This Row],[column_prec]]&amp;"_"&amp;COL_SIZES[[#This Row],[col_len]]</f>
        <v>int_10_4</v>
      </c>
      <c r="B2145" s="108">
        <f>IF(COL_SIZES[[#This Row],[datatype]] = "varchar",
  MIN(
    COL_SIZES[[#This Row],[column_length]],
    IFERROR(VALUE(VLOOKUP(
      COL_SIZES[[#This Row],[table_name]]&amp;"."&amp;COL_SIZES[[#This Row],[column_name]],
      AVG_COL_SIZES[#Data],2,FALSE)),
    COL_SIZES[[#This Row],[column_length]])
  ),
  COL_SIZES[[#This Row],[column_length]])</f>
        <v>4</v>
      </c>
      <c r="C2145" s="109">
        <f>VLOOKUP(A2145,DBMS_TYPE_SIZES[],2,FALSE)</f>
        <v>9</v>
      </c>
      <c r="D2145" s="109">
        <f>VLOOKUP(A2145,DBMS_TYPE_SIZES[],3,FALSE)</f>
        <v>4</v>
      </c>
      <c r="E2145" s="110">
        <f>VLOOKUP(A2145,DBMS_TYPE_SIZES[],4,FALSE)</f>
        <v>4</v>
      </c>
      <c r="F2145" t="s">
        <v>218</v>
      </c>
      <c r="G2145" t="s">
        <v>203</v>
      </c>
      <c r="H2145" t="s">
        <v>18</v>
      </c>
      <c r="I2145">
        <v>10</v>
      </c>
      <c r="J2145">
        <v>4</v>
      </c>
    </row>
    <row r="2146" spans="1:10">
      <c r="A2146" s="108" t="str">
        <f>COL_SIZES[[#This Row],[datatype]]&amp;"_"&amp;COL_SIZES[[#This Row],[column_prec]]&amp;"_"&amp;COL_SIZES[[#This Row],[col_len]]</f>
        <v>int_10_4</v>
      </c>
      <c r="B2146" s="108">
        <f>IF(COL_SIZES[[#This Row],[datatype]] = "varchar",
  MIN(
    COL_SIZES[[#This Row],[column_length]],
    IFERROR(VALUE(VLOOKUP(
      COL_SIZES[[#This Row],[table_name]]&amp;"."&amp;COL_SIZES[[#This Row],[column_name]],
      AVG_COL_SIZES[#Data],2,FALSE)),
    COL_SIZES[[#This Row],[column_length]])
  ),
  COL_SIZES[[#This Row],[column_length]])</f>
        <v>4</v>
      </c>
      <c r="C2146" s="109">
        <f>VLOOKUP(A2146,DBMS_TYPE_SIZES[],2,FALSE)</f>
        <v>9</v>
      </c>
      <c r="D2146" s="109">
        <f>VLOOKUP(A2146,DBMS_TYPE_SIZES[],3,FALSE)</f>
        <v>4</v>
      </c>
      <c r="E2146" s="110">
        <f>VLOOKUP(A2146,DBMS_TYPE_SIZES[],4,FALSE)</f>
        <v>4</v>
      </c>
      <c r="F2146" t="s">
        <v>218</v>
      </c>
      <c r="G2146" t="s">
        <v>204</v>
      </c>
      <c r="H2146" t="s">
        <v>18</v>
      </c>
      <c r="I2146">
        <v>10</v>
      </c>
      <c r="J2146">
        <v>4</v>
      </c>
    </row>
    <row r="2147" spans="1:10">
      <c r="A2147" s="108" t="str">
        <f>COL_SIZES[[#This Row],[datatype]]&amp;"_"&amp;COL_SIZES[[#This Row],[column_prec]]&amp;"_"&amp;COL_SIZES[[#This Row],[col_len]]</f>
        <v>numeric_19_9</v>
      </c>
      <c r="B2147" s="108">
        <f>IF(COL_SIZES[[#This Row],[datatype]] = "varchar",
  MIN(
    COL_SIZES[[#This Row],[column_length]],
    IFERROR(VALUE(VLOOKUP(
      COL_SIZES[[#This Row],[table_name]]&amp;"."&amp;COL_SIZES[[#This Row],[column_name]],
      AVG_COL_SIZES[#Data],2,FALSE)),
    COL_SIZES[[#This Row],[column_length]])
  ),
  COL_SIZES[[#This Row],[column_length]])</f>
        <v>9</v>
      </c>
      <c r="C2147" s="109">
        <f>VLOOKUP(A2147,DBMS_TYPE_SIZES[],2,FALSE)</f>
        <v>9</v>
      </c>
      <c r="D2147" s="109">
        <f>VLOOKUP(A2147,DBMS_TYPE_SIZES[],3,FALSE)</f>
        <v>9</v>
      </c>
      <c r="E2147" s="110">
        <f>VLOOKUP(A2147,DBMS_TYPE_SIZES[],4,FALSE)</f>
        <v>9</v>
      </c>
      <c r="F2147" t="s">
        <v>218</v>
      </c>
      <c r="G2147" t="s">
        <v>151</v>
      </c>
      <c r="H2147" t="s">
        <v>62</v>
      </c>
      <c r="I2147">
        <v>19</v>
      </c>
      <c r="J2147">
        <v>9</v>
      </c>
    </row>
    <row r="2148" spans="1:10">
      <c r="A2148" s="108" t="str">
        <f>COL_SIZES[[#This Row],[datatype]]&amp;"_"&amp;COL_SIZES[[#This Row],[column_prec]]&amp;"_"&amp;COL_SIZES[[#This Row],[col_len]]</f>
        <v>numeric_19_9</v>
      </c>
      <c r="B2148" s="108">
        <f>IF(COL_SIZES[[#This Row],[datatype]] = "varchar",
  MIN(
    COL_SIZES[[#This Row],[column_length]],
    IFERROR(VALUE(VLOOKUP(
      COL_SIZES[[#This Row],[table_name]]&amp;"."&amp;COL_SIZES[[#This Row],[column_name]],
      AVG_COL_SIZES[#Data],2,FALSE)),
    COL_SIZES[[#This Row],[column_length]])
  ),
  COL_SIZES[[#This Row],[column_length]])</f>
        <v>9</v>
      </c>
      <c r="C2148" s="109">
        <f>VLOOKUP(A2148,DBMS_TYPE_SIZES[],2,FALSE)</f>
        <v>9</v>
      </c>
      <c r="D2148" s="109">
        <f>VLOOKUP(A2148,DBMS_TYPE_SIZES[],3,FALSE)</f>
        <v>9</v>
      </c>
      <c r="E2148" s="110">
        <f>VLOOKUP(A2148,DBMS_TYPE_SIZES[],4,FALSE)</f>
        <v>9</v>
      </c>
      <c r="F2148" t="s">
        <v>219</v>
      </c>
      <c r="G2148" t="s">
        <v>143</v>
      </c>
      <c r="H2148" t="s">
        <v>62</v>
      </c>
      <c r="I2148">
        <v>19</v>
      </c>
      <c r="J2148">
        <v>9</v>
      </c>
    </row>
    <row r="2149" spans="1:10">
      <c r="A2149" s="108" t="str">
        <f>COL_SIZES[[#This Row],[datatype]]&amp;"_"&amp;COL_SIZES[[#This Row],[column_prec]]&amp;"_"&amp;COL_SIZES[[#This Row],[col_len]]</f>
        <v>datetime_23_8</v>
      </c>
      <c r="B2149" s="108">
        <f>IF(COL_SIZES[[#This Row],[datatype]] = "varchar",
  MIN(
    COL_SIZES[[#This Row],[column_length]],
    IFERROR(VALUE(VLOOKUP(
      COL_SIZES[[#This Row],[table_name]]&amp;"."&amp;COL_SIZES[[#This Row],[column_name]],
      AVG_COL_SIZES[#Data],2,FALSE)),
    COL_SIZES[[#This Row],[column_length]])
  ),
  COL_SIZES[[#This Row],[column_length]])</f>
        <v>8</v>
      </c>
      <c r="C2149" s="109">
        <f>VLOOKUP(A2149,DBMS_TYPE_SIZES[],2,FALSE)</f>
        <v>7</v>
      </c>
      <c r="D2149" s="109">
        <f>VLOOKUP(A2149,DBMS_TYPE_SIZES[],3,FALSE)</f>
        <v>8</v>
      </c>
      <c r="E2149" s="110">
        <f>VLOOKUP(A2149,DBMS_TYPE_SIZES[],4,FALSE)</f>
        <v>8</v>
      </c>
      <c r="F2149" t="s">
        <v>219</v>
      </c>
      <c r="G2149" t="s">
        <v>575</v>
      </c>
      <c r="H2149" t="s">
        <v>20</v>
      </c>
      <c r="I2149">
        <v>23</v>
      </c>
      <c r="J2149">
        <v>8</v>
      </c>
    </row>
    <row r="2150" spans="1:10">
      <c r="A2150" s="108" t="str">
        <f>COL_SIZES[[#This Row],[datatype]]&amp;"_"&amp;COL_SIZES[[#This Row],[column_prec]]&amp;"_"&amp;COL_SIZES[[#This Row],[col_len]]</f>
        <v>int_10_4</v>
      </c>
      <c r="B2150" s="108">
        <f>IF(COL_SIZES[[#This Row],[datatype]] = "varchar",
  MIN(
    COL_SIZES[[#This Row],[column_length]],
    IFERROR(VALUE(VLOOKUP(
      COL_SIZES[[#This Row],[table_name]]&amp;"."&amp;COL_SIZES[[#This Row],[column_name]],
      AVG_COL_SIZES[#Data],2,FALSE)),
    COL_SIZES[[#This Row],[column_length]])
  ),
  COL_SIZES[[#This Row],[column_length]])</f>
        <v>4</v>
      </c>
      <c r="C2150" s="109">
        <f>VLOOKUP(A2150,DBMS_TYPE_SIZES[],2,FALSE)</f>
        <v>9</v>
      </c>
      <c r="D2150" s="109">
        <f>VLOOKUP(A2150,DBMS_TYPE_SIZES[],3,FALSE)</f>
        <v>4</v>
      </c>
      <c r="E2150" s="110">
        <f>VLOOKUP(A2150,DBMS_TYPE_SIZES[],4,FALSE)</f>
        <v>4</v>
      </c>
      <c r="F2150" t="s">
        <v>219</v>
      </c>
      <c r="G2150" t="s">
        <v>141</v>
      </c>
      <c r="H2150" t="s">
        <v>18</v>
      </c>
      <c r="I2150">
        <v>10</v>
      </c>
      <c r="J2150">
        <v>4</v>
      </c>
    </row>
    <row r="2151" spans="1:10">
      <c r="A2151" s="108" t="str">
        <f>COL_SIZES[[#This Row],[datatype]]&amp;"_"&amp;COL_SIZES[[#This Row],[column_prec]]&amp;"_"&amp;COL_SIZES[[#This Row],[col_len]]</f>
        <v>datetime_23_8</v>
      </c>
      <c r="B2151" s="108">
        <f>IF(COL_SIZES[[#This Row],[datatype]] = "varchar",
  MIN(
    COL_SIZES[[#This Row],[column_length]],
    IFERROR(VALUE(VLOOKUP(
      COL_SIZES[[#This Row],[table_name]]&amp;"."&amp;COL_SIZES[[#This Row],[column_name]],
      AVG_COL_SIZES[#Data],2,FALSE)),
    COL_SIZES[[#This Row],[column_length]])
  ),
  COL_SIZES[[#This Row],[column_length]])</f>
        <v>8</v>
      </c>
      <c r="C2151" s="109">
        <f>VLOOKUP(A2151,DBMS_TYPE_SIZES[],2,FALSE)</f>
        <v>7</v>
      </c>
      <c r="D2151" s="109">
        <f>VLOOKUP(A2151,DBMS_TYPE_SIZES[],3,FALSE)</f>
        <v>8</v>
      </c>
      <c r="E2151" s="110">
        <f>VLOOKUP(A2151,DBMS_TYPE_SIZES[],4,FALSE)</f>
        <v>8</v>
      </c>
      <c r="F2151" t="s">
        <v>219</v>
      </c>
      <c r="G2151" t="s">
        <v>811</v>
      </c>
      <c r="H2151" t="s">
        <v>20</v>
      </c>
      <c r="I2151">
        <v>23</v>
      </c>
      <c r="J2151">
        <v>8</v>
      </c>
    </row>
    <row r="2152" spans="1:10">
      <c r="A2152" s="108" t="str">
        <f>COL_SIZES[[#This Row],[datatype]]&amp;"_"&amp;COL_SIZES[[#This Row],[column_prec]]&amp;"_"&amp;COL_SIZES[[#This Row],[col_len]]</f>
        <v>int_10_4</v>
      </c>
      <c r="B2152" s="108">
        <f>IF(COL_SIZES[[#This Row],[datatype]] = "varchar",
  MIN(
    COL_SIZES[[#This Row],[column_length]],
    IFERROR(VALUE(VLOOKUP(
      COL_SIZES[[#This Row],[table_name]]&amp;"."&amp;COL_SIZES[[#This Row],[column_name]],
      AVG_COL_SIZES[#Data],2,FALSE)),
    COL_SIZES[[#This Row],[column_length]])
  ),
  COL_SIZES[[#This Row],[column_length]])</f>
        <v>4</v>
      </c>
      <c r="C2152" s="109">
        <f>VLOOKUP(A2152,DBMS_TYPE_SIZES[],2,FALSE)</f>
        <v>9</v>
      </c>
      <c r="D2152" s="109">
        <f>VLOOKUP(A2152,DBMS_TYPE_SIZES[],3,FALSE)</f>
        <v>4</v>
      </c>
      <c r="E2152" s="110">
        <f>VLOOKUP(A2152,DBMS_TYPE_SIZES[],4,FALSE)</f>
        <v>4</v>
      </c>
      <c r="F2152" t="s">
        <v>219</v>
      </c>
      <c r="G2152" t="s">
        <v>211</v>
      </c>
      <c r="H2152" t="s">
        <v>18</v>
      </c>
      <c r="I2152">
        <v>10</v>
      </c>
      <c r="J2152">
        <v>4</v>
      </c>
    </row>
    <row r="2153" spans="1:10">
      <c r="A2153" s="108" t="str">
        <f>COL_SIZES[[#This Row],[datatype]]&amp;"_"&amp;COL_SIZES[[#This Row],[column_prec]]&amp;"_"&amp;COL_SIZES[[#This Row],[col_len]]</f>
        <v>int_10_4</v>
      </c>
      <c r="B2153" s="108">
        <f>IF(COL_SIZES[[#This Row],[datatype]] = "varchar",
  MIN(
    COL_SIZES[[#This Row],[column_length]],
    IFERROR(VALUE(VLOOKUP(
      COL_SIZES[[#This Row],[table_name]]&amp;"."&amp;COL_SIZES[[#This Row],[column_name]],
      AVG_COL_SIZES[#Data],2,FALSE)),
    COL_SIZES[[#This Row],[column_length]])
  ),
  COL_SIZES[[#This Row],[column_length]])</f>
        <v>4</v>
      </c>
      <c r="C2153" s="109">
        <f>VLOOKUP(A2153,DBMS_TYPE_SIZES[],2,FALSE)</f>
        <v>9</v>
      </c>
      <c r="D2153" s="109">
        <f>VLOOKUP(A2153,DBMS_TYPE_SIZES[],3,FALSE)</f>
        <v>4</v>
      </c>
      <c r="E2153" s="110">
        <f>VLOOKUP(A2153,DBMS_TYPE_SIZES[],4,FALSE)</f>
        <v>4</v>
      </c>
      <c r="F2153" t="s">
        <v>219</v>
      </c>
      <c r="G2153" t="s">
        <v>212</v>
      </c>
      <c r="H2153" t="s">
        <v>18</v>
      </c>
      <c r="I2153">
        <v>10</v>
      </c>
      <c r="J2153">
        <v>4</v>
      </c>
    </row>
    <row r="2154" spans="1:10">
      <c r="A2154" s="108" t="str">
        <f>COL_SIZES[[#This Row],[datatype]]&amp;"_"&amp;COL_SIZES[[#This Row],[column_prec]]&amp;"_"&amp;COL_SIZES[[#This Row],[col_len]]</f>
        <v>int_10_4</v>
      </c>
      <c r="B2154" s="108">
        <f>IF(COL_SIZES[[#This Row],[datatype]] = "varchar",
  MIN(
    COL_SIZES[[#This Row],[column_length]],
    IFERROR(VALUE(VLOOKUP(
      COL_SIZES[[#This Row],[table_name]]&amp;"."&amp;COL_SIZES[[#This Row],[column_name]],
      AVG_COL_SIZES[#Data],2,FALSE)),
    COL_SIZES[[#This Row],[column_length]])
  ),
  COL_SIZES[[#This Row],[column_length]])</f>
        <v>4</v>
      </c>
      <c r="C2154" s="109">
        <f>VLOOKUP(A2154,DBMS_TYPE_SIZES[],2,FALSE)</f>
        <v>9</v>
      </c>
      <c r="D2154" s="109">
        <f>VLOOKUP(A2154,DBMS_TYPE_SIZES[],3,FALSE)</f>
        <v>4</v>
      </c>
      <c r="E2154" s="110">
        <f>VLOOKUP(A2154,DBMS_TYPE_SIZES[],4,FALSE)</f>
        <v>4</v>
      </c>
      <c r="F2154" t="s">
        <v>219</v>
      </c>
      <c r="G2154" t="s">
        <v>207</v>
      </c>
      <c r="H2154" t="s">
        <v>18</v>
      </c>
      <c r="I2154">
        <v>10</v>
      </c>
      <c r="J2154">
        <v>4</v>
      </c>
    </row>
    <row r="2155" spans="1:10">
      <c r="A2155" s="108" t="str">
        <f>COL_SIZES[[#This Row],[datatype]]&amp;"_"&amp;COL_SIZES[[#This Row],[column_prec]]&amp;"_"&amp;COL_SIZES[[#This Row],[col_len]]</f>
        <v>int_10_4</v>
      </c>
      <c r="B2155" s="108">
        <f>IF(COL_SIZES[[#This Row],[datatype]] = "varchar",
  MIN(
    COL_SIZES[[#This Row],[column_length]],
    IFERROR(VALUE(VLOOKUP(
      COL_SIZES[[#This Row],[table_name]]&amp;"."&amp;COL_SIZES[[#This Row],[column_name]],
      AVG_COL_SIZES[#Data],2,FALSE)),
    COL_SIZES[[#This Row],[column_length]])
  ),
  COL_SIZES[[#This Row],[column_length]])</f>
        <v>4</v>
      </c>
      <c r="C2155" s="109">
        <f>VLOOKUP(A2155,DBMS_TYPE_SIZES[],2,FALSE)</f>
        <v>9</v>
      </c>
      <c r="D2155" s="109">
        <f>VLOOKUP(A2155,DBMS_TYPE_SIZES[],3,FALSE)</f>
        <v>4</v>
      </c>
      <c r="E2155" s="110">
        <f>VLOOKUP(A2155,DBMS_TYPE_SIZES[],4,FALSE)</f>
        <v>4</v>
      </c>
      <c r="F2155" t="s">
        <v>219</v>
      </c>
      <c r="G2155" t="s">
        <v>697</v>
      </c>
      <c r="H2155" t="s">
        <v>18</v>
      </c>
      <c r="I2155">
        <v>10</v>
      </c>
      <c r="J2155">
        <v>4</v>
      </c>
    </row>
    <row r="2156" spans="1:10">
      <c r="A2156" s="108" t="str">
        <f>COL_SIZES[[#This Row],[datatype]]&amp;"_"&amp;COL_SIZES[[#This Row],[column_prec]]&amp;"_"&amp;COL_SIZES[[#This Row],[col_len]]</f>
        <v>int_10_4</v>
      </c>
      <c r="B2156" s="108">
        <f>IF(COL_SIZES[[#This Row],[datatype]] = "varchar",
  MIN(
    COL_SIZES[[#This Row],[column_length]],
    IFERROR(VALUE(VLOOKUP(
      COL_SIZES[[#This Row],[table_name]]&amp;"."&amp;COL_SIZES[[#This Row],[column_name]],
      AVG_COL_SIZES[#Data],2,FALSE)),
    COL_SIZES[[#This Row],[column_length]])
  ),
  COL_SIZES[[#This Row],[column_length]])</f>
        <v>4</v>
      </c>
      <c r="C2156" s="109">
        <f>VLOOKUP(A2156,DBMS_TYPE_SIZES[],2,FALSE)</f>
        <v>9</v>
      </c>
      <c r="D2156" s="109">
        <f>VLOOKUP(A2156,DBMS_TYPE_SIZES[],3,FALSE)</f>
        <v>4</v>
      </c>
      <c r="E2156" s="110">
        <f>VLOOKUP(A2156,DBMS_TYPE_SIZES[],4,FALSE)</f>
        <v>4</v>
      </c>
      <c r="F2156" t="s">
        <v>219</v>
      </c>
      <c r="G2156" t="s">
        <v>698</v>
      </c>
      <c r="H2156" t="s">
        <v>18</v>
      </c>
      <c r="I2156">
        <v>10</v>
      </c>
      <c r="J2156">
        <v>4</v>
      </c>
    </row>
    <row r="2157" spans="1:10">
      <c r="A2157" s="108" t="str">
        <f>COL_SIZES[[#This Row],[datatype]]&amp;"_"&amp;COL_SIZES[[#This Row],[column_prec]]&amp;"_"&amp;COL_SIZES[[#This Row],[col_len]]</f>
        <v>int_10_4</v>
      </c>
      <c r="B2157" s="108">
        <f>IF(COL_SIZES[[#This Row],[datatype]] = "varchar",
  MIN(
    COL_SIZES[[#This Row],[column_length]],
    IFERROR(VALUE(VLOOKUP(
      COL_SIZES[[#This Row],[table_name]]&amp;"."&amp;COL_SIZES[[#This Row],[column_name]],
      AVG_COL_SIZES[#Data],2,FALSE)),
    COL_SIZES[[#This Row],[column_length]])
  ),
  COL_SIZES[[#This Row],[column_length]])</f>
        <v>4</v>
      </c>
      <c r="C2157" s="109">
        <f>VLOOKUP(A2157,DBMS_TYPE_SIZES[],2,FALSE)</f>
        <v>9</v>
      </c>
      <c r="D2157" s="109">
        <f>VLOOKUP(A2157,DBMS_TYPE_SIZES[],3,FALSE)</f>
        <v>4</v>
      </c>
      <c r="E2157" s="110">
        <f>VLOOKUP(A2157,DBMS_TYPE_SIZES[],4,FALSE)</f>
        <v>4</v>
      </c>
      <c r="F2157" t="s">
        <v>219</v>
      </c>
      <c r="G2157" t="s">
        <v>139</v>
      </c>
      <c r="H2157" t="s">
        <v>18</v>
      </c>
      <c r="I2157">
        <v>10</v>
      </c>
      <c r="J2157">
        <v>4</v>
      </c>
    </row>
    <row r="2158" spans="1:10">
      <c r="A2158" s="108" t="str">
        <f>COL_SIZES[[#This Row],[datatype]]&amp;"_"&amp;COL_SIZES[[#This Row],[column_prec]]&amp;"_"&amp;COL_SIZES[[#This Row],[col_len]]</f>
        <v>varchar_0_255</v>
      </c>
      <c r="B2158" s="108">
        <f>IF(COL_SIZES[[#This Row],[datatype]] = "varchar",
  MIN(
    COL_SIZES[[#This Row],[column_length]],
    IFERROR(VALUE(VLOOKUP(
      COL_SIZES[[#This Row],[table_name]]&amp;"."&amp;COL_SIZES[[#This Row],[column_name]],
      AVG_COL_SIZES[#Data],2,FALSE)),
    COL_SIZES[[#This Row],[column_length]])
  ),
  COL_SIZES[[#This Row],[column_length]])</f>
        <v>255</v>
      </c>
      <c r="C2158" s="109">
        <f>VLOOKUP(A2158,DBMS_TYPE_SIZES[],2,FALSE)</f>
        <v>255</v>
      </c>
      <c r="D2158" s="109">
        <f>VLOOKUP(A2158,DBMS_TYPE_SIZES[],3,FALSE)</f>
        <v>255</v>
      </c>
      <c r="E2158" s="110">
        <f>VLOOKUP(A2158,DBMS_TYPE_SIZES[],4,FALSE)</f>
        <v>256</v>
      </c>
      <c r="F2158" t="s">
        <v>219</v>
      </c>
      <c r="G2158" t="s">
        <v>699</v>
      </c>
      <c r="H2158" t="s">
        <v>86</v>
      </c>
      <c r="I2158">
        <v>0</v>
      </c>
      <c r="J2158">
        <v>255</v>
      </c>
    </row>
    <row r="2159" spans="1:10">
      <c r="A2159" s="108" t="str">
        <f>COL_SIZES[[#This Row],[datatype]]&amp;"_"&amp;COL_SIZES[[#This Row],[column_prec]]&amp;"_"&amp;COL_SIZES[[#This Row],[col_len]]</f>
        <v>varchar_0_255</v>
      </c>
      <c r="B2159" s="108">
        <f>IF(COL_SIZES[[#This Row],[datatype]] = "varchar",
  MIN(
    COL_SIZES[[#This Row],[column_length]],
    IFERROR(VALUE(VLOOKUP(
      COL_SIZES[[#This Row],[table_name]]&amp;"."&amp;COL_SIZES[[#This Row],[column_name]],
      AVG_COL_SIZES[#Data],2,FALSE)),
    COL_SIZES[[#This Row],[column_length]])
  ),
  COL_SIZES[[#This Row],[column_length]])</f>
        <v>255</v>
      </c>
      <c r="C2159" s="109">
        <f>VLOOKUP(A2159,DBMS_TYPE_SIZES[],2,FALSE)</f>
        <v>255</v>
      </c>
      <c r="D2159" s="109">
        <f>VLOOKUP(A2159,DBMS_TYPE_SIZES[],3,FALSE)</f>
        <v>255</v>
      </c>
      <c r="E2159" s="110">
        <f>VLOOKUP(A2159,DBMS_TYPE_SIZES[],4,FALSE)</f>
        <v>256</v>
      </c>
      <c r="F2159" t="s">
        <v>219</v>
      </c>
      <c r="G2159" t="s">
        <v>700</v>
      </c>
      <c r="H2159" t="s">
        <v>86</v>
      </c>
      <c r="I2159">
        <v>0</v>
      </c>
      <c r="J2159">
        <v>255</v>
      </c>
    </row>
    <row r="2160" spans="1:10">
      <c r="A2160" s="108" t="str">
        <f>COL_SIZES[[#This Row],[datatype]]&amp;"_"&amp;COL_SIZES[[#This Row],[column_prec]]&amp;"_"&amp;COL_SIZES[[#This Row],[col_len]]</f>
        <v>int_10_4</v>
      </c>
      <c r="B2160" s="108">
        <f>IF(COL_SIZES[[#This Row],[datatype]] = "varchar",
  MIN(
    COL_SIZES[[#This Row],[column_length]],
    IFERROR(VALUE(VLOOKUP(
      COL_SIZES[[#This Row],[table_name]]&amp;"."&amp;COL_SIZES[[#This Row],[column_name]],
      AVG_COL_SIZES[#Data],2,FALSE)),
    COL_SIZES[[#This Row],[column_length]])
  ),
  COL_SIZES[[#This Row],[column_length]])</f>
        <v>4</v>
      </c>
      <c r="C2160" s="109">
        <f>VLOOKUP(A2160,DBMS_TYPE_SIZES[],2,FALSE)</f>
        <v>9</v>
      </c>
      <c r="D2160" s="109">
        <f>VLOOKUP(A2160,DBMS_TYPE_SIZES[],3,FALSE)</f>
        <v>4</v>
      </c>
      <c r="E2160" s="110">
        <f>VLOOKUP(A2160,DBMS_TYPE_SIZES[],4,FALSE)</f>
        <v>4</v>
      </c>
      <c r="F2160" t="s">
        <v>219</v>
      </c>
      <c r="G2160" t="s">
        <v>116</v>
      </c>
      <c r="H2160" t="s">
        <v>18</v>
      </c>
      <c r="I2160">
        <v>10</v>
      </c>
      <c r="J2160">
        <v>4</v>
      </c>
    </row>
    <row r="2161" spans="1:10">
      <c r="A2161" s="108" t="str">
        <f>COL_SIZES[[#This Row],[datatype]]&amp;"_"&amp;COL_SIZES[[#This Row],[column_prec]]&amp;"_"&amp;COL_SIZES[[#This Row],[col_len]]</f>
        <v>numeric_16_9</v>
      </c>
      <c r="B2161" s="108">
        <f>IF(COL_SIZES[[#This Row],[datatype]] = "varchar",
  MIN(
    COL_SIZES[[#This Row],[column_length]],
    IFERROR(VALUE(VLOOKUP(
      COL_SIZES[[#This Row],[table_name]]&amp;"."&amp;COL_SIZES[[#This Row],[column_name]],
      AVG_COL_SIZES[#Data],2,FALSE)),
    COL_SIZES[[#This Row],[column_length]])
  ),
  COL_SIZES[[#This Row],[column_length]])</f>
        <v>9</v>
      </c>
      <c r="C2161" s="109">
        <f>VLOOKUP(A2161,DBMS_TYPE_SIZES[],2,FALSE)</f>
        <v>9</v>
      </c>
      <c r="D2161" s="109">
        <f>VLOOKUP(A2161,DBMS_TYPE_SIZES[],3,FALSE)</f>
        <v>9</v>
      </c>
      <c r="E2161" s="110">
        <f>VLOOKUP(A2161,DBMS_TYPE_SIZES[],4,FALSE)</f>
        <v>9</v>
      </c>
      <c r="F2161" t="s">
        <v>219</v>
      </c>
      <c r="G2161" t="s">
        <v>96</v>
      </c>
      <c r="H2161" t="s">
        <v>62</v>
      </c>
      <c r="I2161">
        <v>16</v>
      </c>
      <c r="J2161">
        <v>9</v>
      </c>
    </row>
    <row r="2162" spans="1:10">
      <c r="A2162" s="108" t="str">
        <f>COL_SIZES[[#This Row],[datatype]]&amp;"_"&amp;COL_SIZES[[#This Row],[column_prec]]&amp;"_"&amp;COL_SIZES[[#This Row],[col_len]]</f>
        <v>int_10_4</v>
      </c>
      <c r="B2162" s="108">
        <f>IF(COL_SIZES[[#This Row],[datatype]] = "varchar",
  MIN(
    COL_SIZES[[#This Row],[column_length]],
    IFERROR(VALUE(VLOOKUP(
      COL_SIZES[[#This Row],[table_name]]&amp;"."&amp;COL_SIZES[[#This Row],[column_name]],
      AVG_COL_SIZES[#Data],2,FALSE)),
    COL_SIZES[[#This Row],[column_length]])
  ),
  COL_SIZES[[#This Row],[column_length]])</f>
        <v>4</v>
      </c>
      <c r="C2162" s="109">
        <f>VLOOKUP(A2162,DBMS_TYPE_SIZES[],2,FALSE)</f>
        <v>9</v>
      </c>
      <c r="D2162" s="109">
        <f>VLOOKUP(A2162,DBMS_TYPE_SIZES[],3,FALSE)</f>
        <v>4</v>
      </c>
      <c r="E2162" s="110">
        <f>VLOOKUP(A2162,DBMS_TYPE_SIZES[],4,FALSE)</f>
        <v>4</v>
      </c>
      <c r="F2162" t="s">
        <v>219</v>
      </c>
      <c r="G2162" t="s">
        <v>204</v>
      </c>
      <c r="H2162" t="s">
        <v>18</v>
      </c>
      <c r="I2162">
        <v>10</v>
      </c>
      <c r="J2162">
        <v>4</v>
      </c>
    </row>
    <row r="2163" spans="1:10">
      <c r="A2163" s="108" t="str">
        <f>COL_SIZES[[#This Row],[datatype]]&amp;"_"&amp;COL_SIZES[[#This Row],[column_prec]]&amp;"_"&amp;COL_SIZES[[#This Row],[col_len]]</f>
        <v>numeric_19_9</v>
      </c>
      <c r="B2163" s="108">
        <f>IF(COL_SIZES[[#This Row],[datatype]] = "varchar",
  MIN(
    COL_SIZES[[#This Row],[column_length]],
    IFERROR(VALUE(VLOOKUP(
      COL_SIZES[[#This Row],[table_name]]&amp;"."&amp;COL_SIZES[[#This Row],[column_name]],
      AVG_COL_SIZES[#Data],2,FALSE)),
    COL_SIZES[[#This Row],[column_length]])
  ),
  COL_SIZES[[#This Row],[column_length]])</f>
        <v>9</v>
      </c>
      <c r="C2163" s="109">
        <f>VLOOKUP(A2163,DBMS_TYPE_SIZES[],2,FALSE)</f>
        <v>9</v>
      </c>
      <c r="D2163" s="109">
        <f>VLOOKUP(A2163,DBMS_TYPE_SIZES[],3,FALSE)</f>
        <v>9</v>
      </c>
      <c r="E2163" s="110">
        <f>VLOOKUP(A2163,DBMS_TYPE_SIZES[],4,FALSE)</f>
        <v>9</v>
      </c>
      <c r="F2163" t="s">
        <v>219</v>
      </c>
      <c r="G2163" t="s">
        <v>151</v>
      </c>
      <c r="H2163" t="s">
        <v>62</v>
      </c>
      <c r="I2163">
        <v>19</v>
      </c>
      <c r="J2163">
        <v>9</v>
      </c>
    </row>
    <row r="2164" spans="1:10">
      <c r="A2164" s="108" t="str">
        <f>COL_SIZES[[#This Row],[datatype]]&amp;"_"&amp;COL_SIZES[[#This Row],[column_prec]]&amp;"_"&amp;COL_SIZES[[#This Row],[col_len]]</f>
        <v>numeric_19_9</v>
      </c>
      <c r="B2164" s="108">
        <f>IF(COL_SIZES[[#This Row],[datatype]] = "varchar",
  MIN(
    COL_SIZES[[#This Row],[column_length]],
    IFERROR(VALUE(VLOOKUP(
      COL_SIZES[[#This Row],[table_name]]&amp;"."&amp;COL_SIZES[[#This Row],[column_name]],
      AVG_COL_SIZES[#Data],2,FALSE)),
    COL_SIZES[[#This Row],[column_length]])
  ),
  COL_SIZES[[#This Row],[column_length]])</f>
        <v>9</v>
      </c>
      <c r="C2164" s="109">
        <f>VLOOKUP(A2164,DBMS_TYPE_SIZES[],2,FALSE)</f>
        <v>9</v>
      </c>
      <c r="D2164" s="109">
        <f>VLOOKUP(A2164,DBMS_TYPE_SIZES[],3,FALSE)</f>
        <v>9</v>
      </c>
      <c r="E2164" s="110">
        <f>VLOOKUP(A2164,DBMS_TYPE_SIZES[],4,FALSE)</f>
        <v>9</v>
      </c>
      <c r="F2164" t="s">
        <v>220</v>
      </c>
      <c r="G2164" t="s">
        <v>143</v>
      </c>
      <c r="H2164" t="s">
        <v>62</v>
      </c>
      <c r="I2164">
        <v>19</v>
      </c>
      <c r="J2164">
        <v>9</v>
      </c>
    </row>
    <row r="2165" spans="1:10">
      <c r="A2165" s="108" t="str">
        <f>COL_SIZES[[#This Row],[datatype]]&amp;"_"&amp;COL_SIZES[[#This Row],[column_prec]]&amp;"_"&amp;COL_SIZES[[#This Row],[col_len]]</f>
        <v>datetime_23_8</v>
      </c>
      <c r="B2165" s="108">
        <f>IF(COL_SIZES[[#This Row],[datatype]] = "varchar",
  MIN(
    COL_SIZES[[#This Row],[column_length]],
    IFERROR(VALUE(VLOOKUP(
      COL_SIZES[[#This Row],[table_name]]&amp;"."&amp;COL_SIZES[[#This Row],[column_name]],
      AVG_COL_SIZES[#Data],2,FALSE)),
    COL_SIZES[[#This Row],[column_length]])
  ),
  COL_SIZES[[#This Row],[column_length]])</f>
        <v>8</v>
      </c>
      <c r="C2165" s="109">
        <f>VLOOKUP(A2165,DBMS_TYPE_SIZES[],2,FALSE)</f>
        <v>7</v>
      </c>
      <c r="D2165" s="109">
        <f>VLOOKUP(A2165,DBMS_TYPE_SIZES[],3,FALSE)</f>
        <v>8</v>
      </c>
      <c r="E2165" s="110">
        <f>VLOOKUP(A2165,DBMS_TYPE_SIZES[],4,FALSE)</f>
        <v>8</v>
      </c>
      <c r="F2165" t="s">
        <v>220</v>
      </c>
      <c r="G2165" t="s">
        <v>575</v>
      </c>
      <c r="H2165" t="s">
        <v>20</v>
      </c>
      <c r="I2165">
        <v>23</v>
      </c>
      <c r="J2165">
        <v>8</v>
      </c>
    </row>
    <row r="2166" spans="1:10">
      <c r="A2166" s="108" t="str">
        <f>COL_SIZES[[#This Row],[datatype]]&amp;"_"&amp;COL_SIZES[[#This Row],[column_prec]]&amp;"_"&amp;COL_SIZES[[#This Row],[col_len]]</f>
        <v>int_10_4</v>
      </c>
      <c r="B2166" s="108">
        <f>IF(COL_SIZES[[#This Row],[datatype]] = "varchar",
  MIN(
    COL_SIZES[[#This Row],[column_length]],
    IFERROR(VALUE(VLOOKUP(
      COL_SIZES[[#This Row],[table_name]]&amp;"."&amp;COL_SIZES[[#This Row],[column_name]],
      AVG_COL_SIZES[#Data],2,FALSE)),
    COL_SIZES[[#This Row],[column_length]])
  ),
  COL_SIZES[[#This Row],[column_length]])</f>
        <v>4</v>
      </c>
      <c r="C2166" s="109">
        <f>VLOOKUP(A2166,DBMS_TYPE_SIZES[],2,FALSE)</f>
        <v>9</v>
      </c>
      <c r="D2166" s="109">
        <f>VLOOKUP(A2166,DBMS_TYPE_SIZES[],3,FALSE)</f>
        <v>4</v>
      </c>
      <c r="E2166" s="110">
        <f>VLOOKUP(A2166,DBMS_TYPE_SIZES[],4,FALSE)</f>
        <v>4</v>
      </c>
      <c r="F2166" t="s">
        <v>220</v>
      </c>
      <c r="G2166" t="s">
        <v>141</v>
      </c>
      <c r="H2166" t="s">
        <v>18</v>
      </c>
      <c r="I2166">
        <v>10</v>
      </c>
      <c r="J2166">
        <v>4</v>
      </c>
    </row>
    <row r="2167" spans="1:10">
      <c r="A2167" s="108" t="str">
        <f>COL_SIZES[[#This Row],[datatype]]&amp;"_"&amp;COL_SIZES[[#This Row],[column_prec]]&amp;"_"&amp;COL_SIZES[[#This Row],[col_len]]</f>
        <v>datetime_23_8</v>
      </c>
      <c r="B2167" s="108">
        <f>IF(COL_SIZES[[#This Row],[datatype]] = "varchar",
  MIN(
    COL_SIZES[[#This Row],[column_length]],
    IFERROR(VALUE(VLOOKUP(
      COL_SIZES[[#This Row],[table_name]]&amp;"."&amp;COL_SIZES[[#This Row],[column_name]],
      AVG_COL_SIZES[#Data],2,FALSE)),
    COL_SIZES[[#This Row],[column_length]])
  ),
  COL_SIZES[[#This Row],[column_length]])</f>
        <v>8</v>
      </c>
      <c r="C2167" s="109">
        <f>VLOOKUP(A2167,DBMS_TYPE_SIZES[],2,FALSE)</f>
        <v>7</v>
      </c>
      <c r="D2167" s="109">
        <f>VLOOKUP(A2167,DBMS_TYPE_SIZES[],3,FALSE)</f>
        <v>8</v>
      </c>
      <c r="E2167" s="110">
        <f>VLOOKUP(A2167,DBMS_TYPE_SIZES[],4,FALSE)</f>
        <v>8</v>
      </c>
      <c r="F2167" t="s">
        <v>220</v>
      </c>
      <c r="G2167" t="s">
        <v>811</v>
      </c>
      <c r="H2167" t="s">
        <v>20</v>
      </c>
      <c r="I2167">
        <v>23</v>
      </c>
      <c r="J2167">
        <v>8</v>
      </c>
    </row>
    <row r="2168" spans="1:10">
      <c r="A2168" s="108" t="str">
        <f>COL_SIZES[[#This Row],[datatype]]&amp;"_"&amp;COL_SIZES[[#This Row],[column_prec]]&amp;"_"&amp;COL_SIZES[[#This Row],[col_len]]</f>
        <v>int_10_4</v>
      </c>
      <c r="B2168" s="108">
        <f>IF(COL_SIZES[[#This Row],[datatype]] = "varchar",
  MIN(
    COL_SIZES[[#This Row],[column_length]],
    IFERROR(VALUE(VLOOKUP(
      COL_SIZES[[#This Row],[table_name]]&amp;"."&amp;COL_SIZES[[#This Row],[column_name]],
      AVG_COL_SIZES[#Data],2,FALSE)),
    COL_SIZES[[#This Row],[column_length]])
  ),
  COL_SIZES[[#This Row],[column_length]])</f>
        <v>4</v>
      </c>
      <c r="C2168" s="109">
        <f>VLOOKUP(A2168,DBMS_TYPE_SIZES[],2,FALSE)</f>
        <v>9</v>
      </c>
      <c r="D2168" s="109">
        <f>VLOOKUP(A2168,DBMS_TYPE_SIZES[],3,FALSE)</f>
        <v>4</v>
      </c>
      <c r="E2168" s="110">
        <f>VLOOKUP(A2168,DBMS_TYPE_SIZES[],4,FALSE)</f>
        <v>4</v>
      </c>
      <c r="F2168" t="s">
        <v>220</v>
      </c>
      <c r="G2168" t="s">
        <v>211</v>
      </c>
      <c r="H2168" t="s">
        <v>18</v>
      </c>
      <c r="I2168">
        <v>10</v>
      </c>
      <c r="J2168">
        <v>4</v>
      </c>
    </row>
    <row r="2169" spans="1:10">
      <c r="A2169" s="108" t="str">
        <f>COL_SIZES[[#This Row],[datatype]]&amp;"_"&amp;COL_SIZES[[#This Row],[column_prec]]&amp;"_"&amp;COL_SIZES[[#This Row],[col_len]]</f>
        <v>int_10_4</v>
      </c>
      <c r="B2169" s="108">
        <f>IF(COL_SIZES[[#This Row],[datatype]] = "varchar",
  MIN(
    COL_SIZES[[#This Row],[column_length]],
    IFERROR(VALUE(VLOOKUP(
      COL_SIZES[[#This Row],[table_name]]&amp;"."&amp;COL_SIZES[[#This Row],[column_name]],
      AVG_COL_SIZES[#Data],2,FALSE)),
    COL_SIZES[[#This Row],[column_length]])
  ),
  COL_SIZES[[#This Row],[column_length]])</f>
        <v>4</v>
      </c>
      <c r="C2169" s="109">
        <f>VLOOKUP(A2169,DBMS_TYPE_SIZES[],2,FALSE)</f>
        <v>9</v>
      </c>
      <c r="D2169" s="109">
        <f>VLOOKUP(A2169,DBMS_TYPE_SIZES[],3,FALSE)</f>
        <v>4</v>
      </c>
      <c r="E2169" s="110">
        <f>VLOOKUP(A2169,DBMS_TYPE_SIZES[],4,FALSE)</f>
        <v>4</v>
      </c>
      <c r="F2169" t="s">
        <v>220</v>
      </c>
      <c r="G2169" t="s">
        <v>697</v>
      </c>
      <c r="H2169" t="s">
        <v>18</v>
      </c>
      <c r="I2169">
        <v>10</v>
      </c>
      <c r="J2169">
        <v>4</v>
      </c>
    </row>
    <row r="2170" spans="1:10">
      <c r="A2170" s="108" t="str">
        <f>COL_SIZES[[#This Row],[datatype]]&amp;"_"&amp;COL_SIZES[[#This Row],[column_prec]]&amp;"_"&amp;COL_SIZES[[#This Row],[col_len]]</f>
        <v>int_10_4</v>
      </c>
      <c r="B2170" s="108">
        <f>IF(COL_SIZES[[#This Row],[datatype]] = "varchar",
  MIN(
    COL_SIZES[[#This Row],[column_length]],
    IFERROR(VALUE(VLOOKUP(
      COL_SIZES[[#This Row],[table_name]]&amp;"."&amp;COL_SIZES[[#This Row],[column_name]],
      AVG_COL_SIZES[#Data],2,FALSE)),
    COL_SIZES[[#This Row],[column_length]])
  ),
  COL_SIZES[[#This Row],[column_length]])</f>
        <v>4</v>
      </c>
      <c r="C2170" s="109">
        <f>VLOOKUP(A2170,DBMS_TYPE_SIZES[],2,FALSE)</f>
        <v>9</v>
      </c>
      <c r="D2170" s="109">
        <f>VLOOKUP(A2170,DBMS_TYPE_SIZES[],3,FALSE)</f>
        <v>4</v>
      </c>
      <c r="E2170" s="110">
        <f>VLOOKUP(A2170,DBMS_TYPE_SIZES[],4,FALSE)</f>
        <v>4</v>
      </c>
      <c r="F2170" t="s">
        <v>220</v>
      </c>
      <c r="G2170" t="s">
        <v>698</v>
      </c>
      <c r="H2170" t="s">
        <v>18</v>
      </c>
      <c r="I2170">
        <v>10</v>
      </c>
      <c r="J2170">
        <v>4</v>
      </c>
    </row>
    <row r="2171" spans="1:10">
      <c r="A2171" s="108" t="str">
        <f>COL_SIZES[[#This Row],[datatype]]&amp;"_"&amp;COL_SIZES[[#This Row],[column_prec]]&amp;"_"&amp;COL_SIZES[[#This Row],[col_len]]</f>
        <v>int_10_4</v>
      </c>
      <c r="B2171" s="108">
        <f>IF(COL_SIZES[[#This Row],[datatype]] = "varchar",
  MIN(
    COL_SIZES[[#This Row],[column_length]],
    IFERROR(VALUE(VLOOKUP(
      COL_SIZES[[#This Row],[table_name]]&amp;"."&amp;COL_SIZES[[#This Row],[column_name]],
      AVG_COL_SIZES[#Data],2,FALSE)),
    COL_SIZES[[#This Row],[column_length]])
  ),
  COL_SIZES[[#This Row],[column_length]])</f>
        <v>4</v>
      </c>
      <c r="C2171" s="109">
        <f>VLOOKUP(A2171,DBMS_TYPE_SIZES[],2,FALSE)</f>
        <v>9</v>
      </c>
      <c r="D2171" s="109">
        <f>VLOOKUP(A2171,DBMS_TYPE_SIZES[],3,FALSE)</f>
        <v>4</v>
      </c>
      <c r="E2171" s="110">
        <f>VLOOKUP(A2171,DBMS_TYPE_SIZES[],4,FALSE)</f>
        <v>4</v>
      </c>
      <c r="F2171" t="s">
        <v>220</v>
      </c>
      <c r="G2171" t="s">
        <v>139</v>
      </c>
      <c r="H2171" t="s">
        <v>18</v>
      </c>
      <c r="I2171">
        <v>10</v>
      </c>
      <c r="J2171">
        <v>4</v>
      </c>
    </row>
    <row r="2172" spans="1:10">
      <c r="A2172" s="108" t="str">
        <f>COL_SIZES[[#This Row],[datatype]]&amp;"_"&amp;COL_SIZES[[#This Row],[column_prec]]&amp;"_"&amp;COL_SIZES[[#This Row],[col_len]]</f>
        <v>varchar_0_255</v>
      </c>
      <c r="B2172" s="108">
        <f>IF(COL_SIZES[[#This Row],[datatype]] = "varchar",
  MIN(
    COL_SIZES[[#This Row],[column_length]],
    IFERROR(VALUE(VLOOKUP(
      COL_SIZES[[#This Row],[table_name]]&amp;"."&amp;COL_SIZES[[#This Row],[column_name]],
      AVG_COL_SIZES[#Data],2,FALSE)),
    COL_SIZES[[#This Row],[column_length]])
  ),
  COL_SIZES[[#This Row],[column_length]])</f>
        <v>255</v>
      </c>
      <c r="C2172" s="109">
        <f>VLOOKUP(A2172,DBMS_TYPE_SIZES[],2,FALSE)</f>
        <v>255</v>
      </c>
      <c r="D2172" s="109">
        <f>VLOOKUP(A2172,DBMS_TYPE_SIZES[],3,FALSE)</f>
        <v>255</v>
      </c>
      <c r="E2172" s="110">
        <f>VLOOKUP(A2172,DBMS_TYPE_SIZES[],4,FALSE)</f>
        <v>256</v>
      </c>
      <c r="F2172" t="s">
        <v>220</v>
      </c>
      <c r="G2172" t="s">
        <v>699</v>
      </c>
      <c r="H2172" t="s">
        <v>86</v>
      </c>
      <c r="I2172">
        <v>0</v>
      </c>
      <c r="J2172">
        <v>255</v>
      </c>
    </row>
    <row r="2173" spans="1:10">
      <c r="A2173" s="108" t="str">
        <f>COL_SIZES[[#This Row],[datatype]]&amp;"_"&amp;COL_SIZES[[#This Row],[column_prec]]&amp;"_"&amp;COL_SIZES[[#This Row],[col_len]]</f>
        <v>varchar_0_255</v>
      </c>
      <c r="B2173" s="108">
        <f>IF(COL_SIZES[[#This Row],[datatype]] = "varchar",
  MIN(
    COL_SIZES[[#This Row],[column_length]],
    IFERROR(VALUE(VLOOKUP(
      COL_SIZES[[#This Row],[table_name]]&amp;"."&amp;COL_SIZES[[#This Row],[column_name]],
      AVG_COL_SIZES[#Data],2,FALSE)),
    COL_SIZES[[#This Row],[column_length]])
  ),
  COL_SIZES[[#This Row],[column_length]])</f>
        <v>255</v>
      </c>
      <c r="C2173" s="109">
        <f>VLOOKUP(A2173,DBMS_TYPE_SIZES[],2,FALSE)</f>
        <v>255</v>
      </c>
      <c r="D2173" s="109">
        <f>VLOOKUP(A2173,DBMS_TYPE_SIZES[],3,FALSE)</f>
        <v>255</v>
      </c>
      <c r="E2173" s="110">
        <f>VLOOKUP(A2173,DBMS_TYPE_SIZES[],4,FALSE)</f>
        <v>256</v>
      </c>
      <c r="F2173" t="s">
        <v>220</v>
      </c>
      <c r="G2173" t="s">
        <v>700</v>
      </c>
      <c r="H2173" t="s">
        <v>86</v>
      </c>
      <c r="I2173">
        <v>0</v>
      </c>
      <c r="J2173">
        <v>255</v>
      </c>
    </row>
    <row r="2174" spans="1:10">
      <c r="A2174" s="108" t="str">
        <f>COL_SIZES[[#This Row],[datatype]]&amp;"_"&amp;COL_SIZES[[#This Row],[column_prec]]&amp;"_"&amp;COL_SIZES[[#This Row],[col_len]]</f>
        <v>int_10_4</v>
      </c>
      <c r="B2174" s="108">
        <f>IF(COL_SIZES[[#This Row],[datatype]] = "varchar",
  MIN(
    COL_SIZES[[#This Row],[column_length]],
    IFERROR(VALUE(VLOOKUP(
      COL_SIZES[[#This Row],[table_name]]&amp;"."&amp;COL_SIZES[[#This Row],[column_name]],
      AVG_COL_SIZES[#Data],2,FALSE)),
    COL_SIZES[[#This Row],[column_length]])
  ),
  COL_SIZES[[#This Row],[column_length]])</f>
        <v>4</v>
      </c>
      <c r="C2174" s="109">
        <f>VLOOKUP(A2174,DBMS_TYPE_SIZES[],2,FALSE)</f>
        <v>9</v>
      </c>
      <c r="D2174" s="109">
        <f>VLOOKUP(A2174,DBMS_TYPE_SIZES[],3,FALSE)</f>
        <v>4</v>
      </c>
      <c r="E2174" s="110">
        <f>VLOOKUP(A2174,DBMS_TYPE_SIZES[],4,FALSE)</f>
        <v>4</v>
      </c>
      <c r="F2174" t="s">
        <v>220</v>
      </c>
      <c r="G2174" t="s">
        <v>116</v>
      </c>
      <c r="H2174" t="s">
        <v>18</v>
      </c>
      <c r="I2174">
        <v>10</v>
      </c>
      <c r="J2174">
        <v>4</v>
      </c>
    </row>
    <row r="2175" spans="1:10">
      <c r="A2175" s="108" t="str">
        <f>COL_SIZES[[#This Row],[datatype]]&amp;"_"&amp;COL_SIZES[[#This Row],[column_prec]]&amp;"_"&amp;COL_SIZES[[#This Row],[col_len]]</f>
        <v>numeric_16_9</v>
      </c>
      <c r="B2175" s="108">
        <f>IF(COL_SIZES[[#This Row],[datatype]] = "varchar",
  MIN(
    COL_SIZES[[#This Row],[column_length]],
    IFERROR(VALUE(VLOOKUP(
      COL_SIZES[[#This Row],[table_name]]&amp;"."&amp;COL_SIZES[[#This Row],[column_name]],
      AVG_COL_SIZES[#Data],2,FALSE)),
    COL_SIZES[[#This Row],[column_length]])
  ),
  COL_SIZES[[#This Row],[column_length]])</f>
        <v>9</v>
      </c>
      <c r="C2175" s="109">
        <f>VLOOKUP(A2175,DBMS_TYPE_SIZES[],2,FALSE)</f>
        <v>9</v>
      </c>
      <c r="D2175" s="109">
        <f>VLOOKUP(A2175,DBMS_TYPE_SIZES[],3,FALSE)</f>
        <v>9</v>
      </c>
      <c r="E2175" s="110">
        <f>VLOOKUP(A2175,DBMS_TYPE_SIZES[],4,FALSE)</f>
        <v>9</v>
      </c>
      <c r="F2175" t="s">
        <v>220</v>
      </c>
      <c r="G2175" t="s">
        <v>96</v>
      </c>
      <c r="H2175" t="s">
        <v>62</v>
      </c>
      <c r="I2175">
        <v>16</v>
      </c>
      <c r="J2175">
        <v>9</v>
      </c>
    </row>
    <row r="2176" spans="1:10">
      <c r="A2176" s="108" t="str">
        <f>COL_SIZES[[#This Row],[datatype]]&amp;"_"&amp;COL_SIZES[[#This Row],[column_prec]]&amp;"_"&amp;COL_SIZES[[#This Row],[col_len]]</f>
        <v>int_10_4</v>
      </c>
      <c r="B2176" s="108">
        <f>IF(COL_SIZES[[#This Row],[datatype]] = "varchar",
  MIN(
    COL_SIZES[[#This Row],[column_length]],
    IFERROR(VALUE(VLOOKUP(
      COL_SIZES[[#This Row],[table_name]]&amp;"."&amp;COL_SIZES[[#This Row],[column_name]],
      AVG_COL_SIZES[#Data],2,FALSE)),
    COL_SIZES[[#This Row],[column_length]])
  ),
  COL_SIZES[[#This Row],[column_length]])</f>
        <v>4</v>
      </c>
      <c r="C2176" s="109">
        <f>VLOOKUP(A2176,DBMS_TYPE_SIZES[],2,FALSE)</f>
        <v>9</v>
      </c>
      <c r="D2176" s="109">
        <f>VLOOKUP(A2176,DBMS_TYPE_SIZES[],3,FALSE)</f>
        <v>4</v>
      </c>
      <c r="E2176" s="110">
        <f>VLOOKUP(A2176,DBMS_TYPE_SIZES[],4,FALSE)</f>
        <v>4</v>
      </c>
      <c r="F2176" t="s">
        <v>220</v>
      </c>
      <c r="G2176" t="s">
        <v>209</v>
      </c>
      <c r="H2176" t="s">
        <v>18</v>
      </c>
      <c r="I2176">
        <v>10</v>
      </c>
      <c r="J2176">
        <v>4</v>
      </c>
    </row>
    <row r="2177" spans="1:10">
      <c r="A2177" s="108" t="str">
        <f>COL_SIZES[[#This Row],[datatype]]&amp;"_"&amp;COL_SIZES[[#This Row],[column_prec]]&amp;"_"&amp;COL_SIZES[[#This Row],[col_len]]</f>
        <v>int_10_4</v>
      </c>
      <c r="B2177" s="108">
        <f>IF(COL_SIZES[[#This Row],[datatype]] = "varchar",
  MIN(
    COL_SIZES[[#This Row],[column_length]],
    IFERROR(VALUE(VLOOKUP(
      COL_SIZES[[#This Row],[table_name]]&amp;"."&amp;COL_SIZES[[#This Row],[column_name]],
      AVG_COL_SIZES[#Data],2,FALSE)),
    COL_SIZES[[#This Row],[column_length]])
  ),
  COL_SIZES[[#This Row],[column_length]])</f>
        <v>4</v>
      </c>
      <c r="C2177" s="109">
        <f>VLOOKUP(A2177,DBMS_TYPE_SIZES[],2,FALSE)</f>
        <v>9</v>
      </c>
      <c r="D2177" s="109">
        <f>VLOOKUP(A2177,DBMS_TYPE_SIZES[],3,FALSE)</f>
        <v>4</v>
      </c>
      <c r="E2177" s="110">
        <f>VLOOKUP(A2177,DBMS_TYPE_SIZES[],4,FALSE)</f>
        <v>4</v>
      </c>
      <c r="F2177" t="s">
        <v>220</v>
      </c>
      <c r="G2177" t="s">
        <v>204</v>
      </c>
      <c r="H2177" t="s">
        <v>18</v>
      </c>
      <c r="I2177">
        <v>10</v>
      </c>
      <c r="J2177">
        <v>4</v>
      </c>
    </row>
    <row r="2178" spans="1:10">
      <c r="A2178" s="108" t="str">
        <f>COL_SIZES[[#This Row],[datatype]]&amp;"_"&amp;COL_SIZES[[#This Row],[column_prec]]&amp;"_"&amp;COL_SIZES[[#This Row],[col_len]]</f>
        <v>int_10_4</v>
      </c>
      <c r="B2178" s="108">
        <f>IF(COL_SIZES[[#This Row],[datatype]] = "varchar",
  MIN(
    COL_SIZES[[#This Row],[column_length]],
    IFERROR(VALUE(VLOOKUP(
      COL_SIZES[[#This Row],[table_name]]&amp;"."&amp;COL_SIZES[[#This Row],[column_name]],
      AVG_COL_SIZES[#Data],2,FALSE)),
    COL_SIZES[[#This Row],[column_length]])
  ),
  COL_SIZES[[#This Row],[column_length]])</f>
        <v>4</v>
      </c>
      <c r="C2178" s="109">
        <f>VLOOKUP(A2178,DBMS_TYPE_SIZES[],2,FALSE)</f>
        <v>9</v>
      </c>
      <c r="D2178" s="109">
        <f>VLOOKUP(A2178,DBMS_TYPE_SIZES[],3,FALSE)</f>
        <v>4</v>
      </c>
      <c r="E2178" s="110">
        <f>VLOOKUP(A2178,DBMS_TYPE_SIZES[],4,FALSE)</f>
        <v>4</v>
      </c>
      <c r="F2178" t="s">
        <v>220</v>
      </c>
      <c r="G2178" t="s">
        <v>221</v>
      </c>
      <c r="H2178" t="s">
        <v>18</v>
      </c>
      <c r="I2178">
        <v>10</v>
      </c>
      <c r="J2178">
        <v>4</v>
      </c>
    </row>
    <row r="2179" spans="1:10">
      <c r="A2179" s="108" t="str">
        <f>COL_SIZES[[#This Row],[datatype]]&amp;"_"&amp;COL_SIZES[[#This Row],[column_prec]]&amp;"_"&amp;COL_SIZES[[#This Row],[col_len]]</f>
        <v>numeric_19_9</v>
      </c>
      <c r="B2179" s="108">
        <f>IF(COL_SIZES[[#This Row],[datatype]] = "varchar",
  MIN(
    COL_SIZES[[#This Row],[column_length]],
    IFERROR(VALUE(VLOOKUP(
      COL_SIZES[[#This Row],[table_name]]&amp;"."&amp;COL_SIZES[[#This Row],[column_name]],
      AVG_COL_SIZES[#Data],2,FALSE)),
    COL_SIZES[[#This Row],[column_length]])
  ),
  COL_SIZES[[#This Row],[column_length]])</f>
        <v>9</v>
      </c>
      <c r="C2179" s="109">
        <f>VLOOKUP(A2179,DBMS_TYPE_SIZES[],2,FALSE)</f>
        <v>9</v>
      </c>
      <c r="D2179" s="109">
        <f>VLOOKUP(A2179,DBMS_TYPE_SIZES[],3,FALSE)</f>
        <v>9</v>
      </c>
      <c r="E2179" s="110">
        <f>VLOOKUP(A2179,DBMS_TYPE_SIZES[],4,FALSE)</f>
        <v>9</v>
      </c>
      <c r="F2179" t="s">
        <v>220</v>
      </c>
      <c r="G2179" t="s">
        <v>151</v>
      </c>
      <c r="H2179" t="s">
        <v>62</v>
      </c>
      <c r="I2179">
        <v>19</v>
      </c>
      <c r="J2179">
        <v>9</v>
      </c>
    </row>
    <row r="2180" spans="1:10">
      <c r="A2180" s="108" t="str">
        <f>COL_SIZES[[#This Row],[datatype]]&amp;"_"&amp;COL_SIZES[[#This Row],[column_prec]]&amp;"_"&amp;COL_SIZES[[#This Row],[col_len]]</f>
        <v>int_10_4</v>
      </c>
      <c r="B2180" s="108">
        <f>IF(COL_SIZES[[#This Row],[datatype]] = "varchar",
  MIN(
    COL_SIZES[[#This Row],[column_length]],
    IFERROR(VALUE(VLOOKUP(
      COL_SIZES[[#This Row],[table_name]]&amp;"."&amp;COL_SIZES[[#This Row],[column_name]],
      AVG_COL_SIZES[#Data],2,FALSE)),
    COL_SIZES[[#This Row],[column_length]])
  ),
  COL_SIZES[[#This Row],[column_length]])</f>
        <v>4</v>
      </c>
      <c r="C2180" s="109">
        <f>VLOOKUP(A2180,DBMS_TYPE_SIZES[],2,FALSE)</f>
        <v>9</v>
      </c>
      <c r="D2180" s="109">
        <f>VLOOKUP(A2180,DBMS_TYPE_SIZES[],3,FALSE)</f>
        <v>4</v>
      </c>
      <c r="E2180" s="110">
        <f>VLOOKUP(A2180,DBMS_TYPE_SIZES[],4,FALSE)</f>
        <v>4</v>
      </c>
      <c r="F2180" t="s">
        <v>222</v>
      </c>
      <c r="G2180" t="s">
        <v>157</v>
      </c>
      <c r="H2180" t="s">
        <v>18</v>
      </c>
      <c r="I2180">
        <v>10</v>
      </c>
      <c r="J2180">
        <v>4</v>
      </c>
    </row>
    <row r="2181" spans="1:10">
      <c r="A2181" s="108" t="str">
        <f>COL_SIZES[[#This Row],[datatype]]&amp;"_"&amp;COL_SIZES[[#This Row],[column_prec]]&amp;"_"&amp;COL_SIZES[[#This Row],[col_len]]</f>
        <v>numeric_19_9</v>
      </c>
      <c r="B2181" s="108">
        <f>IF(COL_SIZES[[#This Row],[datatype]] = "varchar",
  MIN(
    COL_SIZES[[#This Row],[column_length]],
    IFERROR(VALUE(VLOOKUP(
      COL_SIZES[[#This Row],[table_name]]&amp;"."&amp;COL_SIZES[[#This Row],[column_name]],
      AVG_COL_SIZES[#Data],2,FALSE)),
    COL_SIZES[[#This Row],[column_length]])
  ),
  COL_SIZES[[#This Row],[column_length]])</f>
        <v>9</v>
      </c>
      <c r="C2181" s="109">
        <f>VLOOKUP(A2181,DBMS_TYPE_SIZES[],2,FALSE)</f>
        <v>9</v>
      </c>
      <c r="D2181" s="109">
        <f>VLOOKUP(A2181,DBMS_TYPE_SIZES[],3,FALSE)</f>
        <v>9</v>
      </c>
      <c r="E2181" s="110">
        <f>VLOOKUP(A2181,DBMS_TYPE_SIZES[],4,FALSE)</f>
        <v>9</v>
      </c>
      <c r="F2181" t="s">
        <v>222</v>
      </c>
      <c r="G2181" t="s">
        <v>143</v>
      </c>
      <c r="H2181" t="s">
        <v>62</v>
      </c>
      <c r="I2181">
        <v>19</v>
      </c>
      <c r="J2181">
        <v>9</v>
      </c>
    </row>
    <row r="2182" spans="1:10">
      <c r="A2182" s="108" t="str">
        <f>COL_SIZES[[#This Row],[datatype]]&amp;"_"&amp;COL_SIZES[[#This Row],[column_prec]]&amp;"_"&amp;COL_SIZES[[#This Row],[col_len]]</f>
        <v>datetime_23_8</v>
      </c>
      <c r="B2182" s="108">
        <f>IF(COL_SIZES[[#This Row],[datatype]] = "varchar",
  MIN(
    COL_SIZES[[#This Row],[column_length]],
    IFERROR(VALUE(VLOOKUP(
      COL_SIZES[[#This Row],[table_name]]&amp;"."&amp;COL_SIZES[[#This Row],[column_name]],
      AVG_COL_SIZES[#Data],2,FALSE)),
    COL_SIZES[[#This Row],[column_length]])
  ),
  COL_SIZES[[#This Row],[column_length]])</f>
        <v>8</v>
      </c>
      <c r="C2182" s="109">
        <f>VLOOKUP(A2182,DBMS_TYPE_SIZES[],2,FALSE)</f>
        <v>7</v>
      </c>
      <c r="D2182" s="109">
        <f>VLOOKUP(A2182,DBMS_TYPE_SIZES[],3,FALSE)</f>
        <v>8</v>
      </c>
      <c r="E2182" s="110">
        <f>VLOOKUP(A2182,DBMS_TYPE_SIZES[],4,FALSE)</f>
        <v>8</v>
      </c>
      <c r="F2182" t="s">
        <v>222</v>
      </c>
      <c r="G2182" t="s">
        <v>575</v>
      </c>
      <c r="H2182" t="s">
        <v>20</v>
      </c>
      <c r="I2182">
        <v>23</v>
      </c>
      <c r="J2182">
        <v>8</v>
      </c>
    </row>
    <row r="2183" spans="1:10">
      <c r="A2183" s="108" t="str">
        <f>COL_SIZES[[#This Row],[datatype]]&amp;"_"&amp;COL_SIZES[[#This Row],[column_prec]]&amp;"_"&amp;COL_SIZES[[#This Row],[col_len]]</f>
        <v>int_10_4</v>
      </c>
      <c r="B2183" s="108">
        <f>IF(COL_SIZES[[#This Row],[datatype]] = "varchar",
  MIN(
    COL_SIZES[[#This Row],[column_length]],
    IFERROR(VALUE(VLOOKUP(
      COL_SIZES[[#This Row],[table_name]]&amp;"."&amp;COL_SIZES[[#This Row],[column_name]],
      AVG_COL_SIZES[#Data],2,FALSE)),
    COL_SIZES[[#This Row],[column_length]])
  ),
  COL_SIZES[[#This Row],[column_length]])</f>
        <v>4</v>
      </c>
      <c r="C2183" s="109">
        <f>VLOOKUP(A2183,DBMS_TYPE_SIZES[],2,FALSE)</f>
        <v>9</v>
      </c>
      <c r="D2183" s="109">
        <f>VLOOKUP(A2183,DBMS_TYPE_SIZES[],3,FALSE)</f>
        <v>4</v>
      </c>
      <c r="E2183" s="110">
        <f>VLOOKUP(A2183,DBMS_TYPE_SIZES[],4,FALSE)</f>
        <v>4</v>
      </c>
      <c r="F2183" t="s">
        <v>222</v>
      </c>
      <c r="G2183" t="s">
        <v>141</v>
      </c>
      <c r="H2183" t="s">
        <v>18</v>
      </c>
      <c r="I2183">
        <v>10</v>
      </c>
      <c r="J2183">
        <v>4</v>
      </c>
    </row>
    <row r="2184" spans="1:10">
      <c r="A2184" s="108" t="str">
        <f>COL_SIZES[[#This Row],[datatype]]&amp;"_"&amp;COL_SIZES[[#This Row],[column_prec]]&amp;"_"&amp;COL_SIZES[[#This Row],[col_len]]</f>
        <v>datetime_23_8</v>
      </c>
      <c r="B2184" s="108">
        <f>IF(COL_SIZES[[#This Row],[datatype]] = "varchar",
  MIN(
    COL_SIZES[[#This Row],[column_length]],
    IFERROR(VALUE(VLOOKUP(
      COL_SIZES[[#This Row],[table_name]]&amp;"."&amp;COL_SIZES[[#This Row],[column_name]],
      AVG_COL_SIZES[#Data],2,FALSE)),
    COL_SIZES[[#This Row],[column_length]])
  ),
  COL_SIZES[[#This Row],[column_length]])</f>
        <v>8</v>
      </c>
      <c r="C2184" s="109">
        <f>VLOOKUP(A2184,DBMS_TYPE_SIZES[],2,FALSE)</f>
        <v>7</v>
      </c>
      <c r="D2184" s="109">
        <f>VLOOKUP(A2184,DBMS_TYPE_SIZES[],3,FALSE)</f>
        <v>8</v>
      </c>
      <c r="E2184" s="110">
        <f>VLOOKUP(A2184,DBMS_TYPE_SIZES[],4,FALSE)</f>
        <v>8</v>
      </c>
      <c r="F2184" t="s">
        <v>222</v>
      </c>
      <c r="G2184" t="s">
        <v>811</v>
      </c>
      <c r="H2184" t="s">
        <v>20</v>
      </c>
      <c r="I2184">
        <v>23</v>
      </c>
      <c r="J2184">
        <v>8</v>
      </c>
    </row>
    <row r="2185" spans="1:10">
      <c r="A2185" s="108" t="str">
        <f>COL_SIZES[[#This Row],[datatype]]&amp;"_"&amp;COL_SIZES[[#This Row],[column_prec]]&amp;"_"&amp;COL_SIZES[[#This Row],[col_len]]</f>
        <v>int_10_4</v>
      </c>
      <c r="B2185" s="108">
        <f>IF(COL_SIZES[[#This Row],[datatype]] = "varchar",
  MIN(
    COL_SIZES[[#This Row],[column_length]],
    IFERROR(VALUE(VLOOKUP(
      COL_SIZES[[#This Row],[table_name]]&amp;"."&amp;COL_SIZES[[#This Row],[column_name]],
      AVG_COL_SIZES[#Data],2,FALSE)),
    COL_SIZES[[#This Row],[column_length]])
  ),
  COL_SIZES[[#This Row],[column_length]])</f>
        <v>4</v>
      </c>
      <c r="C2185" s="109">
        <f>VLOOKUP(A2185,DBMS_TYPE_SIZES[],2,FALSE)</f>
        <v>9</v>
      </c>
      <c r="D2185" s="109">
        <f>VLOOKUP(A2185,DBMS_TYPE_SIZES[],3,FALSE)</f>
        <v>4</v>
      </c>
      <c r="E2185" s="110">
        <f>VLOOKUP(A2185,DBMS_TYPE_SIZES[],4,FALSE)</f>
        <v>4</v>
      </c>
      <c r="F2185" t="s">
        <v>222</v>
      </c>
      <c r="G2185" t="s">
        <v>211</v>
      </c>
      <c r="H2185" t="s">
        <v>18</v>
      </c>
      <c r="I2185">
        <v>10</v>
      </c>
      <c r="J2185">
        <v>4</v>
      </c>
    </row>
    <row r="2186" spans="1:10">
      <c r="A2186" s="108" t="str">
        <f>COL_SIZES[[#This Row],[datatype]]&amp;"_"&amp;COL_SIZES[[#This Row],[column_prec]]&amp;"_"&amp;COL_SIZES[[#This Row],[col_len]]</f>
        <v>int_10_4</v>
      </c>
      <c r="B2186" s="108">
        <f>IF(COL_SIZES[[#This Row],[datatype]] = "varchar",
  MIN(
    COL_SIZES[[#This Row],[column_length]],
    IFERROR(VALUE(VLOOKUP(
      COL_SIZES[[#This Row],[table_name]]&amp;"."&amp;COL_SIZES[[#This Row],[column_name]],
      AVG_COL_SIZES[#Data],2,FALSE)),
    COL_SIZES[[#This Row],[column_length]])
  ),
  COL_SIZES[[#This Row],[column_length]])</f>
        <v>4</v>
      </c>
      <c r="C2186" s="109">
        <f>VLOOKUP(A2186,DBMS_TYPE_SIZES[],2,FALSE)</f>
        <v>9</v>
      </c>
      <c r="D2186" s="109">
        <f>VLOOKUP(A2186,DBMS_TYPE_SIZES[],3,FALSE)</f>
        <v>4</v>
      </c>
      <c r="E2186" s="110">
        <f>VLOOKUP(A2186,DBMS_TYPE_SIZES[],4,FALSE)</f>
        <v>4</v>
      </c>
      <c r="F2186" t="s">
        <v>222</v>
      </c>
      <c r="G2186" t="s">
        <v>697</v>
      </c>
      <c r="H2186" t="s">
        <v>18</v>
      </c>
      <c r="I2186">
        <v>10</v>
      </c>
      <c r="J2186">
        <v>4</v>
      </c>
    </row>
    <row r="2187" spans="1:10">
      <c r="A2187" s="108" t="str">
        <f>COL_SIZES[[#This Row],[datatype]]&amp;"_"&amp;COL_SIZES[[#This Row],[column_prec]]&amp;"_"&amp;COL_SIZES[[#This Row],[col_len]]</f>
        <v>int_10_4</v>
      </c>
      <c r="B2187" s="108">
        <f>IF(COL_SIZES[[#This Row],[datatype]] = "varchar",
  MIN(
    COL_SIZES[[#This Row],[column_length]],
    IFERROR(VALUE(VLOOKUP(
      COL_SIZES[[#This Row],[table_name]]&amp;"."&amp;COL_SIZES[[#This Row],[column_name]],
      AVG_COL_SIZES[#Data],2,FALSE)),
    COL_SIZES[[#This Row],[column_length]])
  ),
  COL_SIZES[[#This Row],[column_length]])</f>
        <v>4</v>
      </c>
      <c r="C2187" s="109">
        <f>VLOOKUP(A2187,DBMS_TYPE_SIZES[],2,FALSE)</f>
        <v>9</v>
      </c>
      <c r="D2187" s="109">
        <f>VLOOKUP(A2187,DBMS_TYPE_SIZES[],3,FALSE)</f>
        <v>4</v>
      </c>
      <c r="E2187" s="110">
        <f>VLOOKUP(A2187,DBMS_TYPE_SIZES[],4,FALSE)</f>
        <v>4</v>
      </c>
      <c r="F2187" t="s">
        <v>222</v>
      </c>
      <c r="G2187" t="s">
        <v>698</v>
      </c>
      <c r="H2187" t="s">
        <v>18</v>
      </c>
      <c r="I2187">
        <v>10</v>
      </c>
      <c r="J2187">
        <v>4</v>
      </c>
    </row>
    <row r="2188" spans="1:10">
      <c r="A2188" s="108" t="str">
        <f>COL_SIZES[[#This Row],[datatype]]&amp;"_"&amp;COL_SIZES[[#This Row],[column_prec]]&amp;"_"&amp;COL_SIZES[[#This Row],[col_len]]</f>
        <v>int_10_4</v>
      </c>
      <c r="B2188" s="108">
        <f>IF(COL_SIZES[[#This Row],[datatype]] = "varchar",
  MIN(
    COL_SIZES[[#This Row],[column_length]],
    IFERROR(VALUE(VLOOKUP(
      COL_SIZES[[#This Row],[table_name]]&amp;"."&amp;COL_SIZES[[#This Row],[column_name]],
      AVG_COL_SIZES[#Data],2,FALSE)),
    COL_SIZES[[#This Row],[column_length]])
  ),
  COL_SIZES[[#This Row],[column_length]])</f>
        <v>4</v>
      </c>
      <c r="C2188" s="109">
        <f>VLOOKUP(A2188,DBMS_TYPE_SIZES[],2,FALSE)</f>
        <v>9</v>
      </c>
      <c r="D2188" s="109">
        <f>VLOOKUP(A2188,DBMS_TYPE_SIZES[],3,FALSE)</f>
        <v>4</v>
      </c>
      <c r="E2188" s="110">
        <f>VLOOKUP(A2188,DBMS_TYPE_SIZES[],4,FALSE)</f>
        <v>4</v>
      </c>
      <c r="F2188" t="s">
        <v>222</v>
      </c>
      <c r="G2188" t="s">
        <v>139</v>
      </c>
      <c r="H2188" t="s">
        <v>18</v>
      </c>
      <c r="I2188">
        <v>10</v>
      </c>
      <c r="J2188">
        <v>4</v>
      </c>
    </row>
    <row r="2189" spans="1:10">
      <c r="A2189" s="108" t="str">
        <f>COL_SIZES[[#This Row],[datatype]]&amp;"_"&amp;COL_SIZES[[#This Row],[column_prec]]&amp;"_"&amp;COL_SIZES[[#This Row],[col_len]]</f>
        <v>varchar_0_255</v>
      </c>
      <c r="B2189" s="108">
        <f>IF(COL_SIZES[[#This Row],[datatype]] = "varchar",
  MIN(
    COL_SIZES[[#This Row],[column_length]],
    IFERROR(VALUE(VLOOKUP(
      COL_SIZES[[#This Row],[table_name]]&amp;"."&amp;COL_SIZES[[#This Row],[column_name]],
      AVG_COL_SIZES[#Data],2,FALSE)),
    COL_SIZES[[#This Row],[column_length]])
  ),
  COL_SIZES[[#This Row],[column_length]])</f>
        <v>255</v>
      </c>
      <c r="C2189" s="109">
        <f>VLOOKUP(A2189,DBMS_TYPE_SIZES[],2,FALSE)</f>
        <v>255</v>
      </c>
      <c r="D2189" s="109">
        <f>VLOOKUP(A2189,DBMS_TYPE_SIZES[],3,FALSE)</f>
        <v>255</v>
      </c>
      <c r="E2189" s="110">
        <f>VLOOKUP(A2189,DBMS_TYPE_SIZES[],4,FALSE)</f>
        <v>256</v>
      </c>
      <c r="F2189" t="s">
        <v>222</v>
      </c>
      <c r="G2189" t="s">
        <v>699</v>
      </c>
      <c r="H2189" t="s">
        <v>86</v>
      </c>
      <c r="I2189">
        <v>0</v>
      </c>
      <c r="J2189">
        <v>255</v>
      </c>
    </row>
    <row r="2190" spans="1:10">
      <c r="A2190" s="108" t="str">
        <f>COL_SIZES[[#This Row],[datatype]]&amp;"_"&amp;COL_SIZES[[#This Row],[column_prec]]&amp;"_"&amp;COL_SIZES[[#This Row],[col_len]]</f>
        <v>varchar_0_255</v>
      </c>
      <c r="B2190" s="108">
        <f>IF(COL_SIZES[[#This Row],[datatype]] = "varchar",
  MIN(
    COL_SIZES[[#This Row],[column_length]],
    IFERROR(VALUE(VLOOKUP(
      COL_SIZES[[#This Row],[table_name]]&amp;"."&amp;COL_SIZES[[#This Row],[column_name]],
      AVG_COL_SIZES[#Data],2,FALSE)),
    COL_SIZES[[#This Row],[column_length]])
  ),
  COL_SIZES[[#This Row],[column_length]])</f>
        <v>255</v>
      </c>
      <c r="C2190" s="109">
        <f>VLOOKUP(A2190,DBMS_TYPE_SIZES[],2,FALSE)</f>
        <v>255</v>
      </c>
      <c r="D2190" s="109">
        <f>VLOOKUP(A2190,DBMS_TYPE_SIZES[],3,FALSE)</f>
        <v>255</v>
      </c>
      <c r="E2190" s="110">
        <f>VLOOKUP(A2190,DBMS_TYPE_SIZES[],4,FALSE)</f>
        <v>256</v>
      </c>
      <c r="F2190" t="s">
        <v>222</v>
      </c>
      <c r="G2190" t="s">
        <v>700</v>
      </c>
      <c r="H2190" t="s">
        <v>86</v>
      </c>
      <c r="I2190">
        <v>0</v>
      </c>
      <c r="J2190">
        <v>255</v>
      </c>
    </row>
    <row r="2191" spans="1:10">
      <c r="A2191" s="108" t="str">
        <f>COL_SIZES[[#This Row],[datatype]]&amp;"_"&amp;COL_SIZES[[#This Row],[column_prec]]&amp;"_"&amp;COL_SIZES[[#This Row],[col_len]]</f>
        <v>int_10_4</v>
      </c>
      <c r="B2191" s="108">
        <f>IF(COL_SIZES[[#This Row],[datatype]] = "varchar",
  MIN(
    COL_SIZES[[#This Row],[column_length]],
    IFERROR(VALUE(VLOOKUP(
      COL_SIZES[[#This Row],[table_name]]&amp;"."&amp;COL_SIZES[[#This Row],[column_name]],
      AVG_COL_SIZES[#Data],2,FALSE)),
    COL_SIZES[[#This Row],[column_length]])
  ),
  COL_SIZES[[#This Row],[column_length]])</f>
        <v>4</v>
      </c>
      <c r="C2191" s="109">
        <f>VLOOKUP(A2191,DBMS_TYPE_SIZES[],2,FALSE)</f>
        <v>9</v>
      </c>
      <c r="D2191" s="109">
        <f>VLOOKUP(A2191,DBMS_TYPE_SIZES[],3,FALSE)</f>
        <v>4</v>
      </c>
      <c r="E2191" s="110">
        <f>VLOOKUP(A2191,DBMS_TYPE_SIZES[],4,FALSE)</f>
        <v>4</v>
      </c>
      <c r="F2191" t="s">
        <v>222</v>
      </c>
      <c r="G2191" t="s">
        <v>116</v>
      </c>
      <c r="H2191" t="s">
        <v>18</v>
      </c>
      <c r="I2191">
        <v>10</v>
      </c>
      <c r="J2191">
        <v>4</v>
      </c>
    </row>
    <row r="2192" spans="1:10">
      <c r="A2192" s="108" t="str">
        <f>COL_SIZES[[#This Row],[datatype]]&amp;"_"&amp;COL_SIZES[[#This Row],[column_prec]]&amp;"_"&amp;COL_SIZES[[#This Row],[col_len]]</f>
        <v>numeric_16_9</v>
      </c>
      <c r="B2192" s="108">
        <f>IF(COL_SIZES[[#This Row],[datatype]] = "varchar",
  MIN(
    COL_SIZES[[#This Row],[column_length]],
    IFERROR(VALUE(VLOOKUP(
      COL_SIZES[[#This Row],[table_name]]&amp;"."&amp;COL_SIZES[[#This Row],[column_name]],
      AVG_COL_SIZES[#Data],2,FALSE)),
    COL_SIZES[[#This Row],[column_length]])
  ),
  COL_SIZES[[#This Row],[column_length]])</f>
        <v>9</v>
      </c>
      <c r="C2192" s="109">
        <f>VLOOKUP(A2192,DBMS_TYPE_SIZES[],2,FALSE)</f>
        <v>9</v>
      </c>
      <c r="D2192" s="109">
        <f>VLOOKUP(A2192,DBMS_TYPE_SIZES[],3,FALSE)</f>
        <v>9</v>
      </c>
      <c r="E2192" s="110">
        <f>VLOOKUP(A2192,DBMS_TYPE_SIZES[],4,FALSE)</f>
        <v>9</v>
      </c>
      <c r="F2192" t="s">
        <v>222</v>
      </c>
      <c r="G2192" t="s">
        <v>96</v>
      </c>
      <c r="H2192" t="s">
        <v>62</v>
      </c>
      <c r="I2192">
        <v>16</v>
      </c>
      <c r="J2192">
        <v>9</v>
      </c>
    </row>
    <row r="2193" spans="1:10">
      <c r="A2193" s="108" t="str">
        <f>COL_SIZES[[#This Row],[datatype]]&amp;"_"&amp;COL_SIZES[[#This Row],[column_prec]]&amp;"_"&amp;COL_SIZES[[#This Row],[col_len]]</f>
        <v>int_10_4</v>
      </c>
      <c r="B2193" s="108">
        <f>IF(COL_SIZES[[#This Row],[datatype]] = "varchar",
  MIN(
    COL_SIZES[[#This Row],[column_length]],
    IFERROR(VALUE(VLOOKUP(
      COL_SIZES[[#This Row],[table_name]]&amp;"."&amp;COL_SIZES[[#This Row],[column_name]],
      AVG_COL_SIZES[#Data],2,FALSE)),
    COL_SIZES[[#This Row],[column_length]])
  ),
  COL_SIZES[[#This Row],[column_length]])</f>
        <v>4</v>
      </c>
      <c r="C2193" s="109">
        <f>VLOOKUP(A2193,DBMS_TYPE_SIZES[],2,FALSE)</f>
        <v>9</v>
      </c>
      <c r="D2193" s="109">
        <f>VLOOKUP(A2193,DBMS_TYPE_SIZES[],3,FALSE)</f>
        <v>4</v>
      </c>
      <c r="E2193" s="110">
        <f>VLOOKUP(A2193,DBMS_TYPE_SIZES[],4,FALSE)</f>
        <v>4</v>
      </c>
      <c r="F2193" t="s">
        <v>222</v>
      </c>
      <c r="G2193" t="s">
        <v>223</v>
      </c>
      <c r="H2193" t="s">
        <v>18</v>
      </c>
      <c r="I2193">
        <v>10</v>
      </c>
      <c r="J2193">
        <v>4</v>
      </c>
    </row>
    <row r="2194" spans="1:10">
      <c r="A2194" s="108" t="str">
        <f>COL_SIZES[[#This Row],[datatype]]&amp;"_"&amp;COL_SIZES[[#This Row],[column_prec]]&amp;"_"&amp;COL_SIZES[[#This Row],[col_len]]</f>
        <v>int_10_4</v>
      </c>
      <c r="B2194" s="108">
        <f>IF(COL_SIZES[[#This Row],[datatype]] = "varchar",
  MIN(
    COL_SIZES[[#This Row],[column_length]],
    IFERROR(VALUE(VLOOKUP(
      COL_SIZES[[#This Row],[table_name]]&amp;"."&amp;COL_SIZES[[#This Row],[column_name]],
      AVG_COL_SIZES[#Data],2,FALSE)),
    COL_SIZES[[#This Row],[column_length]])
  ),
  COL_SIZES[[#This Row],[column_length]])</f>
        <v>4</v>
      </c>
      <c r="C2194" s="109">
        <f>VLOOKUP(A2194,DBMS_TYPE_SIZES[],2,FALSE)</f>
        <v>9</v>
      </c>
      <c r="D2194" s="109">
        <f>VLOOKUP(A2194,DBMS_TYPE_SIZES[],3,FALSE)</f>
        <v>4</v>
      </c>
      <c r="E2194" s="110">
        <f>VLOOKUP(A2194,DBMS_TYPE_SIZES[],4,FALSE)</f>
        <v>4</v>
      </c>
      <c r="F2194" t="s">
        <v>222</v>
      </c>
      <c r="G2194" t="s">
        <v>204</v>
      </c>
      <c r="H2194" t="s">
        <v>18</v>
      </c>
      <c r="I2194">
        <v>10</v>
      </c>
      <c r="J2194">
        <v>4</v>
      </c>
    </row>
    <row r="2195" spans="1:10">
      <c r="A2195" s="108" t="str">
        <f>COL_SIZES[[#This Row],[datatype]]&amp;"_"&amp;COL_SIZES[[#This Row],[column_prec]]&amp;"_"&amp;COL_SIZES[[#This Row],[col_len]]</f>
        <v>numeric_19_9</v>
      </c>
      <c r="B2195" s="108">
        <f>IF(COL_SIZES[[#This Row],[datatype]] = "varchar",
  MIN(
    COL_SIZES[[#This Row],[column_length]],
    IFERROR(VALUE(VLOOKUP(
      COL_SIZES[[#This Row],[table_name]]&amp;"."&amp;COL_SIZES[[#This Row],[column_name]],
      AVG_COL_SIZES[#Data],2,FALSE)),
    COL_SIZES[[#This Row],[column_length]])
  ),
  COL_SIZES[[#This Row],[column_length]])</f>
        <v>9</v>
      </c>
      <c r="C2195" s="109">
        <f>VLOOKUP(A2195,DBMS_TYPE_SIZES[],2,FALSE)</f>
        <v>9</v>
      </c>
      <c r="D2195" s="109">
        <f>VLOOKUP(A2195,DBMS_TYPE_SIZES[],3,FALSE)</f>
        <v>9</v>
      </c>
      <c r="E2195" s="110">
        <f>VLOOKUP(A2195,DBMS_TYPE_SIZES[],4,FALSE)</f>
        <v>9</v>
      </c>
      <c r="F2195" t="s">
        <v>222</v>
      </c>
      <c r="G2195" t="s">
        <v>151</v>
      </c>
      <c r="H2195" t="s">
        <v>62</v>
      </c>
      <c r="I2195">
        <v>19</v>
      </c>
      <c r="J2195">
        <v>9</v>
      </c>
    </row>
    <row r="2196" spans="1:10">
      <c r="A2196" s="108" t="str">
        <f>COL_SIZES[[#This Row],[datatype]]&amp;"_"&amp;COL_SIZES[[#This Row],[column_prec]]&amp;"_"&amp;COL_SIZES[[#This Row],[col_len]]</f>
        <v>int_10_4</v>
      </c>
      <c r="B2196" s="108">
        <f>IF(COL_SIZES[[#This Row],[datatype]] = "varchar",
  MIN(
    COL_SIZES[[#This Row],[column_length]],
    IFERROR(VALUE(VLOOKUP(
      COL_SIZES[[#This Row],[table_name]]&amp;"."&amp;COL_SIZES[[#This Row],[column_name]],
      AVG_COL_SIZES[#Data],2,FALSE)),
    COL_SIZES[[#This Row],[column_length]])
  ),
  COL_SIZES[[#This Row],[column_length]])</f>
        <v>4</v>
      </c>
      <c r="C2196" s="109">
        <f>VLOOKUP(A2196,DBMS_TYPE_SIZES[],2,FALSE)</f>
        <v>9</v>
      </c>
      <c r="D2196" s="109">
        <f>VLOOKUP(A2196,DBMS_TYPE_SIZES[],3,FALSE)</f>
        <v>4</v>
      </c>
      <c r="E2196" s="110">
        <f>VLOOKUP(A2196,DBMS_TYPE_SIZES[],4,FALSE)</f>
        <v>4</v>
      </c>
      <c r="F2196" t="s">
        <v>222</v>
      </c>
      <c r="G2196" t="s">
        <v>876</v>
      </c>
      <c r="H2196" t="s">
        <v>18</v>
      </c>
      <c r="I2196">
        <v>10</v>
      </c>
      <c r="J2196">
        <v>4</v>
      </c>
    </row>
    <row r="2197" spans="1:10">
      <c r="A2197" s="108" t="str">
        <f>COL_SIZES[[#This Row],[datatype]]&amp;"_"&amp;COL_SIZES[[#This Row],[column_prec]]&amp;"_"&amp;COL_SIZES[[#This Row],[col_len]]</f>
        <v>int_10_4</v>
      </c>
      <c r="B2197" s="108">
        <f>IF(COL_SIZES[[#This Row],[datatype]] = "varchar",
  MIN(
    COL_SIZES[[#This Row],[column_length]],
    IFERROR(VALUE(VLOOKUP(
      COL_SIZES[[#This Row],[table_name]]&amp;"."&amp;COL_SIZES[[#This Row],[column_name]],
      AVG_COL_SIZES[#Data],2,FALSE)),
    COL_SIZES[[#This Row],[column_length]])
  ),
  COL_SIZES[[#This Row],[column_length]])</f>
        <v>4</v>
      </c>
      <c r="C2197" s="109">
        <f>VLOOKUP(A2197,DBMS_TYPE_SIZES[],2,FALSE)</f>
        <v>9</v>
      </c>
      <c r="D2197" s="109">
        <f>VLOOKUP(A2197,DBMS_TYPE_SIZES[],3,FALSE)</f>
        <v>4</v>
      </c>
      <c r="E2197" s="110">
        <f>VLOOKUP(A2197,DBMS_TYPE_SIZES[],4,FALSE)</f>
        <v>4</v>
      </c>
      <c r="F2197" t="s">
        <v>224</v>
      </c>
      <c r="G2197" t="s">
        <v>157</v>
      </c>
      <c r="H2197" t="s">
        <v>18</v>
      </c>
      <c r="I2197">
        <v>10</v>
      </c>
      <c r="J2197">
        <v>4</v>
      </c>
    </row>
    <row r="2198" spans="1:10">
      <c r="A2198" s="108" t="str">
        <f>COL_SIZES[[#This Row],[datatype]]&amp;"_"&amp;COL_SIZES[[#This Row],[column_prec]]&amp;"_"&amp;COL_SIZES[[#This Row],[col_len]]</f>
        <v>numeric_19_9</v>
      </c>
      <c r="B2198" s="108">
        <f>IF(COL_SIZES[[#This Row],[datatype]] = "varchar",
  MIN(
    COL_SIZES[[#This Row],[column_length]],
    IFERROR(VALUE(VLOOKUP(
      COL_SIZES[[#This Row],[table_name]]&amp;"."&amp;COL_SIZES[[#This Row],[column_name]],
      AVG_COL_SIZES[#Data],2,FALSE)),
    COL_SIZES[[#This Row],[column_length]])
  ),
  COL_SIZES[[#This Row],[column_length]])</f>
        <v>9</v>
      </c>
      <c r="C2198" s="109">
        <f>VLOOKUP(A2198,DBMS_TYPE_SIZES[],2,FALSE)</f>
        <v>9</v>
      </c>
      <c r="D2198" s="109">
        <f>VLOOKUP(A2198,DBMS_TYPE_SIZES[],3,FALSE)</f>
        <v>9</v>
      </c>
      <c r="E2198" s="110">
        <f>VLOOKUP(A2198,DBMS_TYPE_SIZES[],4,FALSE)</f>
        <v>9</v>
      </c>
      <c r="F2198" t="s">
        <v>224</v>
      </c>
      <c r="G2198" t="s">
        <v>143</v>
      </c>
      <c r="H2198" t="s">
        <v>62</v>
      </c>
      <c r="I2198">
        <v>19</v>
      </c>
      <c r="J2198">
        <v>9</v>
      </c>
    </row>
    <row r="2199" spans="1:10">
      <c r="A2199" s="108" t="str">
        <f>COL_SIZES[[#This Row],[datatype]]&amp;"_"&amp;COL_SIZES[[#This Row],[column_prec]]&amp;"_"&amp;COL_SIZES[[#This Row],[col_len]]</f>
        <v>datetime_23_8</v>
      </c>
      <c r="B2199" s="108">
        <f>IF(COL_SIZES[[#This Row],[datatype]] = "varchar",
  MIN(
    COL_SIZES[[#This Row],[column_length]],
    IFERROR(VALUE(VLOOKUP(
      COL_SIZES[[#This Row],[table_name]]&amp;"."&amp;COL_SIZES[[#This Row],[column_name]],
      AVG_COL_SIZES[#Data],2,FALSE)),
    COL_SIZES[[#This Row],[column_length]])
  ),
  COL_SIZES[[#This Row],[column_length]])</f>
        <v>8</v>
      </c>
      <c r="C2199" s="109">
        <f>VLOOKUP(A2199,DBMS_TYPE_SIZES[],2,FALSE)</f>
        <v>7</v>
      </c>
      <c r="D2199" s="109">
        <f>VLOOKUP(A2199,DBMS_TYPE_SIZES[],3,FALSE)</f>
        <v>8</v>
      </c>
      <c r="E2199" s="110">
        <f>VLOOKUP(A2199,DBMS_TYPE_SIZES[],4,FALSE)</f>
        <v>8</v>
      </c>
      <c r="F2199" t="s">
        <v>224</v>
      </c>
      <c r="G2199" t="s">
        <v>575</v>
      </c>
      <c r="H2199" t="s">
        <v>20</v>
      </c>
      <c r="I2199">
        <v>23</v>
      </c>
      <c r="J2199">
        <v>8</v>
      </c>
    </row>
    <row r="2200" spans="1:10">
      <c r="A2200" s="108" t="str">
        <f>COL_SIZES[[#This Row],[datatype]]&amp;"_"&amp;COL_SIZES[[#This Row],[column_prec]]&amp;"_"&amp;COL_SIZES[[#This Row],[col_len]]</f>
        <v>int_10_4</v>
      </c>
      <c r="B2200" s="108">
        <f>IF(COL_SIZES[[#This Row],[datatype]] = "varchar",
  MIN(
    COL_SIZES[[#This Row],[column_length]],
    IFERROR(VALUE(VLOOKUP(
      COL_SIZES[[#This Row],[table_name]]&amp;"."&amp;COL_SIZES[[#This Row],[column_name]],
      AVG_COL_SIZES[#Data],2,FALSE)),
    COL_SIZES[[#This Row],[column_length]])
  ),
  COL_SIZES[[#This Row],[column_length]])</f>
        <v>4</v>
      </c>
      <c r="C2200" s="109">
        <f>VLOOKUP(A2200,DBMS_TYPE_SIZES[],2,FALSE)</f>
        <v>9</v>
      </c>
      <c r="D2200" s="109">
        <f>VLOOKUP(A2200,DBMS_TYPE_SIZES[],3,FALSE)</f>
        <v>4</v>
      </c>
      <c r="E2200" s="110">
        <f>VLOOKUP(A2200,DBMS_TYPE_SIZES[],4,FALSE)</f>
        <v>4</v>
      </c>
      <c r="F2200" t="s">
        <v>224</v>
      </c>
      <c r="G2200" t="s">
        <v>141</v>
      </c>
      <c r="H2200" t="s">
        <v>18</v>
      </c>
      <c r="I2200">
        <v>10</v>
      </c>
      <c r="J2200">
        <v>4</v>
      </c>
    </row>
    <row r="2201" spans="1:10">
      <c r="A2201" s="108" t="str">
        <f>COL_SIZES[[#This Row],[datatype]]&amp;"_"&amp;COL_SIZES[[#This Row],[column_prec]]&amp;"_"&amp;COL_SIZES[[#This Row],[col_len]]</f>
        <v>datetime_23_8</v>
      </c>
      <c r="B2201" s="108">
        <f>IF(COL_SIZES[[#This Row],[datatype]] = "varchar",
  MIN(
    COL_SIZES[[#This Row],[column_length]],
    IFERROR(VALUE(VLOOKUP(
      COL_SIZES[[#This Row],[table_name]]&amp;"."&amp;COL_SIZES[[#This Row],[column_name]],
      AVG_COL_SIZES[#Data],2,FALSE)),
    COL_SIZES[[#This Row],[column_length]])
  ),
  COL_SIZES[[#This Row],[column_length]])</f>
        <v>8</v>
      </c>
      <c r="C2201" s="109">
        <f>VLOOKUP(A2201,DBMS_TYPE_SIZES[],2,FALSE)</f>
        <v>7</v>
      </c>
      <c r="D2201" s="109">
        <f>VLOOKUP(A2201,DBMS_TYPE_SIZES[],3,FALSE)</f>
        <v>8</v>
      </c>
      <c r="E2201" s="110">
        <f>VLOOKUP(A2201,DBMS_TYPE_SIZES[],4,FALSE)</f>
        <v>8</v>
      </c>
      <c r="F2201" t="s">
        <v>224</v>
      </c>
      <c r="G2201" t="s">
        <v>811</v>
      </c>
      <c r="H2201" t="s">
        <v>20</v>
      </c>
      <c r="I2201">
        <v>23</v>
      </c>
      <c r="J2201">
        <v>8</v>
      </c>
    </row>
    <row r="2202" spans="1:10">
      <c r="A2202" s="108" t="str">
        <f>COL_SIZES[[#This Row],[datatype]]&amp;"_"&amp;COL_SIZES[[#This Row],[column_prec]]&amp;"_"&amp;COL_SIZES[[#This Row],[col_len]]</f>
        <v>int_10_4</v>
      </c>
      <c r="B2202" s="108">
        <f>IF(COL_SIZES[[#This Row],[datatype]] = "varchar",
  MIN(
    COL_SIZES[[#This Row],[column_length]],
    IFERROR(VALUE(VLOOKUP(
      COL_SIZES[[#This Row],[table_name]]&amp;"."&amp;COL_SIZES[[#This Row],[column_name]],
      AVG_COL_SIZES[#Data],2,FALSE)),
    COL_SIZES[[#This Row],[column_length]])
  ),
  COL_SIZES[[#This Row],[column_length]])</f>
        <v>4</v>
      </c>
      <c r="C2202" s="109">
        <f>VLOOKUP(A2202,DBMS_TYPE_SIZES[],2,FALSE)</f>
        <v>9</v>
      </c>
      <c r="D2202" s="109">
        <f>VLOOKUP(A2202,DBMS_TYPE_SIZES[],3,FALSE)</f>
        <v>4</v>
      </c>
      <c r="E2202" s="110">
        <f>VLOOKUP(A2202,DBMS_TYPE_SIZES[],4,FALSE)</f>
        <v>4</v>
      </c>
      <c r="F2202" t="s">
        <v>224</v>
      </c>
      <c r="G2202" t="s">
        <v>211</v>
      </c>
      <c r="H2202" t="s">
        <v>18</v>
      </c>
      <c r="I2202">
        <v>10</v>
      </c>
      <c r="J2202">
        <v>4</v>
      </c>
    </row>
    <row r="2203" spans="1:10">
      <c r="A2203" s="108" t="str">
        <f>COL_SIZES[[#This Row],[datatype]]&amp;"_"&amp;COL_SIZES[[#This Row],[column_prec]]&amp;"_"&amp;COL_SIZES[[#This Row],[col_len]]</f>
        <v>int_10_4</v>
      </c>
      <c r="B2203" s="108">
        <f>IF(COL_SIZES[[#This Row],[datatype]] = "varchar",
  MIN(
    COL_SIZES[[#This Row],[column_length]],
    IFERROR(VALUE(VLOOKUP(
      COL_SIZES[[#This Row],[table_name]]&amp;"."&amp;COL_SIZES[[#This Row],[column_name]],
      AVG_COL_SIZES[#Data],2,FALSE)),
    COL_SIZES[[#This Row],[column_length]])
  ),
  COL_SIZES[[#This Row],[column_length]])</f>
        <v>4</v>
      </c>
      <c r="C2203" s="109">
        <f>VLOOKUP(A2203,DBMS_TYPE_SIZES[],2,FALSE)</f>
        <v>9</v>
      </c>
      <c r="D2203" s="109">
        <f>VLOOKUP(A2203,DBMS_TYPE_SIZES[],3,FALSE)</f>
        <v>4</v>
      </c>
      <c r="E2203" s="110">
        <f>VLOOKUP(A2203,DBMS_TYPE_SIZES[],4,FALSE)</f>
        <v>4</v>
      </c>
      <c r="F2203" t="s">
        <v>224</v>
      </c>
      <c r="G2203" t="s">
        <v>697</v>
      </c>
      <c r="H2203" t="s">
        <v>18</v>
      </c>
      <c r="I2203">
        <v>10</v>
      </c>
      <c r="J2203">
        <v>4</v>
      </c>
    </row>
    <row r="2204" spans="1:10">
      <c r="A2204" s="108" t="str">
        <f>COL_SIZES[[#This Row],[datatype]]&amp;"_"&amp;COL_SIZES[[#This Row],[column_prec]]&amp;"_"&amp;COL_SIZES[[#This Row],[col_len]]</f>
        <v>int_10_4</v>
      </c>
      <c r="B2204" s="108">
        <f>IF(COL_SIZES[[#This Row],[datatype]] = "varchar",
  MIN(
    COL_SIZES[[#This Row],[column_length]],
    IFERROR(VALUE(VLOOKUP(
      COL_SIZES[[#This Row],[table_name]]&amp;"."&amp;COL_SIZES[[#This Row],[column_name]],
      AVG_COL_SIZES[#Data],2,FALSE)),
    COL_SIZES[[#This Row],[column_length]])
  ),
  COL_SIZES[[#This Row],[column_length]])</f>
        <v>4</v>
      </c>
      <c r="C2204" s="109">
        <f>VLOOKUP(A2204,DBMS_TYPE_SIZES[],2,FALSE)</f>
        <v>9</v>
      </c>
      <c r="D2204" s="109">
        <f>VLOOKUP(A2204,DBMS_TYPE_SIZES[],3,FALSE)</f>
        <v>4</v>
      </c>
      <c r="E2204" s="110">
        <f>VLOOKUP(A2204,DBMS_TYPE_SIZES[],4,FALSE)</f>
        <v>4</v>
      </c>
      <c r="F2204" t="s">
        <v>224</v>
      </c>
      <c r="G2204" t="s">
        <v>698</v>
      </c>
      <c r="H2204" t="s">
        <v>18</v>
      </c>
      <c r="I2204">
        <v>10</v>
      </c>
      <c r="J2204">
        <v>4</v>
      </c>
    </row>
    <row r="2205" spans="1:10">
      <c r="A2205" s="108" t="str">
        <f>COL_SIZES[[#This Row],[datatype]]&amp;"_"&amp;COL_SIZES[[#This Row],[column_prec]]&amp;"_"&amp;COL_SIZES[[#This Row],[col_len]]</f>
        <v>int_10_4</v>
      </c>
      <c r="B2205" s="108">
        <f>IF(COL_SIZES[[#This Row],[datatype]] = "varchar",
  MIN(
    COL_SIZES[[#This Row],[column_length]],
    IFERROR(VALUE(VLOOKUP(
      COL_SIZES[[#This Row],[table_name]]&amp;"."&amp;COL_SIZES[[#This Row],[column_name]],
      AVG_COL_SIZES[#Data],2,FALSE)),
    COL_SIZES[[#This Row],[column_length]])
  ),
  COL_SIZES[[#This Row],[column_length]])</f>
        <v>4</v>
      </c>
      <c r="C2205" s="109">
        <f>VLOOKUP(A2205,DBMS_TYPE_SIZES[],2,FALSE)</f>
        <v>9</v>
      </c>
      <c r="D2205" s="109">
        <f>VLOOKUP(A2205,DBMS_TYPE_SIZES[],3,FALSE)</f>
        <v>4</v>
      </c>
      <c r="E2205" s="110">
        <f>VLOOKUP(A2205,DBMS_TYPE_SIZES[],4,FALSE)</f>
        <v>4</v>
      </c>
      <c r="F2205" t="s">
        <v>224</v>
      </c>
      <c r="G2205" t="s">
        <v>139</v>
      </c>
      <c r="H2205" t="s">
        <v>18</v>
      </c>
      <c r="I2205">
        <v>10</v>
      </c>
      <c r="J2205">
        <v>4</v>
      </c>
    </row>
    <row r="2206" spans="1:10">
      <c r="A2206" s="108" t="str">
        <f>COL_SIZES[[#This Row],[datatype]]&amp;"_"&amp;COL_SIZES[[#This Row],[column_prec]]&amp;"_"&amp;COL_SIZES[[#This Row],[col_len]]</f>
        <v>varchar_0_255</v>
      </c>
      <c r="B2206" s="108">
        <f>IF(COL_SIZES[[#This Row],[datatype]] = "varchar",
  MIN(
    COL_SIZES[[#This Row],[column_length]],
    IFERROR(VALUE(VLOOKUP(
      COL_SIZES[[#This Row],[table_name]]&amp;"."&amp;COL_SIZES[[#This Row],[column_name]],
      AVG_COL_SIZES[#Data],2,FALSE)),
    COL_SIZES[[#This Row],[column_length]])
  ),
  COL_SIZES[[#This Row],[column_length]])</f>
        <v>255</v>
      </c>
      <c r="C2206" s="109">
        <f>VLOOKUP(A2206,DBMS_TYPE_SIZES[],2,FALSE)</f>
        <v>255</v>
      </c>
      <c r="D2206" s="109">
        <f>VLOOKUP(A2206,DBMS_TYPE_SIZES[],3,FALSE)</f>
        <v>255</v>
      </c>
      <c r="E2206" s="110">
        <f>VLOOKUP(A2206,DBMS_TYPE_SIZES[],4,FALSE)</f>
        <v>256</v>
      </c>
      <c r="F2206" t="s">
        <v>224</v>
      </c>
      <c r="G2206" t="s">
        <v>699</v>
      </c>
      <c r="H2206" t="s">
        <v>86</v>
      </c>
      <c r="I2206">
        <v>0</v>
      </c>
      <c r="J2206">
        <v>255</v>
      </c>
    </row>
    <row r="2207" spans="1:10">
      <c r="A2207" s="108" t="str">
        <f>COL_SIZES[[#This Row],[datatype]]&amp;"_"&amp;COL_SIZES[[#This Row],[column_prec]]&amp;"_"&amp;COL_SIZES[[#This Row],[col_len]]</f>
        <v>varchar_0_255</v>
      </c>
      <c r="B2207" s="108">
        <f>IF(COL_SIZES[[#This Row],[datatype]] = "varchar",
  MIN(
    COL_SIZES[[#This Row],[column_length]],
    IFERROR(VALUE(VLOOKUP(
      COL_SIZES[[#This Row],[table_name]]&amp;"."&amp;COL_SIZES[[#This Row],[column_name]],
      AVG_COL_SIZES[#Data],2,FALSE)),
    COL_SIZES[[#This Row],[column_length]])
  ),
  COL_SIZES[[#This Row],[column_length]])</f>
        <v>255</v>
      </c>
      <c r="C2207" s="109">
        <f>VLOOKUP(A2207,DBMS_TYPE_SIZES[],2,FALSE)</f>
        <v>255</v>
      </c>
      <c r="D2207" s="109">
        <f>VLOOKUP(A2207,DBMS_TYPE_SIZES[],3,FALSE)</f>
        <v>255</v>
      </c>
      <c r="E2207" s="110">
        <f>VLOOKUP(A2207,DBMS_TYPE_SIZES[],4,FALSE)</f>
        <v>256</v>
      </c>
      <c r="F2207" t="s">
        <v>224</v>
      </c>
      <c r="G2207" t="s">
        <v>700</v>
      </c>
      <c r="H2207" t="s">
        <v>86</v>
      </c>
      <c r="I2207">
        <v>0</v>
      </c>
      <c r="J2207">
        <v>255</v>
      </c>
    </row>
    <row r="2208" spans="1:10">
      <c r="A2208" s="108" t="str">
        <f>COL_SIZES[[#This Row],[datatype]]&amp;"_"&amp;COL_SIZES[[#This Row],[column_prec]]&amp;"_"&amp;COL_SIZES[[#This Row],[col_len]]</f>
        <v>int_10_4</v>
      </c>
      <c r="B2208" s="108">
        <f>IF(COL_SIZES[[#This Row],[datatype]] = "varchar",
  MIN(
    COL_SIZES[[#This Row],[column_length]],
    IFERROR(VALUE(VLOOKUP(
      COL_SIZES[[#This Row],[table_name]]&amp;"."&amp;COL_SIZES[[#This Row],[column_name]],
      AVG_COL_SIZES[#Data],2,FALSE)),
    COL_SIZES[[#This Row],[column_length]])
  ),
  COL_SIZES[[#This Row],[column_length]])</f>
        <v>4</v>
      </c>
      <c r="C2208" s="109">
        <f>VLOOKUP(A2208,DBMS_TYPE_SIZES[],2,FALSE)</f>
        <v>9</v>
      </c>
      <c r="D2208" s="109">
        <f>VLOOKUP(A2208,DBMS_TYPE_SIZES[],3,FALSE)</f>
        <v>4</v>
      </c>
      <c r="E2208" s="110">
        <f>VLOOKUP(A2208,DBMS_TYPE_SIZES[],4,FALSE)</f>
        <v>4</v>
      </c>
      <c r="F2208" t="s">
        <v>224</v>
      </c>
      <c r="G2208" t="s">
        <v>116</v>
      </c>
      <c r="H2208" t="s">
        <v>18</v>
      </c>
      <c r="I2208">
        <v>10</v>
      </c>
      <c r="J2208">
        <v>4</v>
      </c>
    </row>
    <row r="2209" spans="1:10">
      <c r="A2209" s="108" t="str">
        <f>COL_SIZES[[#This Row],[datatype]]&amp;"_"&amp;COL_SIZES[[#This Row],[column_prec]]&amp;"_"&amp;COL_SIZES[[#This Row],[col_len]]</f>
        <v>numeric_16_9</v>
      </c>
      <c r="B2209" s="108">
        <f>IF(COL_SIZES[[#This Row],[datatype]] = "varchar",
  MIN(
    COL_SIZES[[#This Row],[column_length]],
    IFERROR(VALUE(VLOOKUP(
      COL_SIZES[[#This Row],[table_name]]&amp;"."&amp;COL_SIZES[[#This Row],[column_name]],
      AVG_COL_SIZES[#Data],2,FALSE)),
    COL_SIZES[[#This Row],[column_length]])
  ),
  COL_SIZES[[#This Row],[column_length]])</f>
        <v>9</v>
      </c>
      <c r="C2209" s="109">
        <f>VLOOKUP(A2209,DBMS_TYPE_SIZES[],2,FALSE)</f>
        <v>9</v>
      </c>
      <c r="D2209" s="109">
        <f>VLOOKUP(A2209,DBMS_TYPE_SIZES[],3,FALSE)</f>
        <v>9</v>
      </c>
      <c r="E2209" s="110">
        <f>VLOOKUP(A2209,DBMS_TYPE_SIZES[],4,FALSE)</f>
        <v>9</v>
      </c>
      <c r="F2209" t="s">
        <v>224</v>
      </c>
      <c r="G2209" t="s">
        <v>96</v>
      </c>
      <c r="H2209" t="s">
        <v>62</v>
      </c>
      <c r="I2209">
        <v>16</v>
      </c>
      <c r="J2209">
        <v>9</v>
      </c>
    </row>
    <row r="2210" spans="1:10">
      <c r="A2210" s="108" t="str">
        <f>COL_SIZES[[#This Row],[datatype]]&amp;"_"&amp;COL_SIZES[[#This Row],[column_prec]]&amp;"_"&amp;COL_SIZES[[#This Row],[col_len]]</f>
        <v>int_10_4</v>
      </c>
      <c r="B2210" s="108">
        <f>IF(COL_SIZES[[#This Row],[datatype]] = "varchar",
  MIN(
    COL_SIZES[[#This Row],[column_length]],
    IFERROR(VALUE(VLOOKUP(
      COL_SIZES[[#This Row],[table_name]]&amp;"."&amp;COL_SIZES[[#This Row],[column_name]],
      AVG_COL_SIZES[#Data],2,FALSE)),
    COL_SIZES[[#This Row],[column_length]])
  ),
  COL_SIZES[[#This Row],[column_length]])</f>
        <v>4</v>
      </c>
      <c r="C2210" s="109">
        <f>VLOOKUP(A2210,DBMS_TYPE_SIZES[],2,FALSE)</f>
        <v>9</v>
      </c>
      <c r="D2210" s="109">
        <f>VLOOKUP(A2210,DBMS_TYPE_SIZES[],3,FALSE)</f>
        <v>4</v>
      </c>
      <c r="E2210" s="110">
        <f>VLOOKUP(A2210,DBMS_TYPE_SIZES[],4,FALSE)</f>
        <v>4</v>
      </c>
      <c r="F2210" t="s">
        <v>224</v>
      </c>
      <c r="G2210" t="s">
        <v>225</v>
      </c>
      <c r="H2210" t="s">
        <v>18</v>
      </c>
      <c r="I2210">
        <v>10</v>
      </c>
      <c r="J2210">
        <v>4</v>
      </c>
    </row>
    <row r="2211" spans="1:10">
      <c r="A2211" s="108" t="str">
        <f>COL_SIZES[[#This Row],[datatype]]&amp;"_"&amp;COL_SIZES[[#This Row],[column_prec]]&amp;"_"&amp;COL_SIZES[[#This Row],[col_len]]</f>
        <v>int_10_4</v>
      </c>
      <c r="B2211" s="108">
        <f>IF(COL_SIZES[[#This Row],[datatype]] = "varchar",
  MIN(
    COL_SIZES[[#This Row],[column_length]],
    IFERROR(VALUE(VLOOKUP(
      COL_SIZES[[#This Row],[table_name]]&amp;"."&amp;COL_SIZES[[#This Row],[column_name]],
      AVG_COL_SIZES[#Data],2,FALSE)),
    COL_SIZES[[#This Row],[column_length]])
  ),
  COL_SIZES[[#This Row],[column_length]])</f>
        <v>4</v>
      </c>
      <c r="C2211" s="109">
        <f>VLOOKUP(A2211,DBMS_TYPE_SIZES[],2,FALSE)</f>
        <v>9</v>
      </c>
      <c r="D2211" s="109">
        <f>VLOOKUP(A2211,DBMS_TYPE_SIZES[],3,FALSE)</f>
        <v>4</v>
      </c>
      <c r="E2211" s="110">
        <f>VLOOKUP(A2211,DBMS_TYPE_SIZES[],4,FALSE)</f>
        <v>4</v>
      </c>
      <c r="F2211" t="s">
        <v>224</v>
      </c>
      <c r="G2211" t="s">
        <v>877</v>
      </c>
      <c r="H2211" t="s">
        <v>18</v>
      </c>
      <c r="I2211">
        <v>10</v>
      </c>
      <c r="J2211">
        <v>4</v>
      </c>
    </row>
    <row r="2212" spans="1:10">
      <c r="A2212" s="108" t="str">
        <f>COL_SIZES[[#This Row],[datatype]]&amp;"_"&amp;COL_SIZES[[#This Row],[column_prec]]&amp;"_"&amp;COL_SIZES[[#This Row],[col_len]]</f>
        <v>int_10_4</v>
      </c>
      <c r="B2212" s="108">
        <f>IF(COL_SIZES[[#This Row],[datatype]] = "varchar",
  MIN(
    COL_SIZES[[#This Row],[column_length]],
    IFERROR(VALUE(VLOOKUP(
      COL_SIZES[[#This Row],[table_name]]&amp;"."&amp;COL_SIZES[[#This Row],[column_name]],
      AVG_COL_SIZES[#Data],2,FALSE)),
    COL_SIZES[[#This Row],[column_length]])
  ),
  COL_SIZES[[#This Row],[column_length]])</f>
        <v>4</v>
      </c>
      <c r="C2212" s="109">
        <f>VLOOKUP(A2212,DBMS_TYPE_SIZES[],2,FALSE)</f>
        <v>9</v>
      </c>
      <c r="D2212" s="109">
        <f>VLOOKUP(A2212,DBMS_TYPE_SIZES[],3,FALSE)</f>
        <v>4</v>
      </c>
      <c r="E2212" s="110">
        <f>VLOOKUP(A2212,DBMS_TYPE_SIZES[],4,FALSE)</f>
        <v>4</v>
      </c>
      <c r="F2212" t="s">
        <v>224</v>
      </c>
      <c r="G2212" t="s">
        <v>204</v>
      </c>
      <c r="H2212" t="s">
        <v>18</v>
      </c>
      <c r="I2212">
        <v>10</v>
      </c>
      <c r="J2212">
        <v>4</v>
      </c>
    </row>
    <row r="2213" spans="1:10">
      <c r="A2213" s="108" t="str">
        <f>COL_SIZES[[#This Row],[datatype]]&amp;"_"&amp;COL_SIZES[[#This Row],[column_prec]]&amp;"_"&amp;COL_SIZES[[#This Row],[col_len]]</f>
        <v>numeric_19_9</v>
      </c>
      <c r="B2213" s="108">
        <f>IF(COL_SIZES[[#This Row],[datatype]] = "varchar",
  MIN(
    COL_SIZES[[#This Row],[column_length]],
    IFERROR(VALUE(VLOOKUP(
      COL_SIZES[[#This Row],[table_name]]&amp;"."&amp;COL_SIZES[[#This Row],[column_name]],
      AVG_COL_SIZES[#Data],2,FALSE)),
    COL_SIZES[[#This Row],[column_length]])
  ),
  COL_SIZES[[#This Row],[column_length]])</f>
        <v>9</v>
      </c>
      <c r="C2213" s="109">
        <f>VLOOKUP(A2213,DBMS_TYPE_SIZES[],2,FALSE)</f>
        <v>9</v>
      </c>
      <c r="D2213" s="109">
        <f>VLOOKUP(A2213,DBMS_TYPE_SIZES[],3,FALSE)</f>
        <v>9</v>
      </c>
      <c r="E2213" s="110">
        <f>VLOOKUP(A2213,DBMS_TYPE_SIZES[],4,FALSE)</f>
        <v>9</v>
      </c>
      <c r="F2213" t="s">
        <v>224</v>
      </c>
      <c r="G2213" t="s">
        <v>151</v>
      </c>
      <c r="H2213" t="s">
        <v>62</v>
      </c>
      <c r="I2213">
        <v>19</v>
      </c>
      <c r="J2213">
        <v>9</v>
      </c>
    </row>
    <row r="2214" spans="1:10">
      <c r="A2214" s="108" t="str">
        <f>COL_SIZES[[#This Row],[datatype]]&amp;"_"&amp;COL_SIZES[[#This Row],[column_prec]]&amp;"_"&amp;COL_SIZES[[#This Row],[col_len]]</f>
        <v>varchar_0_255</v>
      </c>
      <c r="B2214" s="108">
        <f>IF(COL_SIZES[[#This Row],[datatype]] = "varchar",
  MIN(
    COL_SIZES[[#This Row],[column_length]],
    IFERROR(VALUE(VLOOKUP(
      COL_SIZES[[#This Row],[table_name]]&amp;"."&amp;COL_SIZES[[#This Row],[column_name]],
      AVG_COL_SIZES[#Data],2,FALSE)),
    COL_SIZES[[#This Row],[column_length]])
  ),
  COL_SIZES[[#This Row],[column_length]])</f>
        <v>255</v>
      </c>
      <c r="C2214" s="109">
        <f>VLOOKUP(A2214,DBMS_TYPE_SIZES[],2,FALSE)</f>
        <v>255</v>
      </c>
      <c r="D2214" s="109">
        <f>VLOOKUP(A2214,DBMS_TYPE_SIZES[],3,FALSE)</f>
        <v>255</v>
      </c>
      <c r="E2214" s="110">
        <f>VLOOKUP(A2214,DBMS_TYPE_SIZES[],4,FALSE)</f>
        <v>256</v>
      </c>
      <c r="F2214" t="s">
        <v>226</v>
      </c>
      <c r="G2214" t="s">
        <v>227</v>
      </c>
      <c r="H2214" t="s">
        <v>86</v>
      </c>
      <c r="I2214">
        <v>0</v>
      </c>
      <c r="J2214">
        <v>255</v>
      </c>
    </row>
    <row r="2215" spans="1:10">
      <c r="A2215" s="108" t="str">
        <f>COL_SIZES[[#This Row],[datatype]]&amp;"_"&amp;COL_SIZES[[#This Row],[column_prec]]&amp;"_"&amp;COL_SIZES[[#This Row],[col_len]]</f>
        <v>int_10_4</v>
      </c>
      <c r="B2215" s="108">
        <f>IF(COL_SIZES[[#This Row],[datatype]] = "varchar",
  MIN(
    COL_SIZES[[#This Row],[column_length]],
    IFERROR(VALUE(VLOOKUP(
      COL_SIZES[[#This Row],[table_name]]&amp;"."&amp;COL_SIZES[[#This Row],[column_name]],
      AVG_COL_SIZES[#Data],2,FALSE)),
    COL_SIZES[[#This Row],[column_length]])
  ),
  COL_SIZES[[#This Row],[column_length]])</f>
        <v>4</v>
      </c>
      <c r="C2215" s="109">
        <f>VLOOKUP(A2215,DBMS_TYPE_SIZES[],2,FALSE)</f>
        <v>9</v>
      </c>
      <c r="D2215" s="109">
        <f>VLOOKUP(A2215,DBMS_TYPE_SIZES[],3,FALSE)</f>
        <v>4</v>
      </c>
      <c r="E2215" s="110">
        <f>VLOOKUP(A2215,DBMS_TYPE_SIZES[],4,FALSE)</f>
        <v>4</v>
      </c>
      <c r="F2215" t="s">
        <v>226</v>
      </c>
      <c r="G2215" t="s">
        <v>228</v>
      </c>
      <c r="H2215" t="s">
        <v>18</v>
      </c>
      <c r="I2215">
        <v>10</v>
      </c>
      <c r="J2215">
        <v>4</v>
      </c>
    </row>
    <row r="2216" spans="1:10">
      <c r="A2216" s="108" t="str">
        <f>COL_SIZES[[#This Row],[datatype]]&amp;"_"&amp;COL_SIZES[[#This Row],[column_prec]]&amp;"_"&amp;COL_SIZES[[#This Row],[col_len]]</f>
        <v>numeric_19_9</v>
      </c>
      <c r="B2216" s="108">
        <f>IF(COL_SIZES[[#This Row],[datatype]] = "varchar",
  MIN(
    COL_SIZES[[#This Row],[column_length]],
    IFERROR(VALUE(VLOOKUP(
      COL_SIZES[[#This Row],[table_name]]&amp;"."&amp;COL_SIZES[[#This Row],[column_name]],
      AVG_COL_SIZES[#Data],2,FALSE)),
    COL_SIZES[[#This Row],[column_length]])
  ),
  COL_SIZES[[#This Row],[column_length]])</f>
        <v>9</v>
      </c>
      <c r="C2216" s="109">
        <f>VLOOKUP(A2216,DBMS_TYPE_SIZES[],2,FALSE)</f>
        <v>9</v>
      </c>
      <c r="D2216" s="109">
        <f>VLOOKUP(A2216,DBMS_TYPE_SIZES[],3,FALSE)</f>
        <v>9</v>
      </c>
      <c r="E2216" s="110">
        <f>VLOOKUP(A2216,DBMS_TYPE_SIZES[],4,FALSE)</f>
        <v>9</v>
      </c>
      <c r="F2216" t="s">
        <v>226</v>
      </c>
      <c r="G2216" t="s">
        <v>143</v>
      </c>
      <c r="H2216" t="s">
        <v>62</v>
      </c>
      <c r="I2216">
        <v>19</v>
      </c>
      <c r="J2216">
        <v>9</v>
      </c>
    </row>
    <row r="2217" spans="1:10">
      <c r="A2217" s="108" t="str">
        <f>COL_SIZES[[#This Row],[datatype]]&amp;"_"&amp;COL_SIZES[[#This Row],[column_prec]]&amp;"_"&amp;COL_SIZES[[#This Row],[col_len]]</f>
        <v>datetime_23_8</v>
      </c>
      <c r="B2217" s="108">
        <f>IF(COL_SIZES[[#This Row],[datatype]] = "varchar",
  MIN(
    COL_SIZES[[#This Row],[column_length]],
    IFERROR(VALUE(VLOOKUP(
      COL_SIZES[[#This Row],[table_name]]&amp;"."&amp;COL_SIZES[[#This Row],[column_name]],
      AVG_COL_SIZES[#Data],2,FALSE)),
    COL_SIZES[[#This Row],[column_length]])
  ),
  COL_SIZES[[#This Row],[column_length]])</f>
        <v>8</v>
      </c>
      <c r="C2217" s="109">
        <f>VLOOKUP(A2217,DBMS_TYPE_SIZES[],2,FALSE)</f>
        <v>7</v>
      </c>
      <c r="D2217" s="109">
        <f>VLOOKUP(A2217,DBMS_TYPE_SIZES[],3,FALSE)</f>
        <v>8</v>
      </c>
      <c r="E2217" s="110">
        <f>VLOOKUP(A2217,DBMS_TYPE_SIZES[],4,FALSE)</f>
        <v>8</v>
      </c>
      <c r="F2217" t="s">
        <v>226</v>
      </c>
      <c r="G2217" t="s">
        <v>575</v>
      </c>
      <c r="H2217" t="s">
        <v>20</v>
      </c>
      <c r="I2217">
        <v>23</v>
      </c>
      <c r="J2217">
        <v>8</v>
      </c>
    </row>
    <row r="2218" spans="1:10">
      <c r="A2218" s="108" t="str">
        <f>COL_SIZES[[#This Row],[datatype]]&amp;"_"&amp;COL_SIZES[[#This Row],[column_prec]]&amp;"_"&amp;COL_SIZES[[#This Row],[col_len]]</f>
        <v>int_10_4</v>
      </c>
      <c r="B2218" s="108">
        <f>IF(COL_SIZES[[#This Row],[datatype]] = "varchar",
  MIN(
    COL_SIZES[[#This Row],[column_length]],
    IFERROR(VALUE(VLOOKUP(
      COL_SIZES[[#This Row],[table_name]]&amp;"."&amp;COL_SIZES[[#This Row],[column_name]],
      AVG_COL_SIZES[#Data],2,FALSE)),
    COL_SIZES[[#This Row],[column_length]])
  ),
  COL_SIZES[[#This Row],[column_length]])</f>
        <v>4</v>
      </c>
      <c r="C2218" s="109">
        <f>VLOOKUP(A2218,DBMS_TYPE_SIZES[],2,FALSE)</f>
        <v>9</v>
      </c>
      <c r="D2218" s="109">
        <f>VLOOKUP(A2218,DBMS_TYPE_SIZES[],3,FALSE)</f>
        <v>4</v>
      </c>
      <c r="E2218" s="110">
        <f>VLOOKUP(A2218,DBMS_TYPE_SIZES[],4,FALSE)</f>
        <v>4</v>
      </c>
      <c r="F2218" t="s">
        <v>226</v>
      </c>
      <c r="G2218" t="s">
        <v>141</v>
      </c>
      <c r="H2218" t="s">
        <v>18</v>
      </c>
      <c r="I2218">
        <v>10</v>
      </c>
      <c r="J2218">
        <v>4</v>
      </c>
    </row>
    <row r="2219" spans="1:10">
      <c r="A2219" s="108" t="str">
        <f>COL_SIZES[[#This Row],[datatype]]&amp;"_"&amp;COL_SIZES[[#This Row],[column_prec]]&amp;"_"&amp;COL_SIZES[[#This Row],[col_len]]</f>
        <v>datetime_23_8</v>
      </c>
      <c r="B2219" s="108">
        <f>IF(COL_SIZES[[#This Row],[datatype]] = "varchar",
  MIN(
    COL_SIZES[[#This Row],[column_length]],
    IFERROR(VALUE(VLOOKUP(
      COL_SIZES[[#This Row],[table_name]]&amp;"."&amp;COL_SIZES[[#This Row],[column_name]],
      AVG_COL_SIZES[#Data],2,FALSE)),
    COL_SIZES[[#This Row],[column_length]])
  ),
  COL_SIZES[[#This Row],[column_length]])</f>
        <v>8</v>
      </c>
      <c r="C2219" s="109">
        <f>VLOOKUP(A2219,DBMS_TYPE_SIZES[],2,FALSE)</f>
        <v>7</v>
      </c>
      <c r="D2219" s="109">
        <f>VLOOKUP(A2219,DBMS_TYPE_SIZES[],3,FALSE)</f>
        <v>8</v>
      </c>
      <c r="E2219" s="110">
        <f>VLOOKUP(A2219,DBMS_TYPE_SIZES[],4,FALSE)</f>
        <v>8</v>
      </c>
      <c r="F2219" t="s">
        <v>226</v>
      </c>
      <c r="G2219" t="s">
        <v>811</v>
      </c>
      <c r="H2219" t="s">
        <v>20</v>
      </c>
      <c r="I2219">
        <v>23</v>
      </c>
      <c r="J2219">
        <v>8</v>
      </c>
    </row>
    <row r="2220" spans="1:10">
      <c r="A2220" s="108" t="str">
        <f>COL_SIZES[[#This Row],[datatype]]&amp;"_"&amp;COL_SIZES[[#This Row],[column_prec]]&amp;"_"&amp;COL_SIZES[[#This Row],[col_len]]</f>
        <v>int_10_4</v>
      </c>
      <c r="B2220" s="108">
        <f>IF(COL_SIZES[[#This Row],[datatype]] = "varchar",
  MIN(
    COL_SIZES[[#This Row],[column_length]],
    IFERROR(VALUE(VLOOKUP(
      COL_SIZES[[#This Row],[table_name]]&amp;"."&amp;COL_SIZES[[#This Row],[column_name]],
      AVG_COL_SIZES[#Data],2,FALSE)),
    COL_SIZES[[#This Row],[column_length]])
  ),
  COL_SIZES[[#This Row],[column_length]])</f>
        <v>4</v>
      </c>
      <c r="C2220" s="109">
        <f>VLOOKUP(A2220,DBMS_TYPE_SIZES[],2,FALSE)</f>
        <v>9</v>
      </c>
      <c r="D2220" s="109">
        <f>VLOOKUP(A2220,DBMS_TYPE_SIZES[],3,FALSE)</f>
        <v>4</v>
      </c>
      <c r="E2220" s="110">
        <f>VLOOKUP(A2220,DBMS_TYPE_SIZES[],4,FALSE)</f>
        <v>4</v>
      </c>
      <c r="F2220" t="s">
        <v>226</v>
      </c>
      <c r="G2220" t="s">
        <v>211</v>
      </c>
      <c r="H2220" t="s">
        <v>18</v>
      </c>
      <c r="I2220">
        <v>10</v>
      </c>
      <c r="J2220">
        <v>4</v>
      </c>
    </row>
    <row r="2221" spans="1:10">
      <c r="A2221" s="108" t="str">
        <f>COL_SIZES[[#This Row],[datatype]]&amp;"_"&amp;COL_SIZES[[#This Row],[column_prec]]&amp;"_"&amp;COL_SIZES[[#This Row],[col_len]]</f>
        <v>int_10_4</v>
      </c>
      <c r="B2221" s="108">
        <f>IF(COL_SIZES[[#This Row],[datatype]] = "varchar",
  MIN(
    COL_SIZES[[#This Row],[column_length]],
    IFERROR(VALUE(VLOOKUP(
      COL_SIZES[[#This Row],[table_name]]&amp;"."&amp;COL_SIZES[[#This Row],[column_name]],
      AVG_COL_SIZES[#Data],2,FALSE)),
    COL_SIZES[[#This Row],[column_length]])
  ),
  COL_SIZES[[#This Row],[column_length]])</f>
        <v>4</v>
      </c>
      <c r="C2221" s="109">
        <f>VLOOKUP(A2221,DBMS_TYPE_SIZES[],2,FALSE)</f>
        <v>9</v>
      </c>
      <c r="D2221" s="109">
        <f>VLOOKUP(A2221,DBMS_TYPE_SIZES[],3,FALSE)</f>
        <v>4</v>
      </c>
      <c r="E2221" s="110">
        <f>VLOOKUP(A2221,DBMS_TYPE_SIZES[],4,FALSE)</f>
        <v>4</v>
      </c>
      <c r="F2221" t="s">
        <v>226</v>
      </c>
      <c r="G2221" t="s">
        <v>697</v>
      </c>
      <c r="H2221" t="s">
        <v>18</v>
      </c>
      <c r="I2221">
        <v>10</v>
      </c>
      <c r="J2221">
        <v>4</v>
      </c>
    </row>
    <row r="2222" spans="1:10">
      <c r="A2222" s="108" t="str">
        <f>COL_SIZES[[#This Row],[datatype]]&amp;"_"&amp;COL_SIZES[[#This Row],[column_prec]]&amp;"_"&amp;COL_SIZES[[#This Row],[col_len]]</f>
        <v>int_10_4</v>
      </c>
      <c r="B2222" s="108">
        <f>IF(COL_SIZES[[#This Row],[datatype]] = "varchar",
  MIN(
    COL_SIZES[[#This Row],[column_length]],
    IFERROR(VALUE(VLOOKUP(
      COL_SIZES[[#This Row],[table_name]]&amp;"."&amp;COL_SIZES[[#This Row],[column_name]],
      AVG_COL_SIZES[#Data],2,FALSE)),
    COL_SIZES[[#This Row],[column_length]])
  ),
  COL_SIZES[[#This Row],[column_length]])</f>
        <v>4</v>
      </c>
      <c r="C2222" s="109">
        <f>VLOOKUP(A2222,DBMS_TYPE_SIZES[],2,FALSE)</f>
        <v>9</v>
      </c>
      <c r="D2222" s="109">
        <f>VLOOKUP(A2222,DBMS_TYPE_SIZES[],3,FALSE)</f>
        <v>4</v>
      </c>
      <c r="E2222" s="110">
        <f>VLOOKUP(A2222,DBMS_TYPE_SIZES[],4,FALSE)</f>
        <v>4</v>
      </c>
      <c r="F2222" t="s">
        <v>226</v>
      </c>
      <c r="G2222" t="s">
        <v>698</v>
      </c>
      <c r="H2222" t="s">
        <v>18</v>
      </c>
      <c r="I2222">
        <v>10</v>
      </c>
      <c r="J2222">
        <v>4</v>
      </c>
    </row>
    <row r="2223" spans="1:10">
      <c r="A2223" s="108" t="str">
        <f>COL_SIZES[[#This Row],[datatype]]&amp;"_"&amp;COL_SIZES[[#This Row],[column_prec]]&amp;"_"&amp;COL_SIZES[[#This Row],[col_len]]</f>
        <v>int_10_4</v>
      </c>
      <c r="B2223" s="108">
        <f>IF(COL_SIZES[[#This Row],[datatype]] = "varchar",
  MIN(
    COL_SIZES[[#This Row],[column_length]],
    IFERROR(VALUE(VLOOKUP(
      COL_SIZES[[#This Row],[table_name]]&amp;"."&amp;COL_SIZES[[#This Row],[column_name]],
      AVG_COL_SIZES[#Data],2,FALSE)),
    COL_SIZES[[#This Row],[column_length]])
  ),
  COL_SIZES[[#This Row],[column_length]])</f>
        <v>4</v>
      </c>
      <c r="C2223" s="109">
        <f>VLOOKUP(A2223,DBMS_TYPE_SIZES[],2,FALSE)</f>
        <v>9</v>
      </c>
      <c r="D2223" s="109">
        <f>VLOOKUP(A2223,DBMS_TYPE_SIZES[],3,FALSE)</f>
        <v>4</v>
      </c>
      <c r="E2223" s="110">
        <f>VLOOKUP(A2223,DBMS_TYPE_SIZES[],4,FALSE)</f>
        <v>4</v>
      </c>
      <c r="F2223" t="s">
        <v>226</v>
      </c>
      <c r="G2223" t="s">
        <v>139</v>
      </c>
      <c r="H2223" t="s">
        <v>18</v>
      </c>
      <c r="I2223">
        <v>10</v>
      </c>
      <c r="J2223">
        <v>4</v>
      </c>
    </row>
    <row r="2224" spans="1:10">
      <c r="A2224" s="108" t="str">
        <f>COL_SIZES[[#This Row],[datatype]]&amp;"_"&amp;COL_SIZES[[#This Row],[column_prec]]&amp;"_"&amp;COL_SIZES[[#This Row],[col_len]]</f>
        <v>varchar_0_255</v>
      </c>
      <c r="B2224" s="108">
        <f>IF(COL_SIZES[[#This Row],[datatype]] = "varchar",
  MIN(
    COL_SIZES[[#This Row],[column_length]],
    IFERROR(VALUE(VLOOKUP(
      COL_SIZES[[#This Row],[table_name]]&amp;"."&amp;COL_SIZES[[#This Row],[column_name]],
      AVG_COL_SIZES[#Data],2,FALSE)),
    COL_SIZES[[#This Row],[column_length]])
  ),
  COL_SIZES[[#This Row],[column_length]])</f>
        <v>255</v>
      </c>
      <c r="C2224" s="109">
        <f>VLOOKUP(A2224,DBMS_TYPE_SIZES[],2,FALSE)</f>
        <v>255</v>
      </c>
      <c r="D2224" s="109">
        <f>VLOOKUP(A2224,DBMS_TYPE_SIZES[],3,FALSE)</f>
        <v>255</v>
      </c>
      <c r="E2224" s="110">
        <f>VLOOKUP(A2224,DBMS_TYPE_SIZES[],4,FALSE)</f>
        <v>256</v>
      </c>
      <c r="F2224" t="s">
        <v>226</v>
      </c>
      <c r="G2224" t="s">
        <v>699</v>
      </c>
      <c r="H2224" t="s">
        <v>86</v>
      </c>
      <c r="I2224">
        <v>0</v>
      </c>
      <c r="J2224">
        <v>255</v>
      </c>
    </row>
    <row r="2225" spans="1:10">
      <c r="A2225" s="108" t="str">
        <f>COL_SIZES[[#This Row],[datatype]]&amp;"_"&amp;COL_SIZES[[#This Row],[column_prec]]&amp;"_"&amp;COL_SIZES[[#This Row],[col_len]]</f>
        <v>varchar_0_255</v>
      </c>
      <c r="B2225" s="108">
        <f>IF(COL_SIZES[[#This Row],[datatype]] = "varchar",
  MIN(
    COL_SIZES[[#This Row],[column_length]],
    IFERROR(VALUE(VLOOKUP(
      COL_SIZES[[#This Row],[table_name]]&amp;"."&amp;COL_SIZES[[#This Row],[column_name]],
      AVG_COL_SIZES[#Data],2,FALSE)),
    COL_SIZES[[#This Row],[column_length]])
  ),
  COL_SIZES[[#This Row],[column_length]])</f>
        <v>255</v>
      </c>
      <c r="C2225" s="109">
        <f>VLOOKUP(A2225,DBMS_TYPE_SIZES[],2,FALSE)</f>
        <v>255</v>
      </c>
      <c r="D2225" s="109">
        <f>VLOOKUP(A2225,DBMS_TYPE_SIZES[],3,FALSE)</f>
        <v>255</v>
      </c>
      <c r="E2225" s="110">
        <f>VLOOKUP(A2225,DBMS_TYPE_SIZES[],4,FALSE)</f>
        <v>256</v>
      </c>
      <c r="F2225" t="s">
        <v>226</v>
      </c>
      <c r="G2225" t="s">
        <v>700</v>
      </c>
      <c r="H2225" t="s">
        <v>86</v>
      </c>
      <c r="I2225">
        <v>0</v>
      </c>
      <c r="J2225">
        <v>255</v>
      </c>
    </row>
    <row r="2226" spans="1:10">
      <c r="A2226" s="108" t="str">
        <f>COL_SIZES[[#This Row],[datatype]]&amp;"_"&amp;COL_SIZES[[#This Row],[column_prec]]&amp;"_"&amp;COL_SIZES[[#This Row],[col_len]]</f>
        <v>int_10_4</v>
      </c>
      <c r="B2226" s="108">
        <f>IF(COL_SIZES[[#This Row],[datatype]] = "varchar",
  MIN(
    COL_SIZES[[#This Row],[column_length]],
    IFERROR(VALUE(VLOOKUP(
      COL_SIZES[[#This Row],[table_name]]&amp;"."&amp;COL_SIZES[[#This Row],[column_name]],
      AVG_COL_SIZES[#Data],2,FALSE)),
    COL_SIZES[[#This Row],[column_length]])
  ),
  COL_SIZES[[#This Row],[column_length]])</f>
        <v>4</v>
      </c>
      <c r="C2226" s="109">
        <f>VLOOKUP(A2226,DBMS_TYPE_SIZES[],2,FALSE)</f>
        <v>9</v>
      </c>
      <c r="D2226" s="109">
        <f>VLOOKUP(A2226,DBMS_TYPE_SIZES[],3,FALSE)</f>
        <v>4</v>
      </c>
      <c r="E2226" s="110">
        <f>VLOOKUP(A2226,DBMS_TYPE_SIZES[],4,FALSE)</f>
        <v>4</v>
      </c>
      <c r="F2226" t="s">
        <v>226</v>
      </c>
      <c r="G2226" t="s">
        <v>116</v>
      </c>
      <c r="H2226" t="s">
        <v>18</v>
      </c>
      <c r="I2226">
        <v>10</v>
      </c>
      <c r="J2226">
        <v>4</v>
      </c>
    </row>
    <row r="2227" spans="1:10">
      <c r="A2227" s="108" t="str">
        <f>COL_SIZES[[#This Row],[datatype]]&amp;"_"&amp;COL_SIZES[[#This Row],[column_prec]]&amp;"_"&amp;COL_SIZES[[#This Row],[col_len]]</f>
        <v>numeric_16_9</v>
      </c>
      <c r="B2227" s="108">
        <f>IF(COL_SIZES[[#This Row],[datatype]] = "varchar",
  MIN(
    COL_SIZES[[#This Row],[column_length]],
    IFERROR(VALUE(VLOOKUP(
      COL_SIZES[[#This Row],[table_name]]&amp;"."&amp;COL_SIZES[[#This Row],[column_name]],
      AVG_COL_SIZES[#Data],2,FALSE)),
    COL_SIZES[[#This Row],[column_length]])
  ),
  COL_SIZES[[#This Row],[column_length]])</f>
        <v>9</v>
      </c>
      <c r="C2227" s="109">
        <f>VLOOKUP(A2227,DBMS_TYPE_SIZES[],2,FALSE)</f>
        <v>9</v>
      </c>
      <c r="D2227" s="109">
        <f>VLOOKUP(A2227,DBMS_TYPE_SIZES[],3,FALSE)</f>
        <v>9</v>
      </c>
      <c r="E2227" s="110">
        <f>VLOOKUP(A2227,DBMS_TYPE_SIZES[],4,FALSE)</f>
        <v>9</v>
      </c>
      <c r="F2227" t="s">
        <v>226</v>
      </c>
      <c r="G2227" t="s">
        <v>96</v>
      </c>
      <c r="H2227" t="s">
        <v>62</v>
      </c>
      <c r="I2227">
        <v>16</v>
      </c>
      <c r="J2227">
        <v>9</v>
      </c>
    </row>
    <row r="2228" spans="1:10">
      <c r="A2228" s="108" t="str">
        <f>COL_SIZES[[#This Row],[datatype]]&amp;"_"&amp;COL_SIZES[[#This Row],[column_prec]]&amp;"_"&amp;COL_SIZES[[#This Row],[col_len]]</f>
        <v>varchar_0_255</v>
      </c>
      <c r="B2228" s="108">
        <f>IF(COL_SIZES[[#This Row],[datatype]] = "varchar",
  MIN(
    COL_SIZES[[#This Row],[column_length]],
    IFERROR(VALUE(VLOOKUP(
      COL_SIZES[[#This Row],[table_name]]&amp;"."&amp;COL_SIZES[[#This Row],[column_name]],
      AVG_COL_SIZES[#Data],2,FALSE)),
    COL_SIZES[[#This Row],[column_length]])
  ),
  COL_SIZES[[#This Row],[column_length]])</f>
        <v>255</v>
      </c>
      <c r="C2228" s="109">
        <f>VLOOKUP(A2228,DBMS_TYPE_SIZES[],2,FALSE)</f>
        <v>255</v>
      </c>
      <c r="D2228" s="109">
        <f>VLOOKUP(A2228,DBMS_TYPE_SIZES[],3,FALSE)</f>
        <v>255</v>
      </c>
      <c r="E2228" s="110">
        <f>VLOOKUP(A2228,DBMS_TYPE_SIZES[],4,FALSE)</f>
        <v>256</v>
      </c>
      <c r="F2228" t="s">
        <v>226</v>
      </c>
      <c r="G2228" t="s">
        <v>813</v>
      </c>
      <c r="H2228" t="s">
        <v>86</v>
      </c>
      <c r="I2228">
        <v>0</v>
      </c>
      <c r="J2228">
        <v>255</v>
      </c>
    </row>
    <row r="2229" spans="1:10">
      <c r="A2229" s="108" t="str">
        <f>COL_SIZES[[#This Row],[datatype]]&amp;"_"&amp;COL_SIZES[[#This Row],[column_prec]]&amp;"_"&amp;COL_SIZES[[#This Row],[col_len]]</f>
        <v>int_10_4</v>
      </c>
      <c r="B2229" s="108">
        <f>IF(COL_SIZES[[#This Row],[datatype]] = "varchar",
  MIN(
    COL_SIZES[[#This Row],[column_length]],
    IFERROR(VALUE(VLOOKUP(
      COL_SIZES[[#This Row],[table_name]]&amp;"."&amp;COL_SIZES[[#This Row],[column_name]],
      AVG_COL_SIZES[#Data],2,FALSE)),
    COL_SIZES[[#This Row],[column_length]])
  ),
  COL_SIZES[[#This Row],[column_length]])</f>
        <v>4</v>
      </c>
      <c r="C2229" s="109">
        <f>VLOOKUP(A2229,DBMS_TYPE_SIZES[],2,FALSE)</f>
        <v>9</v>
      </c>
      <c r="D2229" s="109">
        <f>VLOOKUP(A2229,DBMS_TYPE_SIZES[],3,FALSE)</f>
        <v>4</v>
      </c>
      <c r="E2229" s="110">
        <f>VLOOKUP(A2229,DBMS_TYPE_SIZES[],4,FALSE)</f>
        <v>4</v>
      </c>
      <c r="F2229" t="s">
        <v>226</v>
      </c>
      <c r="G2229" t="s">
        <v>204</v>
      </c>
      <c r="H2229" t="s">
        <v>18</v>
      </c>
      <c r="I2229">
        <v>10</v>
      </c>
      <c r="J2229">
        <v>4</v>
      </c>
    </row>
    <row r="2230" spans="1:10">
      <c r="A2230" s="108" t="str">
        <f>COL_SIZES[[#This Row],[datatype]]&amp;"_"&amp;COL_SIZES[[#This Row],[column_prec]]&amp;"_"&amp;COL_SIZES[[#This Row],[col_len]]</f>
        <v>numeric_19_9</v>
      </c>
      <c r="B2230" s="108">
        <f>IF(COL_SIZES[[#This Row],[datatype]] = "varchar",
  MIN(
    COL_SIZES[[#This Row],[column_length]],
    IFERROR(VALUE(VLOOKUP(
      COL_SIZES[[#This Row],[table_name]]&amp;"."&amp;COL_SIZES[[#This Row],[column_name]],
      AVG_COL_SIZES[#Data],2,FALSE)),
    COL_SIZES[[#This Row],[column_length]])
  ),
  COL_SIZES[[#This Row],[column_length]])</f>
        <v>9</v>
      </c>
      <c r="C2230" s="109">
        <f>VLOOKUP(A2230,DBMS_TYPE_SIZES[],2,FALSE)</f>
        <v>9</v>
      </c>
      <c r="D2230" s="109">
        <f>VLOOKUP(A2230,DBMS_TYPE_SIZES[],3,FALSE)</f>
        <v>9</v>
      </c>
      <c r="E2230" s="110">
        <f>VLOOKUP(A2230,DBMS_TYPE_SIZES[],4,FALSE)</f>
        <v>9</v>
      </c>
      <c r="F2230" t="s">
        <v>226</v>
      </c>
      <c r="G2230" t="s">
        <v>151</v>
      </c>
      <c r="H2230" t="s">
        <v>62</v>
      </c>
      <c r="I2230">
        <v>19</v>
      </c>
      <c r="J2230">
        <v>9</v>
      </c>
    </row>
    <row r="2231" spans="1:10">
      <c r="A2231" s="108" t="str">
        <f>COL_SIZES[[#This Row],[datatype]]&amp;"_"&amp;COL_SIZES[[#This Row],[column_prec]]&amp;"_"&amp;COL_SIZES[[#This Row],[col_len]]</f>
        <v>varchar_0_50</v>
      </c>
      <c r="B2231" s="108">
        <f>IF(COL_SIZES[[#This Row],[datatype]] = "varchar",
  MIN(
    COL_SIZES[[#This Row],[column_length]],
    IFERROR(VALUE(VLOOKUP(
      COL_SIZES[[#This Row],[table_name]]&amp;"."&amp;COL_SIZES[[#This Row],[column_name]],
      AVG_COL_SIZES[#Data],2,FALSE)),
    COL_SIZES[[#This Row],[column_length]])
  ),
  COL_SIZES[[#This Row],[column_length]])</f>
        <v>50</v>
      </c>
      <c r="C2231" s="109">
        <f>VLOOKUP(A2231,DBMS_TYPE_SIZES[],2,FALSE)</f>
        <v>50</v>
      </c>
      <c r="D2231" s="109">
        <f>VLOOKUP(A2231,DBMS_TYPE_SIZES[],3,FALSE)</f>
        <v>50</v>
      </c>
      <c r="E2231" s="110">
        <f>VLOOKUP(A2231,DBMS_TYPE_SIZES[],4,FALSE)</f>
        <v>51</v>
      </c>
      <c r="F2231" t="s">
        <v>229</v>
      </c>
      <c r="G2231" t="s">
        <v>115</v>
      </c>
      <c r="H2231" t="s">
        <v>86</v>
      </c>
      <c r="I2231">
        <v>0</v>
      </c>
      <c r="J2231">
        <v>50</v>
      </c>
    </row>
    <row r="2232" spans="1:10">
      <c r="A2232" s="108" t="str">
        <f>COL_SIZES[[#This Row],[datatype]]&amp;"_"&amp;COL_SIZES[[#This Row],[column_prec]]&amp;"_"&amp;COL_SIZES[[#This Row],[col_len]]</f>
        <v>numeric_19_9</v>
      </c>
      <c r="B2232" s="108">
        <f>IF(COL_SIZES[[#This Row],[datatype]] = "varchar",
  MIN(
    COL_SIZES[[#This Row],[column_length]],
    IFERROR(VALUE(VLOOKUP(
      COL_SIZES[[#This Row],[table_name]]&amp;"."&amp;COL_SIZES[[#This Row],[column_name]],
      AVG_COL_SIZES[#Data],2,FALSE)),
    COL_SIZES[[#This Row],[column_length]])
  ),
  COL_SIZES[[#This Row],[column_length]])</f>
        <v>9</v>
      </c>
      <c r="C2232" s="109">
        <f>VLOOKUP(A2232,DBMS_TYPE_SIZES[],2,FALSE)</f>
        <v>9</v>
      </c>
      <c r="D2232" s="109">
        <f>VLOOKUP(A2232,DBMS_TYPE_SIZES[],3,FALSE)</f>
        <v>9</v>
      </c>
      <c r="E2232" s="110">
        <f>VLOOKUP(A2232,DBMS_TYPE_SIZES[],4,FALSE)</f>
        <v>9</v>
      </c>
      <c r="F2232" t="s">
        <v>229</v>
      </c>
      <c r="G2232" t="s">
        <v>143</v>
      </c>
      <c r="H2232" t="s">
        <v>62</v>
      </c>
      <c r="I2232">
        <v>19</v>
      </c>
      <c r="J2232">
        <v>9</v>
      </c>
    </row>
    <row r="2233" spans="1:10">
      <c r="A2233" s="108" t="str">
        <f>COL_SIZES[[#This Row],[datatype]]&amp;"_"&amp;COL_SIZES[[#This Row],[column_prec]]&amp;"_"&amp;COL_SIZES[[#This Row],[col_len]]</f>
        <v>varchar_0_8</v>
      </c>
      <c r="B2233" s="108">
        <f>IF(COL_SIZES[[#This Row],[datatype]] = "varchar",
  MIN(
    COL_SIZES[[#This Row],[column_length]],
    IFERROR(VALUE(VLOOKUP(
      COL_SIZES[[#This Row],[table_name]]&amp;"."&amp;COL_SIZES[[#This Row],[column_name]],
      AVG_COL_SIZES[#Data],2,FALSE)),
    COL_SIZES[[#This Row],[column_length]])
  ),
  COL_SIZES[[#This Row],[column_length]])</f>
        <v>8</v>
      </c>
      <c r="C2233" s="109">
        <f>VLOOKUP(A2233,DBMS_TYPE_SIZES[],2,FALSE)</f>
        <v>8</v>
      </c>
      <c r="D2233" s="109">
        <f>VLOOKUP(A2233,DBMS_TYPE_SIZES[],3,FALSE)</f>
        <v>8</v>
      </c>
      <c r="E2233" s="110">
        <f>VLOOKUP(A2233,DBMS_TYPE_SIZES[],4,FALSE)</f>
        <v>9</v>
      </c>
      <c r="F2233" t="s">
        <v>229</v>
      </c>
      <c r="G2233" t="s">
        <v>878</v>
      </c>
      <c r="H2233" t="s">
        <v>86</v>
      </c>
      <c r="I2233">
        <v>0</v>
      </c>
      <c r="J2233">
        <v>255</v>
      </c>
    </row>
    <row r="2234" spans="1:10">
      <c r="A2234" s="108" t="str">
        <f>COL_SIZES[[#This Row],[datatype]]&amp;"_"&amp;COL_SIZES[[#This Row],[column_prec]]&amp;"_"&amp;COL_SIZES[[#This Row],[col_len]]</f>
        <v>varchar_0_8</v>
      </c>
      <c r="B2234" s="108">
        <f>IF(COL_SIZES[[#This Row],[datatype]] = "varchar",
  MIN(
    COL_SIZES[[#This Row],[column_length]],
    IFERROR(VALUE(VLOOKUP(
      COL_SIZES[[#This Row],[table_name]]&amp;"."&amp;COL_SIZES[[#This Row],[column_name]],
      AVG_COL_SIZES[#Data],2,FALSE)),
    COL_SIZES[[#This Row],[column_length]])
  ),
  COL_SIZES[[#This Row],[column_length]])</f>
        <v>8</v>
      </c>
      <c r="C2234" s="109">
        <f>VLOOKUP(A2234,DBMS_TYPE_SIZES[],2,FALSE)</f>
        <v>8</v>
      </c>
      <c r="D2234" s="109">
        <f>VLOOKUP(A2234,DBMS_TYPE_SIZES[],3,FALSE)</f>
        <v>8</v>
      </c>
      <c r="E2234" s="110">
        <f>VLOOKUP(A2234,DBMS_TYPE_SIZES[],4,FALSE)</f>
        <v>9</v>
      </c>
      <c r="F2234" t="s">
        <v>229</v>
      </c>
      <c r="G2234" t="s">
        <v>879</v>
      </c>
      <c r="H2234" t="s">
        <v>86</v>
      </c>
      <c r="I2234">
        <v>0</v>
      </c>
      <c r="J2234">
        <v>255</v>
      </c>
    </row>
    <row r="2235" spans="1:10">
      <c r="A2235" s="108" t="str">
        <f>COL_SIZES[[#This Row],[datatype]]&amp;"_"&amp;COL_SIZES[[#This Row],[column_prec]]&amp;"_"&amp;COL_SIZES[[#This Row],[col_len]]</f>
        <v>varchar_0_8</v>
      </c>
      <c r="B2235" s="108">
        <f>IF(COL_SIZES[[#This Row],[datatype]] = "varchar",
  MIN(
    COL_SIZES[[#This Row],[column_length]],
    IFERROR(VALUE(VLOOKUP(
      COL_SIZES[[#This Row],[table_name]]&amp;"."&amp;COL_SIZES[[#This Row],[column_name]],
      AVG_COL_SIZES[#Data],2,FALSE)),
    COL_SIZES[[#This Row],[column_length]])
  ),
  COL_SIZES[[#This Row],[column_length]])</f>
        <v>8</v>
      </c>
      <c r="C2235" s="109">
        <f>VLOOKUP(A2235,DBMS_TYPE_SIZES[],2,FALSE)</f>
        <v>8</v>
      </c>
      <c r="D2235" s="109">
        <f>VLOOKUP(A2235,DBMS_TYPE_SIZES[],3,FALSE)</f>
        <v>8</v>
      </c>
      <c r="E2235" s="110">
        <f>VLOOKUP(A2235,DBMS_TYPE_SIZES[],4,FALSE)</f>
        <v>9</v>
      </c>
      <c r="F2235" t="s">
        <v>229</v>
      </c>
      <c r="G2235" t="s">
        <v>880</v>
      </c>
      <c r="H2235" t="s">
        <v>86</v>
      </c>
      <c r="I2235">
        <v>0</v>
      </c>
      <c r="J2235">
        <v>255</v>
      </c>
    </row>
    <row r="2236" spans="1:10">
      <c r="A2236" s="108" t="str">
        <f>COL_SIZES[[#This Row],[datatype]]&amp;"_"&amp;COL_SIZES[[#This Row],[column_prec]]&amp;"_"&amp;COL_SIZES[[#This Row],[col_len]]</f>
        <v>varchar_0_128</v>
      </c>
      <c r="B2236" s="108">
        <f>IF(COL_SIZES[[#This Row],[datatype]] = "varchar",
  MIN(
    COL_SIZES[[#This Row],[column_length]],
    IFERROR(VALUE(VLOOKUP(
      COL_SIZES[[#This Row],[table_name]]&amp;"."&amp;COL_SIZES[[#This Row],[column_name]],
      AVG_COL_SIZES[#Data],2,FALSE)),
    COL_SIZES[[#This Row],[column_length]])
  ),
  COL_SIZES[[#This Row],[column_length]])</f>
        <v>128</v>
      </c>
      <c r="C2236" s="109">
        <f>VLOOKUP(A2236,DBMS_TYPE_SIZES[],2,FALSE)</f>
        <v>128</v>
      </c>
      <c r="D2236" s="109">
        <f>VLOOKUP(A2236,DBMS_TYPE_SIZES[],3,FALSE)</f>
        <v>128</v>
      </c>
      <c r="E2236" s="110">
        <f>VLOOKUP(A2236,DBMS_TYPE_SIZES[],4,FALSE)</f>
        <v>129</v>
      </c>
      <c r="F2236" t="s">
        <v>229</v>
      </c>
      <c r="G2236" t="s">
        <v>881</v>
      </c>
      <c r="H2236" t="s">
        <v>86</v>
      </c>
      <c r="I2236">
        <v>0</v>
      </c>
      <c r="J2236">
        <v>128</v>
      </c>
    </row>
    <row r="2237" spans="1:10">
      <c r="A2237" s="108" t="str">
        <f>COL_SIZES[[#This Row],[datatype]]&amp;"_"&amp;COL_SIZES[[#This Row],[column_prec]]&amp;"_"&amp;COL_SIZES[[#This Row],[col_len]]</f>
        <v>datetime_23_8</v>
      </c>
      <c r="B2237" s="108">
        <f>IF(COL_SIZES[[#This Row],[datatype]] = "varchar",
  MIN(
    COL_SIZES[[#This Row],[column_length]],
    IFERROR(VALUE(VLOOKUP(
      COL_SIZES[[#This Row],[table_name]]&amp;"."&amp;COL_SIZES[[#This Row],[column_name]],
      AVG_COL_SIZES[#Data],2,FALSE)),
    COL_SIZES[[#This Row],[column_length]])
  ),
  COL_SIZES[[#This Row],[column_length]])</f>
        <v>8</v>
      </c>
      <c r="C2237" s="109">
        <f>VLOOKUP(A2237,DBMS_TYPE_SIZES[],2,FALSE)</f>
        <v>7</v>
      </c>
      <c r="D2237" s="109">
        <f>VLOOKUP(A2237,DBMS_TYPE_SIZES[],3,FALSE)</f>
        <v>8</v>
      </c>
      <c r="E2237" s="110">
        <f>VLOOKUP(A2237,DBMS_TYPE_SIZES[],4,FALSE)</f>
        <v>8</v>
      </c>
      <c r="F2237" t="s">
        <v>229</v>
      </c>
      <c r="G2237" t="s">
        <v>882</v>
      </c>
      <c r="H2237" t="s">
        <v>20</v>
      </c>
      <c r="I2237">
        <v>23</v>
      </c>
      <c r="J2237">
        <v>8</v>
      </c>
    </row>
    <row r="2238" spans="1:10">
      <c r="A2238" s="108" t="str">
        <f>COL_SIZES[[#This Row],[datatype]]&amp;"_"&amp;COL_SIZES[[#This Row],[column_prec]]&amp;"_"&amp;COL_SIZES[[#This Row],[col_len]]</f>
        <v>int_10_4</v>
      </c>
      <c r="B2238" s="108">
        <f>IF(COL_SIZES[[#This Row],[datatype]] = "varchar",
  MIN(
    COL_SIZES[[#This Row],[column_length]],
    IFERROR(VALUE(VLOOKUP(
      COL_SIZES[[#This Row],[table_name]]&amp;"."&amp;COL_SIZES[[#This Row],[column_name]],
      AVG_COL_SIZES[#Data],2,FALSE)),
    COL_SIZES[[#This Row],[column_length]])
  ),
  COL_SIZES[[#This Row],[column_length]])</f>
        <v>4</v>
      </c>
      <c r="C2238" s="109">
        <f>VLOOKUP(A2238,DBMS_TYPE_SIZES[],2,FALSE)</f>
        <v>9</v>
      </c>
      <c r="D2238" s="109">
        <f>VLOOKUP(A2238,DBMS_TYPE_SIZES[],3,FALSE)</f>
        <v>4</v>
      </c>
      <c r="E2238" s="110">
        <f>VLOOKUP(A2238,DBMS_TYPE_SIZES[],4,FALSE)</f>
        <v>4</v>
      </c>
      <c r="F2238" t="s">
        <v>229</v>
      </c>
      <c r="G2238" t="s">
        <v>883</v>
      </c>
      <c r="H2238" t="s">
        <v>18</v>
      </c>
      <c r="I2238">
        <v>10</v>
      </c>
      <c r="J2238">
        <v>4</v>
      </c>
    </row>
    <row r="2239" spans="1:10">
      <c r="A2239" s="108" t="str">
        <f>COL_SIZES[[#This Row],[datatype]]&amp;"_"&amp;COL_SIZES[[#This Row],[column_prec]]&amp;"_"&amp;COL_SIZES[[#This Row],[col_len]]</f>
        <v>varchar_0_8</v>
      </c>
      <c r="B2239" s="108">
        <f>IF(COL_SIZES[[#This Row],[datatype]] = "varchar",
  MIN(
    COL_SIZES[[#This Row],[column_length]],
    IFERROR(VALUE(VLOOKUP(
      COL_SIZES[[#This Row],[table_name]]&amp;"."&amp;COL_SIZES[[#This Row],[column_name]],
      AVG_COL_SIZES[#Data],2,FALSE)),
    COL_SIZES[[#This Row],[column_length]])
  ),
  COL_SIZES[[#This Row],[column_length]])</f>
        <v>8</v>
      </c>
      <c r="C2239" s="109">
        <f>VLOOKUP(A2239,DBMS_TYPE_SIZES[],2,FALSE)</f>
        <v>8</v>
      </c>
      <c r="D2239" s="109">
        <f>VLOOKUP(A2239,DBMS_TYPE_SIZES[],3,FALSE)</f>
        <v>8</v>
      </c>
      <c r="E2239" s="110">
        <f>VLOOKUP(A2239,DBMS_TYPE_SIZES[],4,FALSE)</f>
        <v>9</v>
      </c>
      <c r="F2239" t="s">
        <v>229</v>
      </c>
      <c r="G2239" t="s">
        <v>884</v>
      </c>
      <c r="H2239" t="s">
        <v>86</v>
      </c>
      <c r="I2239">
        <v>0</v>
      </c>
      <c r="J2239">
        <v>255</v>
      </c>
    </row>
    <row r="2240" spans="1:10">
      <c r="A2240" s="108" t="str">
        <f>COL_SIZES[[#This Row],[datatype]]&amp;"_"&amp;COL_SIZES[[#This Row],[column_prec]]&amp;"_"&amp;COL_SIZES[[#This Row],[col_len]]</f>
        <v>varchar_0_8</v>
      </c>
      <c r="B2240" s="108">
        <f>IF(COL_SIZES[[#This Row],[datatype]] = "varchar",
  MIN(
    COL_SIZES[[#This Row],[column_length]],
    IFERROR(VALUE(VLOOKUP(
      COL_SIZES[[#This Row],[table_name]]&amp;"."&amp;COL_SIZES[[#This Row],[column_name]],
      AVG_COL_SIZES[#Data],2,FALSE)),
    COL_SIZES[[#This Row],[column_length]])
  ),
  COL_SIZES[[#This Row],[column_length]])</f>
        <v>8</v>
      </c>
      <c r="C2240" s="109">
        <f>VLOOKUP(A2240,DBMS_TYPE_SIZES[],2,FALSE)</f>
        <v>8</v>
      </c>
      <c r="D2240" s="109">
        <f>VLOOKUP(A2240,DBMS_TYPE_SIZES[],3,FALSE)</f>
        <v>8</v>
      </c>
      <c r="E2240" s="110">
        <f>VLOOKUP(A2240,DBMS_TYPE_SIZES[],4,FALSE)</f>
        <v>9</v>
      </c>
      <c r="F2240" t="s">
        <v>229</v>
      </c>
      <c r="G2240" t="s">
        <v>885</v>
      </c>
      <c r="H2240" t="s">
        <v>86</v>
      </c>
      <c r="I2240">
        <v>0</v>
      </c>
      <c r="J2240">
        <v>255</v>
      </c>
    </row>
    <row r="2241" spans="1:10">
      <c r="A2241" s="108" t="str">
        <f>COL_SIZES[[#This Row],[datatype]]&amp;"_"&amp;COL_SIZES[[#This Row],[column_prec]]&amp;"_"&amp;COL_SIZES[[#This Row],[col_len]]</f>
        <v>varchar_0_8</v>
      </c>
      <c r="B2241" s="108">
        <f>IF(COL_SIZES[[#This Row],[datatype]] = "varchar",
  MIN(
    COL_SIZES[[#This Row],[column_length]],
    IFERROR(VALUE(VLOOKUP(
      COL_SIZES[[#This Row],[table_name]]&amp;"."&amp;COL_SIZES[[#This Row],[column_name]],
      AVG_COL_SIZES[#Data],2,FALSE)),
    COL_SIZES[[#This Row],[column_length]])
  ),
  COL_SIZES[[#This Row],[column_length]])</f>
        <v>8</v>
      </c>
      <c r="C2241" s="109">
        <f>VLOOKUP(A2241,DBMS_TYPE_SIZES[],2,FALSE)</f>
        <v>8</v>
      </c>
      <c r="D2241" s="109">
        <f>VLOOKUP(A2241,DBMS_TYPE_SIZES[],3,FALSE)</f>
        <v>8</v>
      </c>
      <c r="E2241" s="110">
        <f>VLOOKUP(A2241,DBMS_TYPE_SIZES[],4,FALSE)</f>
        <v>9</v>
      </c>
      <c r="F2241" t="s">
        <v>229</v>
      </c>
      <c r="G2241" t="s">
        <v>886</v>
      </c>
      <c r="H2241" t="s">
        <v>86</v>
      </c>
      <c r="I2241">
        <v>0</v>
      </c>
      <c r="J2241">
        <v>255</v>
      </c>
    </row>
    <row r="2242" spans="1:10">
      <c r="A2242" s="108" t="str">
        <f>COL_SIZES[[#This Row],[datatype]]&amp;"_"&amp;COL_SIZES[[#This Row],[column_prec]]&amp;"_"&amp;COL_SIZES[[#This Row],[col_len]]</f>
        <v>varchar_0_8</v>
      </c>
      <c r="B2242" s="108">
        <f>IF(COL_SIZES[[#This Row],[datatype]] = "varchar",
  MIN(
    COL_SIZES[[#This Row],[column_length]],
    IFERROR(VALUE(VLOOKUP(
      COL_SIZES[[#This Row],[table_name]]&amp;"."&amp;COL_SIZES[[#This Row],[column_name]],
      AVG_COL_SIZES[#Data],2,FALSE)),
    COL_SIZES[[#This Row],[column_length]])
  ),
  COL_SIZES[[#This Row],[column_length]])</f>
        <v>8</v>
      </c>
      <c r="C2242" s="109">
        <f>VLOOKUP(A2242,DBMS_TYPE_SIZES[],2,FALSE)</f>
        <v>8</v>
      </c>
      <c r="D2242" s="109">
        <f>VLOOKUP(A2242,DBMS_TYPE_SIZES[],3,FALSE)</f>
        <v>8</v>
      </c>
      <c r="E2242" s="110">
        <f>VLOOKUP(A2242,DBMS_TYPE_SIZES[],4,FALSE)</f>
        <v>9</v>
      </c>
      <c r="F2242" t="s">
        <v>229</v>
      </c>
      <c r="G2242" t="s">
        <v>887</v>
      </c>
      <c r="H2242" t="s">
        <v>86</v>
      </c>
      <c r="I2242">
        <v>0</v>
      </c>
      <c r="J2242">
        <v>255</v>
      </c>
    </row>
    <row r="2243" spans="1:10">
      <c r="A2243" s="108" t="str">
        <f>COL_SIZES[[#This Row],[datatype]]&amp;"_"&amp;COL_SIZES[[#This Row],[column_prec]]&amp;"_"&amp;COL_SIZES[[#This Row],[col_len]]</f>
        <v>varchar_0_8</v>
      </c>
      <c r="B2243" s="108">
        <f>IF(COL_SIZES[[#This Row],[datatype]] = "varchar",
  MIN(
    COL_SIZES[[#This Row],[column_length]],
    IFERROR(VALUE(VLOOKUP(
      COL_SIZES[[#This Row],[table_name]]&amp;"."&amp;COL_SIZES[[#This Row],[column_name]],
      AVG_COL_SIZES[#Data],2,FALSE)),
    COL_SIZES[[#This Row],[column_length]])
  ),
  COL_SIZES[[#This Row],[column_length]])</f>
        <v>8</v>
      </c>
      <c r="C2243" s="109">
        <f>VLOOKUP(A2243,DBMS_TYPE_SIZES[],2,FALSE)</f>
        <v>8</v>
      </c>
      <c r="D2243" s="109">
        <f>VLOOKUP(A2243,DBMS_TYPE_SIZES[],3,FALSE)</f>
        <v>8</v>
      </c>
      <c r="E2243" s="110">
        <f>VLOOKUP(A2243,DBMS_TYPE_SIZES[],4,FALSE)</f>
        <v>9</v>
      </c>
      <c r="F2243" t="s">
        <v>229</v>
      </c>
      <c r="G2243" t="s">
        <v>888</v>
      </c>
      <c r="H2243" t="s">
        <v>86</v>
      </c>
      <c r="I2243">
        <v>0</v>
      </c>
      <c r="J2243">
        <v>255</v>
      </c>
    </row>
    <row r="2244" spans="1:10">
      <c r="A2244" s="108" t="str">
        <f>COL_SIZES[[#This Row],[datatype]]&amp;"_"&amp;COL_SIZES[[#This Row],[column_prec]]&amp;"_"&amp;COL_SIZES[[#This Row],[col_len]]</f>
        <v>varchar_0_8</v>
      </c>
      <c r="B2244" s="108">
        <f>IF(COL_SIZES[[#This Row],[datatype]] = "varchar",
  MIN(
    COL_SIZES[[#This Row],[column_length]],
    IFERROR(VALUE(VLOOKUP(
      COL_SIZES[[#This Row],[table_name]]&amp;"."&amp;COL_SIZES[[#This Row],[column_name]],
      AVG_COL_SIZES[#Data],2,FALSE)),
    COL_SIZES[[#This Row],[column_length]])
  ),
  COL_SIZES[[#This Row],[column_length]])</f>
        <v>8</v>
      </c>
      <c r="C2244" s="109">
        <f>VLOOKUP(A2244,DBMS_TYPE_SIZES[],2,FALSE)</f>
        <v>8</v>
      </c>
      <c r="D2244" s="109">
        <f>VLOOKUP(A2244,DBMS_TYPE_SIZES[],3,FALSE)</f>
        <v>8</v>
      </c>
      <c r="E2244" s="110">
        <f>VLOOKUP(A2244,DBMS_TYPE_SIZES[],4,FALSE)</f>
        <v>9</v>
      </c>
      <c r="F2244" t="s">
        <v>229</v>
      </c>
      <c r="G2244" t="s">
        <v>889</v>
      </c>
      <c r="H2244" t="s">
        <v>86</v>
      </c>
      <c r="I2244">
        <v>0</v>
      </c>
      <c r="J2244">
        <v>255</v>
      </c>
    </row>
    <row r="2245" spans="1:10">
      <c r="A2245" s="108" t="str">
        <f>COL_SIZES[[#This Row],[datatype]]&amp;"_"&amp;COL_SIZES[[#This Row],[column_prec]]&amp;"_"&amp;COL_SIZES[[#This Row],[col_len]]</f>
        <v>int_10_4</v>
      </c>
      <c r="B2245" s="108">
        <f>IF(COL_SIZES[[#This Row],[datatype]] = "varchar",
  MIN(
    COL_SIZES[[#This Row],[column_length]],
    IFERROR(VALUE(VLOOKUP(
      COL_SIZES[[#This Row],[table_name]]&amp;"."&amp;COL_SIZES[[#This Row],[column_name]],
      AVG_COL_SIZES[#Data],2,FALSE)),
    COL_SIZES[[#This Row],[column_length]])
  ),
  COL_SIZES[[#This Row],[column_length]])</f>
        <v>4</v>
      </c>
      <c r="C2245" s="109">
        <f>VLOOKUP(A2245,DBMS_TYPE_SIZES[],2,FALSE)</f>
        <v>9</v>
      </c>
      <c r="D2245" s="109">
        <f>VLOOKUP(A2245,DBMS_TYPE_SIZES[],3,FALSE)</f>
        <v>4</v>
      </c>
      <c r="E2245" s="110">
        <f>VLOOKUP(A2245,DBMS_TYPE_SIZES[],4,FALSE)</f>
        <v>4</v>
      </c>
      <c r="F2245" t="s">
        <v>229</v>
      </c>
      <c r="G2245" t="s">
        <v>697</v>
      </c>
      <c r="H2245" t="s">
        <v>18</v>
      </c>
      <c r="I2245">
        <v>10</v>
      </c>
      <c r="J2245">
        <v>4</v>
      </c>
    </row>
    <row r="2246" spans="1:10">
      <c r="A2246" s="108" t="str">
        <f>COL_SIZES[[#This Row],[datatype]]&amp;"_"&amp;COL_SIZES[[#This Row],[column_prec]]&amp;"_"&amp;COL_SIZES[[#This Row],[col_len]]</f>
        <v>int_10_4</v>
      </c>
      <c r="B2246" s="108">
        <f>IF(COL_SIZES[[#This Row],[datatype]] = "varchar",
  MIN(
    COL_SIZES[[#This Row],[column_length]],
    IFERROR(VALUE(VLOOKUP(
      COL_SIZES[[#This Row],[table_name]]&amp;"."&amp;COL_SIZES[[#This Row],[column_name]],
      AVG_COL_SIZES[#Data],2,FALSE)),
    COL_SIZES[[#This Row],[column_length]])
  ),
  COL_SIZES[[#This Row],[column_length]])</f>
        <v>4</v>
      </c>
      <c r="C2246" s="109">
        <f>VLOOKUP(A2246,DBMS_TYPE_SIZES[],2,FALSE)</f>
        <v>9</v>
      </c>
      <c r="D2246" s="109">
        <f>VLOOKUP(A2246,DBMS_TYPE_SIZES[],3,FALSE)</f>
        <v>4</v>
      </c>
      <c r="E2246" s="110">
        <f>VLOOKUP(A2246,DBMS_TYPE_SIZES[],4,FALSE)</f>
        <v>4</v>
      </c>
      <c r="F2246" t="s">
        <v>229</v>
      </c>
      <c r="G2246" t="s">
        <v>698</v>
      </c>
      <c r="H2246" t="s">
        <v>18</v>
      </c>
      <c r="I2246">
        <v>10</v>
      </c>
      <c r="J2246">
        <v>4</v>
      </c>
    </row>
    <row r="2247" spans="1:10">
      <c r="A2247" s="108" t="str">
        <f>COL_SIZES[[#This Row],[datatype]]&amp;"_"&amp;COL_SIZES[[#This Row],[column_prec]]&amp;"_"&amp;COL_SIZES[[#This Row],[col_len]]</f>
        <v>int_10_4</v>
      </c>
      <c r="B2247" s="108">
        <f>IF(COL_SIZES[[#This Row],[datatype]] = "varchar",
  MIN(
    COL_SIZES[[#This Row],[column_length]],
    IFERROR(VALUE(VLOOKUP(
      COL_SIZES[[#This Row],[table_name]]&amp;"."&amp;COL_SIZES[[#This Row],[column_name]],
      AVG_COL_SIZES[#Data],2,FALSE)),
    COL_SIZES[[#This Row],[column_length]])
  ),
  COL_SIZES[[#This Row],[column_length]])</f>
        <v>4</v>
      </c>
      <c r="C2247" s="109">
        <f>VLOOKUP(A2247,DBMS_TYPE_SIZES[],2,FALSE)</f>
        <v>9</v>
      </c>
      <c r="D2247" s="109">
        <f>VLOOKUP(A2247,DBMS_TYPE_SIZES[],3,FALSE)</f>
        <v>4</v>
      </c>
      <c r="E2247" s="110">
        <f>VLOOKUP(A2247,DBMS_TYPE_SIZES[],4,FALSE)</f>
        <v>4</v>
      </c>
      <c r="F2247" t="s">
        <v>229</v>
      </c>
      <c r="G2247" t="s">
        <v>139</v>
      </c>
      <c r="H2247" t="s">
        <v>18</v>
      </c>
      <c r="I2247">
        <v>10</v>
      </c>
      <c r="J2247">
        <v>4</v>
      </c>
    </row>
    <row r="2248" spans="1:10">
      <c r="A2248" s="108" t="str">
        <f>COL_SIZES[[#This Row],[datatype]]&amp;"_"&amp;COL_SIZES[[#This Row],[column_prec]]&amp;"_"&amp;COL_SIZES[[#This Row],[col_len]]</f>
        <v>varchar_0_255</v>
      </c>
      <c r="B2248" s="108">
        <f>IF(COL_SIZES[[#This Row],[datatype]] = "varchar",
  MIN(
    COL_SIZES[[#This Row],[column_length]],
    IFERROR(VALUE(VLOOKUP(
      COL_SIZES[[#This Row],[table_name]]&amp;"."&amp;COL_SIZES[[#This Row],[column_name]],
      AVG_COL_SIZES[#Data],2,FALSE)),
    COL_SIZES[[#This Row],[column_length]])
  ),
  COL_SIZES[[#This Row],[column_length]])</f>
        <v>255</v>
      </c>
      <c r="C2248" s="109">
        <f>VLOOKUP(A2248,DBMS_TYPE_SIZES[],2,FALSE)</f>
        <v>255</v>
      </c>
      <c r="D2248" s="109">
        <f>VLOOKUP(A2248,DBMS_TYPE_SIZES[],3,FALSE)</f>
        <v>255</v>
      </c>
      <c r="E2248" s="110">
        <f>VLOOKUP(A2248,DBMS_TYPE_SIZES[],4,FALSE)</f>
        <v>256</v>
      </c>
      <c r="F2248" t="s">
        <v>229</v>
      </c>
      <c r="G2248" t="s">
        <v>699</v>
      </c>
      <c r="H2248" t="s">
        <v>86</v>
      </c>
      <c r="I2248">
        <v>0</v>
      </c>
      <c r="J2248">
        <v>255</v>
      </c>
    </row>
    <row r="2249" spans="1:10">
      <c r="A2249" s="108" t="str">
        <f>COL_SIZES[[#This Row],[datatype]]&amp;"_"&amp;COL_SIZES[[#This Row],[column_prec]]&amp;"_"&amp;COL_SIZES[[#This Row],[col_len]]</f>
        <v>varchar_0_255</v>
      </c>
      <c r="B2249" s="108">
        <f>IF(COL_SIZES[[#This Row],[datatype]] = "varchar",
  MIN(
    COL_SIZES[[#This Row],[column_length]],
    IFERROR(VALUE(VLOOKUP(
      COL_SIZES[[#This Row],[table_name]]&amp;"."&amp;COL_SIZES[[#This Row],[column_name]],
      AVG_COL_SIZES[#Data],2,FALSE)),
    COL_SIZES[[#This Row],[column_length]])
  ),
  COL_SIZES[[#This Row],[column_length]])</f>
        <v>255</v>
      </c>
      <c r="C2249" s="109">
        <f>VLOOKUP(A2249,DBMS_TYPE_SIZES[],2,FALSE)</f>
        <v>255</v>
      </c>
      <c r="D2249" s="109">
        <f>VLOOKUP(A2249,DBMS_TYPE_SIZES[],3,FALSE)</f>
        <v>255</v>
      </c>
      <c r="E2249" s="110">
        <f>VLOOKUP(A2249,DBMS_TYPE_SIZES[],4,FALSE)</f>
        <v>256</v>
      </c>
      <c r="F2249" t="s">
        <v>229</v>
      </c>
      <c r="G2249" t="s">
        <v>700</v>
      </c>
      <c r="H2249" t="s">
        <v>86</v>
      </c>
      <c r="I2249">
        <v>0</v>
      </c>
      <c r="J2249">
        <v>255</v>
      </c>
    </row>
    <row r="2250" spans="1:10">
      <c r="A2250" s="108" t="str">
        <f>COL_SIZES[[#This Row],[datatype]]&amp;"_"&amp;COL_SIZES[[#This Row],[column_prec]]&amp;"_"&amp;COL_SIZES[[#This Row],[col_len]]</f>
        <v>int_10_4</v>
      </c>
      <c r="B2250" s="108">
        <f>IF(COL_SIZES[[#This Row],[datatype]] = "varchar",
  MIN(
    COL_SIZES[[#This Row],[column_length]],
    IFERROR(VALUE(VLOOKUP(
      COL_SIZES[[#This Row],[table_name]]&amp;"."&amp;COL_SIZES[[#This Row],[column_name]],
      AVG_COL_SIZES[#Data],2,FALSE)),
    COL_SIZES[[#This Row],[column_length]])
  ),
  COL_SIZES[[#This Row],[column_length]])</f>
        <v>4</v>
      </c>
      <c r="C2250" s="109">
        <f>VLOOKUP(A2250,DBMS_TYPE_SIZES[],2,FALSE)</f>
        <v>9</v>
      </c>
      <c r="D2250" s="109">
        <f>VLOOKUP(A2250,DBMS_TYPE_SIZES[],3,FALSE)</f>
        <v>4</v>
      </c>
      <c r="E2250" s="110">
        <f>VLOOKUP(A2250,DBMS_TYPE_SIZES[],4,FALSE)</f>
        <v>4</v>
      </c>
      <c r="F2250" t="s">
        <v>229</v>
      </c>
      <c r="G2250" t="s">
        <v>116</v>
      </c>
      <c r="H2250" t="s">
        <v>18</v>
      </c>
      <c r="I2250">
        <v>10</v>
      </c>
      <c r="J2250">
        <v>4</v>
      </c>
    </row>
    <row r="2251" spans="1:10">
      <c r="A2251" s="108" t="str">
        <f>COL_SIZES[[#This Row],[datatype]]&amp;"_"&amp;COL_SIZES[[#This Row],[column_prec]]&amp;"_"&amp;COL_SIZES[[#This Row],[col_len]]</f>
        <v>numeric_16_9</v>
      </c>
      <c r="B2251" s="108">
        <f>IF(COL_SIZES[[#This Row],[datatype]] = "varchar",
  MIN(
    COL_SIZES[[#This Row],[column_length]],
    IFERROR(VALUE(VLOOKUP(
      COL_SIZES[[#This Row],[table_name]]&amp;"."&amp;COL_SIZES[[#This Row],[column_name]],
      AVG_COL_SIZES[#Data],2,FALSE)),
    COL_SIZES[[#This Row],[column_length]])
  ),
  COL_SIZES[[#This Row],[column_length]])</f>
        <v>9</v>
      </c>
      <c r="C2251" s="109">
        <f>VLOOKUP(A2251,DBMS_TYPE_SIZES[],2,FALSE)</f>
        <v>9</v>
      </c>
      <c r="D2251" s="109">
        <f>VLOOKUP(A2251,DBMS_TYPE_SIZES[],3,FALSE)</f>
        <v>9</v>
      </c>
      <c r="E2251" s="110">
        <f>VLOOKUP(A2251,DBMS_TYPE_SIZES[],4,FALSE)</f>
        <v>9</v>
      </c>
      <c r="F2251" t="s">
        <v>229</v>
      </c>
      <c r="G2251" t="s">
        <v>96</v>
      </c>
      <c r="H2251" t="s">
        <v>62</v>
      </c>
      <c r="I2251">
        <v>16</v>
      </c>
      <c r="J2251">
        <v>9</v>
      </c>
    </row>
    <row r="2252" spans="1:10">
      <c r="A2252" s="108" t="str">
        <f>COL_SIZES[[#This Row],[datatype]]&amp;"_"&amp;COL_SIZES[[#This Row],[column_prec]]&amp;"_"&amp;COL_SIZES[[#This Row],[col_len]]</f>
        <v>varchar_0_50</v>
      </c>
      <c r="B2252" s="108">
        <f>IF(COL_SIZES[[#This Row],[datatype]] = "varchar",
  MIN(
    COL_SIZES[[#This Row],[column_length]],
    IFERROR(VALUE(VLOOKUP(
      COL_SIZES[[#This Row],[table_name]]&amp;"."&amp;COL_SIZES[[#This Row],[column_name]],
      AVG_COL_SIZES[#Data],2,FALSE)),
    COL_SIZES[[#This Row],[column_length]])
  ),
  COL_SIZES[[#This Row],[column_length]])</f>
        <v>50</v>
      </c>
      <c r="C2252" s="109">
        <f>VLOOKUP(A2252,DBMS_TYPE_SIZES[],2,FALSE)</f>
        <v>50</v>
      </c>
      <c r="D2252" s="109">
        <f>VLOOKUP(A2252,DBMS_TYPE_SIZES[],3,FALSE)</f>
        <v>50</v>
      </c>
      <c r="E2252" s="110">
        <f>VLOOKUP(A2252,DBMS_TYPE_SIZES[],4,FALSE)</f>
        <v>51</v>
      </c>
      <c r="F2252" t="s">
        <v>230</v>
      </c>
      <c r="G2252" t="s">
        <v>115</v>
      </c>
      <c r="H2252" t="s">
        <v>86</v>
      </c>
      <c r="I2252">
        <v>0</v>
      </c>
      <c r="J2252">
        <v>50</v>
      </c>
    </row>
    <row r="2253" spans="1:10">
      <c r="A2253" s="108" t="str">
        <f>COL_SIZES[[#This Row],[datatype]]&amp;"_"&amp;COL_SIZES[[#This Row],[column_prec]]&amp;"_"&amp;COL_SIZES[[#This Row],[col_len]]</f>
        <v>numeric_19_9</v>
      </c>
      <c r="B2253" s="108">
        <f>IF(COL_SIZES[[#This Row],[datatype]] = "varchar",
  MIN(
    COL_SIZES[[#This Row],[column_length]],
    IFERROR(VALUE(VLOOKUP(
      COL_SIZES[[#This Row],[table_name]]&amp;"."&amp;COL_SIZES[[#This Row],[column_name]],
      AVG_COL_SIZES[#Data],2,FALSE)),
    COL_SIZES[[#This Row],[column_length]])
  ),
  COL_SIZES[[#This Row],[column_length]])</f>
        <v>9</v>
      </c>
      <c r="C2253" s="109">
        <f>VLOOKUP(A2253,DBMS_TYPE_SIZES[],2,FALSE)</f>
        <v>9</v>
      </c>
      <c r="D2253" s="109">
        <f>VLOOKUP(A2253,DBMS_TYPE_SIZES[],3,FALSE)</f>
        <v>9</v>
      </c>
      <c r="E2253" s="110">
        <f>VLOOKUP(A2253,DBMS_TYPE_SIZES[],4,FALSE)</f>
        <v>9</v>
      </c>
      <c r="F2253" t="s">
        <v>230</v>
      </c>
      <c r="G2253" t="s">
        <v>143</v>
      </c>
      <c r="H2253" t="s">
        <v>62</v>
      </c>
      <c r="I2253">
        <v>19</v>
      </c>
      <c r="J2253">
        <v>9</v>
      </c>
    </row>
    <row r="2254" spans="1:10">
      <c r="A2254" s="108" t="str">
        <f>COL_SIZES[[#This Row],[datatype]]&amp;"_"&amp;COL_SIZES[[#This Row],[column_prec]]&amp;"_"&amp;COL_SIZES[[#This Row],[col_len]]</f>
        <v>varchar_0_8</v>
      </c>
      <c r="B2254" s="108">
        <f>IF(COL_SIZES[[#This Row],[datatype]] = "varchar",
  MIN(
    COL_SIZES[[#This Row],[column_length]],
    IFERROR(VALUE(VLOOKUP(
      COL_SIZES[[#This Row],[table_name]]&amp;"."&amp;COL_SIZES[[#This Row],[column_name]],
      AVG_COL_SIZES[#Data],2,FALSE)),
    COL_SIZES[[#This Row],[column_length]])
  ),
  COL_SIZES[[#This Row],[column_length]])</f>
        <v>8</v>
      </c>
      <c r="C2254" s="109">
        <f>VLOOKUP(A2254,DBMS_TYPE_SIZES[],2,FALSE)</f>
        <v>8</v>
      </c>
      <c r="D2254" s="109">
        <f>VLOOKUP(A2254,DBMS_TYPE_SIZES[],3,FALSE)</f>
        <v>8</v>
      </c>
      <c r="E2254" s="110">
        <f>VLOOKUP(A2254,DBMS_TYPE_SIZES[],4,FALSE)</f>
        <v>9</v>
      </c>
      <c r="F2254" t="s">
        <v>230</v>
      </c>
      <c r="G2254" t="s">
        <v>890</v>
      </c>
      <c r="H2254" t="s">
        <v>86</v>
      </c>
      <c r="I2254">
        <v>0</v>
      </c>
      <c r="J2254">
        <v>255</v>
      </c>
    </row>
    <row r="2255" spans="1:10">
      <c r="A2255" s="108" t="str">
        <f>COL_SIZES[[#This Row],[datatype]]&amp;"_"&amp;COL_SIZES[[#This Row],[column_prec]]&amp;"_"&amp;COL_SIZES[[#This Row],[col_len]]</f>
        <v>varchar_0_8</v>
      </c>
      <c r="B2255" s="108">
        <f>IF(COL_SIZES[[#This Row],[datatype]] = "varchar",
  MIN(
    COL_SIZES[[#This Row],[column_length]],
    IFERROR(VALUE(VLOOKUP(
      COL_SIZES[[#This Row],[table_name]]&amp;"."&amp;COL_SIZES[[#This Row],[column_name]],
      AVG_COL_SIZES[#Data],2,FALSE)),
    COL_SIZES[[#This Row],[column_length]])
  ),
  COL_SIZES[[#This Row],[column_length]])</f>
        <v>8</v>
      </c>
      <c r="C2255" s="109">
        <f>VLOOKUP(A2255,DBMS_TYPE_SIZES[],2,FALSE)</f>
        <v>8</v>
      </c>
      <c r="D2255" s="109">
        <f>VLOOKUP(A2255,DBMS_TYPE_SIZES[],3,FALSE)</f>
        <v>8</v>
      </c>
      <c r="E2255" s="110">
        <f>VLOOKUP(A2255,DBMS_TYPE_SIZES[],4,FALSE)</f>
        <v>9</v>
      </c>
      <c r="F2255" t="s">
        <v>230</v>
      </c>
      <c r="G2255" t="s">
        <v>891</v>
      </c>
      <c r="H2255" t="s">
        <v>86</v>
      </c>
      <c r="I2255">
        <v>0</v>
      </c>
      <c r="J2255">
        <v>255</v>
      </c>
    </row>
    <row r="2256" spans="1:10">
      <c r="A2256" s="108" t="str">
        <f>COL_SIZES[[#This Row],[datatype]]&amp;"_"&amp;COL_SIZES[[#This Row],[column_prec]]&amp;"_"&amp;COL_SIZES[[#This Row],[col_len]]</f>
        <v>varchar_0_8</v>
      </c>
      <c r="B2256" s="108">
        <f>IF(COL_SIZES[[#This Row],[datatype]] = "varchar",
  MIN(
    COL_SIZES[[#This Row],[column_length]],
    IFERROR(VALUE(VLOOKUP(
      COL_SIZES[[#This Row],[table_name]]&amp;"."&amp;COL_SIZES[[#This Row],[column_name]],
      AVG_COL_SIZES[#Data],2,FALSE)),
    COL_SIZES[[#This Row],[column_length]])
  ),
  COL_SIZES[[#This Row],[column_length]])</f>
        <v>8</v>
      </c>
      <c r="C2256" s="109">
        <f>VLOOKUP(A2256,DBMS_TYPE_SIZES[],2,FALSE)</f>
        <v>8</v>
      </c>
      <c r="D2256" s="109">
        <f>VLOOKUP(A2256,DBMS_TYPE_SIZES[],3,FALSE)</f>
        <v>8</v>
      </c>
      <c r="E2256" s="110">
        <f>VLOOKUP(A2256,DBMS_TYPE_SIZES[],4,FALSE)</f>
        <v>9</v>
      </c>
      <c r="F2256" t="s">
        <v>230</v>
      </c>
      <c r="G2256" t="s">
        <v>884</v>
      </c>
      <c r="H2256" t="s">
        <v>86</v>
      </c>
      <c r="I2256">
        <v>0</v>
      </c>
      <c r="J2256">
        <v>255</v>
      </c>
    </row>
    <row r="2257" spans="1:10">
      <c r="A2257" s="108" t="str">
        <f>COL_SIZES[[#This Row],[datatype]]&amp;"_"&amp;COL_SIZES[[#This Row],[column_prec]]&amp;"_"&amp;COL_SIZES[[#This Row],[col_len]]</f>
        <v>varchar_0_8</v>
      </c>
      <c r="B2257" s="108">
        <f>IF(COL_SIZES[[#This Row],[datatype]] = "varchar",
  MIN(
    COL_SIZES[[#This Row],[column_length]],
    IFERROR(VALUE(VLOOKUP(
      COL_SIZES[[#This Row],[table_name]]&amp;"."&amp;COL_SIZES[[#This Row],[column_name]],
      AVG_COL_SIZES[#Data],2,FALSE)),
    COL_SIZES[[#This Row],[column_length]])
  ),
  COL_SIZES[[#This Row],[column_length]])</f>
        <v>8</v>
      </c>
      <c r="C2257" s="109">
        <f>VLOOKUP(A2257,DBMS_TYPE_SIZES[],2,FALSE)</f>
        <v>8</v>
      </c>
      <c r="D2257" s="109">
        <f>VLOOKUP(A2257,DBMS_TYPE_SIZES[],3,FALSE)</f>
        <v>8</v>
      </c>
      <c r="E2257" s="110">
        <f>VLOOKUP(A2257,DBMS_TYPE_SIZES[],4,FALSE)</f>
        <v>9</v>
      </c>
      <c r="F2257" t="s">
        <v>230</v>
      </c>
      <c r="G2257" t="s">
        <v>885</v>
      </c>
      <c r="H2257" t="s">
        <v>86</v>
      </c>
      <c r="I2257">
        <v>0</v>
      </c>
      <c r="J2257">
        <v>255</v>
      </c>
    </row>
    <row r="2258" spans="1:10">
      <c r="A2258" s="108" t="str">
        <f>COL_SIZES[[#This Row],[datatype]]&amp;"_"&amp;COL_SIZES[[#This Row],[column_prec]]&amp;"_"&amp;COL_SIZES[[#This Row],[col_len]]</f>
        <v>varchar_0_8</v>
      </c>
      <c r="B2258" s="108">
        <f>IF(COL_SIZES[[#This Row],[datatype]] = "varchar",
  MIN(
    COL_SIZES[[#This Row],[column_length]],
    IFERROR(VALUE(VLOOKUP(
      COL_SIZES[[#This Row],[table_name]]&amp;"."&amp;COL_SIZES[[#This Row],[column_name]],
      AVG_COL_SIZES[#Data],2,FALSE)),
    COL_SIZES[[#This Row],[column_length]])
  ),
  COL_SIZES[[#This Row],[column_length]])</f>
        <v>8</v>
      </c>
      <c r="C2258" s="109">
        <f>VLOOKUP(A2258,DBMS_TYPE_SIZES[],2,FALSE)</f>
        <v>8</v>
      </c>
      <c r="D2258" s="109">
        <f>VLOOKUP(A2258,DBMS_TYPE_SIZES[],3,FALSE)</f>
        <v>8</v>
      </c>
      <c r="E2258" s="110">
        <f>VLOOKUP(A2258,DBMS_TYPE_SIZES[],4,FALSE)</f>
        <v>9</v>
      </c>
      <c r="F2258" t="s">
        <v>230</v>
      </c>
      <c r="G2258" t="s">
        <v>892</v>
      </c>
      <c r="H2258" t="s">
        <v>86</v>
      </c>
      <c r="I2258">
        <v>0</v>
      </c>
      <c r="J2258">
        <v>255</v>
      </c>
    </row>
    <row r="2259" spans="1:10">
      <c r="A2259" s="108" t="str">
        <f>COL_SIZES[[#This Row],[datatype]]&amp;"_"&amp;COL_SIZES[[#This Row],[column_prec]]&amp;"_"&amp;COL_SIZES[[#This Row],[col_len]]</f>
        <v>varchar_0_128</v>
      </c>
      <c r="B2259" s="108">
        <f>IF(COL_SIZES[[#This Row],[datatype]] = "varchar",
  MIN(
    COL_SIZES[[#This Row],[column_length]],
    IFERROR(VALUE(VLOOKUP(
      COL_SIZES[[#This Row],[table_name]]&amp;"."&amp;COL_SIZES[[#This Row],[column_name]],
      AVG_COL_SIZES[#Data],2,FALSE)),
    COL_SIZES[[#This Row],[column_length]])
  ),
  COL_SIZES[[#This Row],[column_length]])</f>
        <v>128</v>
      </c>
      <c r="C2259" s="109">
        <f>VLOOKUP(A2259,DBMS_TYPE_SIZES[],2,FALSE)</f>
        <v>128</v>
      </c>
      <c r="D2259" s="109">
        <f>VLOOKUP(A2259,DBMS_TYPE_SIZES[],3,FALSE)</f>
        <v>128</v>
      </c>
      <c r="E2259" s="110">
        <f>VLOOKUP(A2259,DBMS_TYPE_SIZES[],4,FALSE)</f>
        <v>129</v>
      </c>
      <c r="F2259" t="s">
        <v>230</v>
      </c>
      <c r="G2259" t="s">
        <v>893</v>
      </c>
      <c r="H2259" t="s">
        <v>86</v>
      </c>
      <c r="I2259">
        <v>0</v>
      </c>
      <c r="J2259">
        <v>128</v>
      </c>
    </row>
    <row r="2260" spans="1:10">
      <c r="A2260" s="108" t="str">
        <f>COL_SIZES[[#This Row],[datatype]]&amp;"_"&amp;COL_SIZES[[#This Row],[column_prec]]&amp;"_"&amp;COL_SIZES[[#This Row],[col_len]]</f>
        <v>varchar_0_8</v>
      </c>
      <c r="B2260" s="108">
        <f>IF(COL_SIZES[[#This Row],[datatype]] = "varchar",
  MIN(
    COL_SIZES[[#This Row],[column_length]],
    IFERROR(VALUE(VLOOKUP(
      COL_SIZES[[#This Row],[table_name]]&amp;"."&amp;COL_SIZES[[#This Row],[column_name]],
      AVG_COL_SIZES[#Data],2,FALSE)),
    COL_SIZES[[#This Row],[column_length]])
  ),
  COL_SIZES[[#This Row],[column_length]])</f>
        <v>8</v>
      </c>
      <c r="C2260" s="109">
        <f>VLOOKUP(A2260,DBMS_TYPE_SIZES[],2,FALSE)</f>
        <v>8</v>
      </c>
      <c r="D2260" s="109">
        <f>VLOOKUP(A2260,DBMS_TYPE_SIZES[],3,FALSE)</f>
        <v>8</v>
      </c>
      <c r="E2260" s="110">
        <f>VLOOKUP(A2260,DBMS_TYPE_SIZES[],4,FALSE)</f>
        <v>9</v>
      </c>
      <c r="F2260" t="s">
        <v>230</v>
      </c>
      <c r="G2260" t="s">
        <v>894</v>
      </c>
      <c r="H2260" t="s">
        <v>86</v>
      </c>
      <c r="I2260">
        <v>0</v>
      </c>
      <c r="J2260">
        <v>255</v>
      </c>
    </row>
    <row r="2261" spans="1:10">
      <c r="A2261" s="108" t="str">
        <f>COL_SIZES[[#This Row],[datatype]]&amp;"_"&amp;COL_SIZES[[#This Row],[column_prec]]&amp;"_"&amp;COL_SIZES[[#This Row],[col_len]]</f>
        <v>int_10_4</v>
      </c>
      <c r="B2261" s="108">
        <f>IF(COL_SIZES[[#This Row],[datatype]] = "varchar",
  MIN(
    COL_SIZES[[#This Row],[column_length]],
    IFERROR(VALUE(VLOOKUP(
      COL_SIZES[[#This Row],[table_name]]&amp;"."&amp;COL_SIZES[[#This Row],[column_name]],
      AVG_COL_SIZES[#Data],2,FALSE)),
    COL_SIZES[[#This Row],[column_length]])
  ),
  COL_SIZES[[#This Row],[column_length]])</f>
        <v>4</v>
      </c>
      <c r="C2261" s="109">
        <f>VLOOKUP(A2261,DBMS_TYPE_SIZES[],2,FALSE)</f>
        <v>9</v>
      </c>
      <c r="D2261" s="109">
        <f>VLOOKUP(A2261,DBMS_TYPE_SIZES[],3,FALSE)</f>
        <v>4</v>
      </c>
      <c r="E2261" s="110">
        <f>VLOOKUP(A2261,DBMS_TYPE_SIZES[],4,FALSE)</f>
        <v>4</v>
      </c>
      <c r="F2261" t="s">
        <v>230</v>
      </c>
      <c r="G2261" t="s">
        <v>697</v>
      </c>
      <c r="H2261" t="s">
        <v>18</v>
      </c>
      <c r="I2261">
        <v>10</v>
      </c>
      <c r="J2261">
        <v>4</v>
      </c>
    </row>
    <row r="2262" spans="1:10">
      <c r="A2262" s="108" t="str">
        <f>COL_SIZES[[#This Row],[datatype]]&amp;"_"&amp;COL_SIZES[[#This Row],[column_prec]]&amp;"_"&amp;COL_SIZES[[#This Row],[col_len]]</f>
        <v>int_10_4</v>
      </c>
      <c r="B2262" s="108">
        <f>IF(COL_SIZES[[#This Row],[datatype]] = "varchar",
  MIN(
    COL_SIZES[[#This Row],[column_length]],
    IFERROR(VALUE(VLOOKUP(
      COL_SIZES[[#This Row],[table_name]]&amp;"."&amp;COL_SIZES[[#This Row],[column_name]],
      AVG_COL_SIZES[#Data],2,FALSE)),
    COL_SIZES[[#This Row],[column_length]])
  ),
  COL_SIZES[[#This Row],[column_length]])</f>
        <v>4</v>
      </c>
      <c r="C2262" s="109">
        <f>VLOOKUP(A2262,DBMS_TYPE_SIZES[],2,FALSE)</f>
        <v>9</v>
      </c>
      <c r="D2262" s="109">
        <f>VLOOKUP(A2262,DBMS_TYPE_SIZES[],3,FALSE)</f>
        <v>4</v>
      </c>
      <c r="E2262" s="110">
        <f>VLOOKUP(A2262,DBMS_TYPE_SIZES[],4,FALSE)</f>
        <v>4</v>
      </c>
      <c r="F2262" t="s">
        <v>230</v>
      </c>
      <c r="G2262" t="s">
        <v>698</v>
      </c>
      <c r="H2262" t="s">
        <v>18</v>
      </c>
      <c r="I2262">
        <v>10</v>
      </c>
      <c r="J2262">
        <v>4</v>
      </c>
    </row>
    <row r="2263" spans="1:10">
      <c r="A2263" s="108" t="str">
        <f>COL_SIZES[[#This Row],[datatype]]&amp;"_"&amp;COL_SIZES[[#This Row],[column_prec]]&amp;"_"&amp;COL_SIZES[[#This Row],[col_len]]</f>
        <v>int_10_4</v>
      </c>
      <c r="B2263" s="108">
        <f>IF(COL_SIZES[[#This Row],[datatype]] = "varchar",
  MIN(
    COL_SIZES[[#This Row],[column_length]],
    IFERROR(VALUE(VLOOKUP(
      COL_SIZES[[#This Row],[table_name]]&amp;"."&amp;COL_SIZES[[#This Row],[column_name]],
      AVG_COL_SIZES[#Data],2,FALSE)),
    COL_SIZES[[#This Row],[column_length]])
  ),
  COL_SIZES[[#This Row],[column_length]])</f>
        <v>4</v>
      </c>
      <c r="C2263" s="109">
        <f>VLOOKUP(A2263,DBMS_TYPE_SIZES[],2,FALSE)</f>
        <v>9</v>
      </c>
      <c r="D2263" s="109">
        <f>VLOOKUP(A2263,DBMS_TYPE_SIZES[],3,FALSE)</f>
        <v>4</v>
      </c>
      <c r="E2263" s="110">
        <f>VLOOKUP(A2263,DBMS_TYPE_SIZES[],4,FALSE)</f>
        <v>4</v>
      </c>
      <c r="F2263" t="s">
        <v>230</v>
      </c>
      <c r="G2263" t="s">
        <v>139</v>
      </c>
      <c r="H2263" t="s">
        <v>18</v>
      </c>
      <c r="I2263">
        <v>10</v>
      </c>
      <c r="J2263">
        <v>4</v>
      </c>
    </row>
    <row r="2264" spans="1:10">
      <c r="A2264" s="108" t="str">
        <f>COL_SIZES[[#This Row],[datatype]]&amp;"_"&amp;COL_SIZES[[#This Row],[column_prec]]&amp;"_"&amp;COL_SIZES[[#This Row],[col_len]]</f>
        <v>varchar_0_255</v>
      </c>
      <c r="B2264" s="108">
        <f>IF(COL_SIZES[[#This Row],[datatype]] = "varchar",
  MIN(
    COL_SIZES[[#This Row],[column_length]],
    IFERROR(VALUE(VLOOKUP(
      COL_SIZES[[#This Row],[table_name]]&amp;"."&amp;COL_SIZES[[#This Row],[column_name]],
      AVG_COL_SIZES[#Data],2,FALSE)),
    COL_SIZES[[#This Row],[column_length]])
  ),
  COL_SIZES[[#This Row],[column_length]])</f>
        <v>255</v>
      </c>
      <c r="C2264" s="109">
        <f>VLOOKUP(A2264,DBMS_TYPE_SIZES[],2,FALSE)</f>
        <v>255</v>
      </c>
      <c r="D2264" s="109">
        <f>VLOOKUP(A2264,DBMS_TYPE_SIZES[],3,FALSE)</f>
        <v>255</v>
      </c>
      <c r="E2264" s="110">
        <f>VLOOKUP(A2264,DBMS_TYPE_SIZES[],4,FALSE)</f>
        <v>256</v>
      </c>
      <c r="F2264" t="s">
        <v>230</v>
      </c>
      <c r="G2264" t="s">
        <v>699</v>
      </c>
      <c r="H2264" t="s">
        <v>86</v>
      </c>
      <c r="I2264">
        <v>0</v>
      </c>
      <c r="J2264">
        <v>255</v>
      </c>
    </row>
    <row r="2265" spans="1:10">
      <c r="A2265" s="108" t="str">
        <f>COL_SIZES[[#This Row],[datatype]]&amp;"_"&amp;COL_SIZES[[#This Row],[column_prec]]&amp;"_"&amp;COL_SIZES[[#This Row],[col_len]]</f>
        <v>varchar_0_255</v>
      </c>
      <c r="B2265" s="108">
        <f>IF(COL_SIZES[[#This Row],[datatype]] = "varchar",
  MIN(
    COL_SIZES[[#This Row],[column_length]],
    IFERROR(VALUE(VLOOKUP(
      COL_SIZES[[#This Row],[table_name]]&amp;"."&amp;COL_SIZES[[#This Row],[column_name]],
      AVG_COL_SIZES[#Data],2,FALSE)),
    COL_SIZES[[#This Row],[column_length]])
  ),
  COL_SIZES[[#This Row],[column_length]])</f>
        <v>255</v>
      </c>
      <c r="C2265" s="109">
        <f>VLOOKUP(A2265,DBMS_TYPE_SIZES[],2,FALSE)</f>
        <v>255</v>
      </c>
      <c r="D2265" s="109">
        <f>VLOOKUP(A2265,DBMS_TYPE_SIZES[],3,FALSE)</f>
        <v>255</v>
      </c>
      <c r="E2265" s="110">
        <f>VLOOKUP(A2265,DBMS_TYPE_SIZES[],4,FALSE)</f>
        <v>256</v>
      </c>
      <c r="F2265" t="s">
        <v>230</v>
      </c>
      <c r="G2265" t="s">
        <v>700</v>
      </c>
      <c r="H2265" t="s">
        <v>86</v>
      </c>
      <c r="I2265">
        <v>0</v>
      </c>
      <c r="J2265">
        <v>255</v>
      </c>
    </row>
    <row r="2266" spans="1:10">
      <c r="A2266" s="108" t="str">
        <f>COL_SIZES[[#This Row],[datatype]]&amp;"_"&amp;COL_SIZES[[#This Row],[column_prec]]&amp;"_"&amp;COL_SIZES[[#This Row],[col_len]]</f>
        <v>int_10_4</v>
      </c>
      <c r="B2266" s="108">
        <f>IF(COL_SIZES[[#This Row],[datatype]] = "varchar",
  MIN(
    COL_SIZES[[#This Row],[column_length]],
    IFERROR(VALUE(VLOOKUP(
      COL_SIZES[[#This Row],[table_name]]&amp;"."&amp;COL_SIZES[[#This Row],[column_name]],
      AVG_COL_SIZES[#Data],2,FALSE)),
    COL_SIZES[[#This Row],[column_length]])
  ),
  COL_SIZES[[#This Row],[column_length]])</f>
        <v>4</v>
      </c>
      <c r="C2266" s="109">
        <f>VLOOKUP(A2266,DBMS_TYPE_SIZES[],2,FALSE)</f>
        <v>9</v>
      </c>
      <c r="D2266" s="109">
        <f>VLOOKUP(A2266,DBMS_TYPE_SIZES[],3,FALSE)</f>
        <v>4</v>
      </c>
      <c r="E2266" s="110">
        <f>VLOOKUP(A2266,DBMS_TYPE_SIZES[],4,FALSE)</f>
        <v>4</v>
      </c>
      <c r="F2266" t="s">
        <v>230</v>
      </c>
      <c r="G2266" t="s">
        <v>116</v>
      </c>
      <c r="H2266" t="s">
        <v>18</v>
      </c>
      <c r="I2266">
        <v>10</v>
      </c>
      <c r="J2266">
        <v>4</v>
      </c>
    </row>
    <row r="2267" spans="1:10">
      <c r="A2267" s="108" t="str">
        <f>COL_SIZES[[#This Row],[datatype]]&amp;"_"&amp;COL_SIZES[[#This Row],[column_prec]]&amp;"_"&amp;COL_SIZES[[#This Row],[col_len]]</f>
        <v>numeric_16_9</v>
      </c>
      <c r="B2267" s="108">
        <f>IF(COL_SIZES[[#This Row],[datatype]] = "varchar",
  MIN(
    COL_SIZES[[#This Row],[column_length]],
    IFERROR(VALUE(VLOOKUP(
      COL_SIZES[[#This Row],[table_name]]&amp;"."&amp;COL_SIZES[[#This Row],[column_name]],
      AVG_COL_SIZES[#Data],2,FALSE)),
    COL_SIZES[[#This Row],[column_length]])
  ),
  COL_SIZES[[#This Row],[column_length]])</f>
        <v>9</v>
      </c>
      <c r="C2267" s="109">
        <f>VLOOKUP(A2267,DBMS_TYPE_SIZES[],2,FALSE)</f>
        <v>9</v>
      </c>
      <c r="D2267" s="109">
        <f>VLOOKUP(A2267,DBMS_TYPE_SIZES[],3,FALSE)</f>
        <v>9</v>
      </c>
      <c r="E2267" s="110">
        <f>VLOOKUP(A2267,DBMS_TYPE_SIZES[],4,FALSE)</f>
        <v>9</v>
      </c>
      <c r="F2267" t="s">
        <v>230</v>
      </c>
      <c r="G2267" t="s">
        <v>96</v>
      </c>
      <c r="H2267" t="s">
        <v>62</v>
      </c>
      <c r="I2267">
        <v>16</v>
      </c>
      <c r="J2267">
        <v>9</v>
      </c>
    </row>
    <row r="2268" spans="1:10">
      <c r="A2268" s="108" t="str">
        <f>COL_SIZES[[#This Row],[datatype]]&amp;"_"&amp;COL_SIZES[[#This Row],[column_prec]]&amp;"_"&amp;COL_SIZES[[#This Row],[col_len]]</f>
        <v>numeric_19_9</v>
      </c>
      <c r="B2268" s="108">
        <f>IF(COL_SIZES[[#This Row],[datatype]] = "varchar",
  MIN(
    COL_SIZES[[#This Row],[column_length]],
    IFERROR(VALUE(VLOOKUP(
      COL_SIZES[[#This Row],[table_name]]&amp;"."&amp;COL_SIZES[[#This Row],[column_name]],
      AVG_COL_SIZES[#Data],2,FALSE)),
    COL_SIZES[[#This Row],[column_length]])
  ),
  COL_SIZES[[#This Row],[column_length]])</f>
        <v>9</v>
      </c>
      <c r="C2268" s="109">
        <f>VLOOKUP(A2268,DBMS_TYPE_SIZES[],2,FALSE)</f>
        <v>9</v>
      </c>
      <c r="D2268" s="109">
        <f>VLOOKUP(A2268,DBMS_TYPE_SIZES[],3,FALSE)</f>
        <v>9</v>
      </c>
      <c r="E2268" s="110">
        <f>VLOOKUP(A2268,DBMS_TYPE_SIZES[],4,FALSE)</f>
        <v>9</v>
      </c>
      <c r="F2268" t="s">
        <v>230</v>
      </c>
      <c r="G2268" t="s">
        <v>151</v>
      </c>
      <c r="H2268" t="s">
        <v>62</v>
      </c>
      <c r="I2268">
        <v>19</v>
      </c>
      <c r="J2268">
        <v>9</v>
      </c>
    </row>
    <row r="2269" spans="1:10">
      <c r="A2269" s="108" t="str">
        <f>COL_SIZES[[#This Row],[datatype]]&amp;"_"&amp;COL_SIZES[[#This Row],[column_prec]]&amp;"_"&amp;COL_SIZES[[#This Row],[col_len]]</f>
        <v>int_10_4</v>
      </c>
      <c r="B2269" s="108">
        <f>IF(COL_SIZES[[#This Row],[datatype]] = "varchar",
  MIN(
    COL_SIZES[[#This Row],[column_length]],
    IFERROR(VALUE(VLOOKUP(
      COL_SIZES[[#This Row],[table_name]]&amp;"."&amp;COL_SIZES[[#This Row],[column_name]],
      AVG_COL_SIZES[#Data],2,FALSE)),
    COL_SIZES[[#This Row],[column_length]])
  ),
  COL_SIZES[[#This Row],[column_length]])</f>
        <v>4</v>
      </c>
      <c r="C2269" s="109">
        <f>VLOOKUP(A2269,DBMS_TYPE_SIZES[],2,FALSE)</f>
        <v>9</v>
      </c>
      <c r="D2269" s="109">
        <f>VLOOKUP(A2269,DBMS_TYPE_SIZES[],3,FALSE)</f>
        <v>4</v>
      </c>
      <c r="E2269" s="110">
        <f>VLOOKUP(A2269,DBMS_TYPE_SIZES[],4,FALSE)</f>
        <v>4</v>
      </c>
      <c r="F2269" t="s">
        <v>231</v>
      </c>
      <c r="G2269" t="s">
        <v>895</v>
      </c>
      <c r="H2269" t="s">
        <v>18</v>
      </c>
      <c r="I2269">
        <v>10</v>
      </c>
      <c r="J2269">
        <v>4</v>
      </c>
    </row>
    <row r="2270" spans="1:10">
      <c r="A2270" s="108" t="str">
        <f>COL_SIZES[[#This Row],[datatype]]&amp;"_"&amp;COL_SIZES[[#This Row],[column_prec]]&amp;"_"&amp;COL_SIZES[[#This Row],[col_len]]</f>
        <v>int_10_4</v>
      </c>
      <c r="B2270" s="108">
        <f>IF(COL_SIZES[[#This Row],[datatype]] = "varchar",
  MIN(
    COL_SIZES[[#This Row],[column_length]],
    IFERROR(VALUE(VLOOKUP(
      COL_SIZES[[#This Row],[table_name]]&amp;"."&amp;COL_SIZES[[#This Row],[column_name]],
      AVG_COL_SIZES[#Data],2,FALSE)),
    COL_SIZES[[#This Row],[column_length]])
  ),
  COL_SIZES[[#This Row],[column_length]])</f>
        <v>4</v>
      </c>
      <c r="C2270" s="109">
        <f>VLOOKUP(A2270,DBMS_TYPE_SIZES[],2,FALSE)</f>
        <v>9</v>
      </c>
      <c r="D2270" s="109">
        <f>VLOOKUP(A2270,DBMS_TYPE_SIZES[],3,FALSE)</f>
        <v>4</v>
      </c>
      <c r="E2270" s="110">
        <f>VLOOKUP(A2270,DBMS_TYPE_SIZES[],4,FALSE)</f>
        <v>4</v>
      </c>
      <c r="F2270" t="s">
        <v>231</v>
      </c>
      <c r="G2270" t="s">
        <v>896</v>
      </c>
      <c r="H2270" t="s">
        <v>18</v>
      </c>
      <c r="I2270">
        <v>10</v>
      </c>
      <c r="J2270">
        <v>4</v>
      </c>
    </row>
    <row r="2271" spans="1:10">
      <c r="A2271" s="108" t="str">
        <f>COL_SIZES[[#This Row],[datatype]]&amp;"_"&amp;COL_SIZES[[#This Row],[column_prec]]&amp;"_"&amp;COL_SIZES[[#This Row],[col_len]]</f>
        <v>int_10_4</v>
      </c>
      <c r="B2271" s="108">
        <f>IF(COL_SIZES[[#This Row],[datatype]] = "varchar",
  MIN(
    COL_SIZES[[#This Row],[column_length]],
    IFERROR(VALUE(VLOOKUP(
      COL_SIZES[[#This Row],[table_name]]&amp;"."&amp;COL_SIZES[[#This Row],[column_name]],
      AVG_COL_SIZES[#Data],2,FALSE)),
    COL_SIZES[[#This Row],[column_length]])
  ),
  COL_SIZES[[#This Row],[column_length]])</f>
        <v>4</v>
      </c>
      <c r="C2271" s="109">
        <f>VLOOKUP(A2271,DBMS_TYPE_SIZES[],2,FALSE)</f>
        <v>9</v>
      </c>
      <c r="D2271" s="109">
        <f>VLOOKUP(A2271,DBMS_TYPE_SIZES[],3,FALSE)</f>
        <v>4</v>
      </c>
      <c r="E2271" s="110">
        <f>VLOOKUP(A2271,DBMS_TYPE_SIZES[],4,FALSE)</f>
        <v>4</v>
      </c>
      <c r="F2271" t="s">
        <v>231</v>
      </c>
      <c r="G2271" t="s">
        <v>206</v>
      </c>
      <c r="H2271" t="s">
        <v>18</v>
      </c>
      <c r="I2271">
        <v>10</v>
      </c>
      <c r="J2271">
        <v>4</v>
      </c>
    </row>
    <row r="2272" spans="1:10">
      <c r="A2272" s="108" t="str">
        <f>COL_SIZES[[#This Row],[datatype]]&amp;"_"&amp;COL_SIZES[[#This Row],[column_prec]]&amp;"_"&amp;COL_SIZES[[#This Row],[col_len]]</f>
        <v>numeric_19_9</v>
      </c>
      <c r="B2272" s="108">
        <f>IF(COL_SIZES[[#This Row],[datatype]] = "varchar",
  MIN(
    COL_SIZES[[#This Row],[column_length]],
    IFERROR(VALUE(VLOOKUP(
      COL_SIZES[[#This Row],[table_name]]&amp;"."&amp;COL_SIZES[[#This Row],[column_name]],
      AVG_COL_SIZES[#Data],2,FALSE)),
    COL_SIZES[[#This Row],[column_length]])
  ),
  COL_SIZES[[#This Row],[column_length]])</f>
        <v>9</v>
      </c>
      <c r="C2272" s="109">
        <f>VLOOKUP(A2272,DBMS_TYPE_SIZES[],2,FALSE)</f>
        <v>9</v>
      </c>
      <c r="D2272" s="109">
        <f>VLOOKUP(A2272,DBMS_TYPE_SIZES[],3,FALSE)</f>
        <v>9</v>
      </c>
      <c r="E2272" s="110">
        <f>VLOOKUP(A2272,DBMS_TYPE_SIZES[],4,FALSE)</f>
        <v>9</v>
      </c>
      <c r="F2272" t="s">
        <v>231</v>
      </c>
      <c r="G2272" t="s">
        <v>143</v>
      </c>
      <c r="H2272" t="s">
        <v>62</v>
      </c>
      <c r="I2272">
        <v>19</v>
      </c>
      <c r="J2272">
        <v>9</v>
      </c>
    </row>
    <row r="2273" spans="1:10">
      <c r="A2273" s="108" t="str">
        <f>COL_SIZES[[#This Row],[datatype]]&amp;"_"&amp;COL_SIZES[[#This Row],[column_prec]]&amp;"_"&amp;COL_SIZES[[#This Row],[col_len]]</f>
        <v>datetime_23_8</v>
      </c>
      <c r="B2273" s="108">
        <f>IF(COL_SIZES[[#This Row],[datatype]] = "varchar",
  MIN(
    COL_SIZES[[#This Row],[column_length]],
    IFERROR(VALUE(VLOOKUP(
      COL_SIZES[[#This Row],[table_name]]&amp;"."&amp;COL_SIZES[[#This Row],[column_name]],
      AVG_COL_SIZES[#Data],2,FALSE)),
    COL_SIZES[[#This Row],[column_length]])
  ),
  COL_SIZES[[#This Row],[column_length]])</f>
        <v>8</v>
      </c>
      <c r="C2273" s="109">
        <f>VLOOKUP(A2273,DBMS_TYPE_SIZES[],2,FALSE)</f>
        <v>7</v>
      </c>
      <c r="D2273" s="109">
        <f>VLOOKUP(A2273,DBMS_TYPE_SIZES[],3,FALSE)</f>
        <v>8</v>
      </c>
      <c r="E2273" s="110">
        <f>VLOOKUP(A2273,DBMS_TYPE_SIZES[],4,FALSE)</f>
        <v>8</v>
      </c>
      <c r="F2273" t="s">
        <v>231</v>
      </c>
      <c r="G2273" t="s">
        <v>575</v>
      </c>
      <c r="H2273" t="s">
        <v>20</v>
      </c>
      <c r="I2273">
        <v>23</v>
      </c>
      <c r="J2273">
        <v>8</v>
      </c>
    </row>
    <row r="2274" spans="1:10">
      <c r="A2274" s="108" t="str">
        <f>COL_SIZES[[#This Row],[datatype]]&amp;"_"&amp;COL_SIZES[[#This Row],[column_prec]]&amp;"_"&amp;COL_SIZES[[#This Row],[col_len]]</f>
        <v>int_10_4</v>
      </c>
      <c r="B2274" s="108">
        <f>IF(COL_SIZES[[#This Row],[datatype]] = "varchar",
  MIN(
    COL_SIZES[[#This Row],[column_length]],
    IFERROR(VALUE(VLOOKUP(
      COL_SIZES[[#This Row],[table_name]]&amp;"."&amp;COL_SIZES[[#This Row],[column_name]],
      AVG_COL_SIZES[#Data],2,FALSE)),
    COL_SIZES[[#This Row],[column_length]])
  ),
  COL_SIZES[[#This Row],[column_length]])</f>
        <v>4</v>
      </c>
      <c r="C2274" s="109">
        <f>VLOOKUP(A2274,DBMS_TYPE_SIZES[],2,FALSE)</f>
        <v>9</v>
      </c>
      <c r="D2274" s="109">
        <f>VLOOKUP(A2274,DBMS_TYPE_SIZES[],3,FALSE)</f>
        <v>4</v>
      </c>
      <c r="E2274" s="110">
        <f>VLOOKUP(A2274,DBMS_TYPE_SIZES[],4,FALSE)</f>
        <v>4</v>
      </c>
      <c r="F2274" t="s">
        <v>231</v>
      </c>
      <c r="G2274" t="s">
        <v>141</v>
      </c>
      <c r="H2274" t="s">
        <v>18</v>
      </c>
      <c r="I2274">
        <v>10</v>
      </c>
      <c r="J2274">
        <v>4</v>
      </c>
    </row>
    <row r="2275" spans="1:10">
      <c r="A2275" s="108" t="str">
        <f>COL_SIZES[[#This Row],[datatype]]&amp;"_"&amp;COL_SIZES[[#This Row],[column_prec]]&amp;"_"&amp;COL_SIZES[[#This Row],[col_len]]</f>
        <v>int_10_4</v>
      </c>
      <c r="B2275" s="108">
        <f>IF(COL_SIZES[[#This Row],[datatype]] = "varchar",
  MIN(
    COL_SIZES[[#This Row],[column_length]],
    IFERROR(VALUE(VLOOKUP(
      COL_SIZES[[#This Row],[table_name]]&amp;"."&amp;COL_SIZES[[#This Row],[column_name]],
      AVG_COL_SIZES[#Data],2,FALSE)),
    COL_SIZES[[#This Row],[column_length]])
  ),
  COL_SIZES[[#This Row],[column_length]])</f>
        <v>4</v>
      </c>
      <c r="C2275" s="109">
        <f>VLOOKUP(A2275,DBMS_TYPE_SIZES[],2,FALSE)</f>
        <v>9</v>
      </c>
      <c r="D2275" s="109">
        <f>VLOOKUP(A2275,DBMS_TYPE_SIZES[],3,FALSE)</f>
        <v>4</v>
      </c>
      <c r="E2275" s="110">
        <f>VLOOKUP(A2275,DBMS_TYPE_SIZES[],4,FALSE)</f>
        <v>4</v>
      </c>
      <c r="F2275" t="s">
        <v>231</v>
      </c>
      <c r="G2275" t="s">
        <v>868</v>
      </c>
      <c r="H2275" t="s">
        <v>18</v>
      </c>
      <c r="I2275">
        <v>10</v>
      </c>
      <c r="J2275">
        <v>4</v>
      </c>
    </row>
    <row r="2276" spans="1:10">
      <c r="A2276" s="108" t="str">
        <f>COL_SIZES[[#This Row],[datatype]]&amp;"_"&amp;COL_SIZES[[#This Row],[column_prec]]&amp;"_"&amp;COL_SIZES[[#This Row],[col_len]]</f>
        <v>int_10_4</v>
      </c>
      <c r="B2276" s="108">
        <f>IF(COL_SIZES[[#This Row],[datatype]] = "varchar",
  MIN(
    COL_SIZES[[#This Row],[column_length]],
    IFERROR(VALUE(VLOOKUP(
      COL_SIZES[[#This Row],[table_name]]&amp;"."&amp;COL_SIZES[[#This Row],[column_name]],
      AVG_COL_SIZES[#Data],2,FALSE)),
    COL_SIZES[[#This Row],[column_length]])
  ),
  COL_SIZES[[#This Row],[column_length]])</f>
        <v>4</v>
      </c>
      <c r="C2276" s="109">
        <f>VLOOKUP(A2276,DBMS_TYPE_SIZES[],2,FALSE)</f>
        <v>9</v>
      </c>
      <c r="D2276" s="109">
        <f>VLOOKUP(A2276,DBMS_TYPE_SIZES[],3,FALSE)</f>
        <v>4</v>
      </c>
      <c r="E2276" s="110">
        <f>VLOOKUP(A2276,DBMS_TYPE_SIZES[],4,FALSE)</f>
        <v>4</v>
      </c>
      <c r="F2276" t="s">
        <v>231</v>
      </c>
      <c r="G2276" t="s">
        <v>897</v>
      </c>
      <c r="H2276" t="s">
        <v>18</v>
      </c>
      <c r="I2276">
        <v>10</v>
      </c>
      <c r="J2276">
        <v>4</v>
      </c>
    </row>
    <row r="2277" spans="1:10">
      <c r="A2277" s="108" t="str">
        <f>COL_SIZES[[#This Row],[datatype]]&amp;"_"&amp;COL_SIZES[[#This Row],[column_prec]]&amp;"_"&amp;COL_SIZES[[#This Row],[col_len]]</f>
        <v>int_10_4</v>
      </c>
      <c r="B2277" s="108">
        <f>IF(COL_SIZES[[#This Row],[datatype]] = "varchar",
  MIN(
    COL_SIZES[[#This Row],[column_length]],
    IFERROR(VALUE(VLOOKUP(
      COL_SIZES[[#This Row],[table_name]]&amp;"."&amp;COL_SIZES[[#This Row],[column_name]],
      AVG_COL_SIZES[#Data],2,FALSE)),
    COL_SIZES[[#This Row],[column_length]])
  ),
  COL_SIZES[[#This Row],[column_length]])</f>
        <v>4</v>
      </c>
      <c r="C2277" s="109">
        <f>VLOOKUP(A2277,DBMS_TYPE_SIZES[],2,FALSE)</f>
        <v>9</v>
      </c>
      <c r="D2277" s="109">
        <f>VLOOKUP(A2277,DBMS_TYPE_SIZES[],3,FALSE)</f>
        <v>4</v>
      </c>
      <c r="E2277" s="110">
        <f>VLOOKUP(A2277,DBMS_TYPE_SIZES[],4,FALSE)</f>
        <v>4</v>
      </c>
      <c r="F2277" t="s">
        <v>231</v>
      </c>
      <c r="G2277" t="s">
        <v>898</v>
      </c>
      <c r="H2277" t="s">
        <v>18</v>
      </c>
      <c r="I2277">
        <v>10</v>
      </c>
      <c r="J2277">
        <v>4</v>
      </c>
    </row>
    <row r="2278" spans="1:10">
      <c r="A2278" s="108" t="str">
        <f>COL_SIZES[[#This Row],[datatype]]&amp;"_"&amp;COL_SIZES[[#This Row],[column_prec]]&amp;"_"&amp;COL_SIZES[[#This Row],[col_len]]</f>
        <v>int_10_4</v>
      </c>
      <c r="B2278" s="108">
        <f>IF(COL_SIZES[[#This Row],[datatype]] = "varchar",
  MIN(
    COL_SIZES[[#This Row],[column_length]],
    IFERROR(VALUE(VLOOKUP(
      COL_SIZES[[#This Row],[table_name]]&amp;"."&amp;COL_SIZES[[#This Row],[column_name]],
      AVG_COL_SIZES[#Data],2,FALSE)),
    COL_SIZES[[#This Row],[column_length]])
  ),
  COL_SIZES[[#This Row],[column_length]])</f>
        <v>4</v>
      </c>
      <c r="C2278" s="109">
        <f>VLOOKUP(A2278,DBMS_TYPE_SIZES[],2,FALSE)</f>
        <v>9</v>
      </c>
      <c r="D2278" s="109">
        <f>VLOOKUP(A2278,DBMS_TYPE_SIZES[],3,FALSE)</f>
        <v>4</v>
      </c>
      <c r="E2278" s="110">
        <f>VLOOKUP(A2278,DBMS_TYPE_SIZES[],4,FALSE)</f>
        <v>4</v>
      </c>
      <c r="F2278" t="s">
        <v>231</v>
      </c>
      <c r="G2278" t="s">
        <v>207</v>
      </c>
      <c r="H2278" t="s">
        <v>18</v>
      </c>
      <c r="I2278">
        <v>10</v>
      </c>
      <c r="J2278">
        <v>4</v>
      </c>
    </row>
    <row r="2279" spans="1:10">
      <c r="A2279" s="108" t="str">
        <f>COL_SIZES[[#This Row],[datatype]]&amp;"_"&amp;COL_SIZES[[#This Row],[column_prec]]&amp;"_"&amp;COL_SIZES[[#This Row],[col_len]]</f>
        <v>int_10_4</v>
      </c>
      <c r="B2279" s="108">
        <f>IF(COL_SIZES[[#This Row],[datatype]] = "varchar",
  MIN(
    COL_SIZES[[#This Row],[column_length]],
    IFERROR(VALUE(VLOOKUP(
      COL_SIZES[[#This Row],[table_name]]&amp;"."&amp;COL_SIZES[[#This Row],[column_name]],
      AVG_COL_SIZES[#Data],2,FALSE)),
    COL_SIZES[[#This Row],[column_length]])
  ),
  COL_SIZES[[#This Row],[column_length]])</f>
        <v>4</v>
      </c>
      <c r="C2279" s="109">
        <f>VLOOKUP(A2279,DBMS_TYPE_SIZES[],2,FALSE)</f>
        <v>9</v>
      </c>
      <c r="D2279" s="109">
        <f>VLOOKUP(A2279,DBMS_TYPE_SIZES[],3,FALSE)</f>
        <v>4</v>
      </c>
      <c r="E2279" s="110">
        <f>VLOOKUP(A2279,DBMS_TYPE_SIZES[],4,FALSE)</f>
        <v>4</v>
      </c>
      <c r="F2279" t="s">
        <v>231</v>
      </c>
      <c r="G2279" t="s">
        <v>697</v>
      </c>
      <c r="H2279" t="s">
        <v>18</v>
      </c>
      <c r="I2279">
        <v>10</v>
      </c>
      <c r="J2279">
        <v>4</v>
      </c>
    </row>
    <row r="2280" spans="1:10">
      <c r="A2280" s="108" t="str">
        <f>COL_SIZES[[#This Row],[datatype]]&amp;"_"&amp;COL_SIZES[[#This Row],[column_prec]]&amp;"_"&amp;COL_SIZES[[#This Row],[col_len]]</f>
        <v>int_10_4</v>
      </c>
      <c r="B2280" s="108">
        <f>IF(COL_SIZES[[#This Row],[datatype]] = "varchar",
  MIN(
    COL_SIZES[[#This Row],[column_length]],
    IFERROR(VALUE(VLOOKUP(
      COL_SIZES[[#This Row],[table_name]]&amp;"."&amp;COL_SIZES[[#This Row],[column_name]],
      AVG_COL_SIZES[#Data],2,FALSE)),
    COL_SIZES[[#This Row],[column_length]])
  ),
  COL_SIZES[[#This Row],[column_length]])</f>
        <v>4</v>
      </c>
      <c r="C2280" s="109">
        <f>VLOOKUP(A2280,DBMS_TYPE_SIZES[],2,FALSE)</f>
        <v>9</v>
      </c>
      <c r="D2280" s="109">
        <f>VLOOKUP(A2280,DBMS_TYPE_SIZES[],3,FALSE)</f>
        <v>4</v>
      </c>
      <c r="E2280" s="110">
        <f>VLOOKUP(A2280,DBMS_TYPE_SIZES[],4,FALSE)</f>
        <v>4</v>
      </c>
      <c r="F2280" t="s">
        <v>231</v>
      </c>
      <c r="G2280" t="s">
        <v>698</v>
      </c>
      <c r="H2280" t="s">
        <v>18</v>
      </c>
      <c r="I2280">
        <v>10</v>
      </c>
      <c r="J2280">
        <v>4</v>
      </c>
    </row>
    <row r="2281" spans="1:10">
      <c r="A2281" s="108" t="str">
        <f>COL_SIZES[[#This Row],[datatype]]&amp;"_"&amp;COL_SIZES[[#This Row],[column_prec]]&amp;"_"&amp;COL_SIZES[[#This Row],[col_len]]</f>
        <v>int_10_4</v>
      </c>
      <c r="B2281" s="108">
        <f>IF(COL_SIZES[[#This Row],[datatype]] = "varchar",
  MIN(
    COL_SIZES[[#This Row],[column_length]],
    IFERROR(VALUE(VLOOKUP(
      COL_SIZES[[#This Row],[table_name]]&amp;"."&amp;COL_SIZES[[#This Row],[column_name]],
      AVG_COL_SIZES[#Data],2,FALSE)),
    COL_SIZES[[#This Row],[column_length]])
  ),
  COL_SIZES[[#This Row],[column_length]])</f>
        <v>4</v>
      </c>
      <c r="C2281" s="109">
        <f>VLOOKUP(A2281,DBMS_TYPE_SIZES[],2,FALSE)</f>
        <v>9</v>
      </c>
      <c r="D2281" s="109">
        <f>VLOOKUP(A2281,DBMS_TYPE_SIZES[],3,FALSE)</f>
        <v>4</v>
      </c>
      <c r="E2281" s="110">
        <f>VLOOKUP(A2281,DBMS_TYPE_SIZES[],4,FALSE)</f>
        <v>4</v>
      </c>
      <c r="F2281" t="s">
        <v>231</v>
      </c>
      <c r="G2281" t="s">
        <v>139</v>
      </c>
      <c r="H2281" t="s">
        <v>18</v>
      </c>
      <c r="I2281">
        <v>10</v>
      </c>
      <c r="J2281">
        <v>4</v>
      </c>
    </row>
    <row r="2282" spans="1:10">
      <c r="A2282" s="108" t="str">
        <f>COL_SIZES[[#This Row],[datatype]]&amp;"_"&amp;COL_SIZES[[#This Row],[column_prec]]&amp;"_"&amp;COL_SIZES[[#This Row],[col_len]]</f>
        <v>varchar_0_255</v>
      </c>
      <c r="B2282" s="108">
        <f>IF(COL_SIZES[[#This Row],[datatype]] = "varchar",
  MIN(
    COL_SIZES[[#This Row],[column_length]],
    IFERROR(VALUE(VLOOKUP(
      COL_SIZES[[#This Row],[table_name]]&amp;"."&amp;COL_SIZES[[#This Row],[column_name]],
      AVG_COL_SIZES[#Data],2,FALSE)),
    COL_SIZES[[#This Row],[column_length]])
  ),
  COL_SIZES[[#This Row],[column_length]])</f>
        <v>255</v>
      </c>
      <c r="C2282" s="109">
        <f>VLOOKUP(A2282,DBMS_TYPE_SIZES[],2,FALSE)</f>
        <v>255</v>
      </c>
      <c r="D2282" s="109">
        <f>VLOOKUP(A2282,DBMS_TYPE_SIZES[],3,FALSE)</f>
        <v>255</v>
      </c>
      <c r="E2282" s="110">
        <f>VLOOKUP(A2282,DBMS_TYPE_SIZES[],4,FALSE)</f>
        <v>256</v>
      </c>
      <c r="F2282" t="s">
        <v>231</v>
      </c>
      <c r="G2282" t="s">
        <v>699</v>
      </c>
      <c r="H2282" t="s">
        <v>86</v>
      </c>
      <c r="I2282">
        <v>0</v>
      </c>
      <c r="J2282">
        <v>255</v>
      </c>
    </row>
    <row r="2283" spans="1:10">
      <c r="A2283" s="108" t="str">
        <f>COL_SIZES[[#This Row],[datatype]]&amp;"_"&amp;COL_SIZES[[#This Row],[column_prec]]&amp;"_"&amp;COL_SIZES[[#This Row],[col_len]]</f>
        <v>varchar_0_255</v>
      </c>
      <c r="B2283" s="108">
        <f>IF(COL_SIZES[[#This Row],[datatype]] = "varchar",
  MIN(
    COL_SIZES[[#This Row],[column_length]],
    IFERROR(VALUE(VLOOKUP(
      COL_SIZES[[#This Row],[table_name]]&amp;"."&amp;COL_SIZES[[#This Row],[column_name]],
      AVG_COL_SIZES[#Data],2,FALSE)),
    COL_SIZES[[#This Row],[column_length]])
  ),
  COL_SIZES[[#This Row],[column_length]])</f>
        <v>255</v>
      </c>
      <c r="C2283" s="109">
        <f>VLOOKUP(A2283,DBMS_TYPE_SIZES[],2,FALSE)</f>
        <v>255</v>
      </c>
      <c r="D2283" s="109">
        <f>VLOOKUP(A2283,DBMS_TYPE_SIZES[],3,FALSE)</f>
        <v>255</v>
      </c>
      <c r="E2283" s="110">
        <f>VLOOKUP(A2283,DBMS_TYPE_SIZES[],4,FALSE)</f>
        <v>256</v>
      </c>
      <c r="F2283" t="s">
        <v>231</v>
      </c>
      <c r="G2283" t="s">
        <v>700</v>
      </c>
      <c r="H2283" t="s">
        <v>86</v>
      </c>
      <c r="I2283">
        <v>0</v>
      </c>
      <c r="J2283">
        <v>255</v>
      </c>
    </row>
    <row r="2284" spans="1:10">
      <c r="A2284" s="108" t="str">
        <f>COL_SIZES[[#This Row],[datatype]]&amp;"_"&amp;COL_SIZES[[#This Row],[column_prec]]&amp;"_"&amp;COL_SIZES[[#This Row],[col_len]]</f>
        <v>int_10_4</v>
      </c>
      <c r="B2284" s="108">
        <f>IF(COL_SIZES[[#This Row],[datatype]] = "varchar",
  MIN(
    COL_SIZES[[#This Row],[column_length]],
    IFERROR(VALUE(VLOOKUP(
      COL_SIZES[[#This Row],[table_name]]&amp;"."&amp;COL_SIZES[[#This Row],[column_name]],
      AVG_COL_SIZES[#Data],2,FALSE)),
    COL_SIZES[[#This Row],[column_length]])
  ),
  COL_SIZES[[#This Row],[column_length]])</f>
        <v>4</v>
      </c>
      <c r="C2284" s="109">
        <f>VLOOKUP(A2284,DBMS_TYPE_SIZES[],2,FALSE)</f>
        <v>9</v>
      </c>
      <c r="D2284" s="109">
        <f>VLOOKUP(A2284,DBMS_TYPE_SIZES[],3,FALSE)</f>
        <v>4</v>
      </c>
      <c r="E2284" s="110">
        <f>VLOOKUP(A2284,DBMS_TYPE_SIZES[],4,FALSE)</f>
        <v>4</v>
      </c>
      <c r="F2284" t="s">
        <v>231</v>
      </c>
      <c r="G2284" t="s">
        <v>116</v>
      </c>
      <c r="H2284" t="s">
        <v>18</v>
      </c>
      <c r="I2284">
        <v>10</v>
      </c>
      <c r="J2284">
        <v>4</v>
      </c>
    </row>
    <row r="2285" spans="1:10">
      <c r="A2285" s="108" t="str">
        <f>COL_SIZES[[#This Row],[datatype]]&amp;"_"&amp;COL_SIZES[[#This Row],[column_prec]]&amp;"_"&amp;COL_SIZES[[#This Row],[col_len]]</f>
        <v>numeric_16_9</v>
      </c>
      <c r="B2285" s="108">
        <f>IF(COL_SIZES[[#This Row],[datatype]] = "varchar",
  MIN(
    COL_SIZES[[#This Row],[column_length]],
    IFERROR(VALUE(VLOOKUP(
      COL_SIZES[[#This Row],[table_name]]&amp;"."&amp;COL_SIZES[[#This Row],[column_name]],
      AVG_COL_SIZES[#Data],2,FALSE)),
    COL_SIZES[[#This Row],[column_length]])
  ),
  COL_SIZES[[#This Row],[column_length]])</f>
        <v>9</v>
      </c>
      <c r="C2285" s="109">
        <f>VLOOKUP(A2285,DBMS_TYPE_SIZES[],2,FALSE)</f>
        <v>9</v>
      </c>
      <c r="D2285" s="109">
        <f>VLOOKUP(A2285,DBMS_TYPE_SIZES[],3,FALSE)</f>
        <v>9</v>
      </c>
      <c r="E2285" s="110">
        <f>VLOOKUP(A2285,DBMS_TYPE_SIZES[],4,FALSE)</f>
        <v>9</v>
      </c>
      <c r="F2285" t="s">
        <v>231</v>
      </c>
      <c r="G2285" t="s">
        <v>96</v>
      </c>
      <c r="H2285" t="s">
        <v>62</v>
      </c>
      <c r="I2285">
        <v>16</v>
      </c>
      <c r="J2285">
        <v>9</v>
      </c>
    </row>
    <row r="2286" spans="1:10">
      <c r="A2286" s="108" t="str">
        <f>COL_SIZES[[#This Row],[datatype]]&amp;"_"&amp;COL_SIZES[[#This Row],[column_prec]]&amp;"_"&amp;COL_SIZES[[#This Row],[col_len]]</f>
        <v>int_10_4</v>
      </c>
      <c r="B2286" s="108">
        <f>IF(COL_SIZES[[#This Row],[datatype]] = "varchar",
  MIN(
    COL_SIZES[[#This Row],[column_length]],
    IFERROR(VALUE(VLOOKUP(
      COL_SIZES[[#This Row],[table_name]]&amp;"."&amp;COL_SIZES[[#This Row],[column_name]],
      AVG_COL_SIZES[#Data],2,FALSE)),
    COL_SIZES[[#This Row],[column_length]])
  ),
  COL_SIZES[[#This Row],[column_length]])</f>
        <v>4</v>
      </c>
      <c r="C2286" s="109">
        <f>VLOOKUP(A2286,DBMS_TYPE_SIZES[],2,FALSE)</f>
        <v>9</v>
      </c>
      <c r="D2286" s="109">
        <f>VLOOKUP(A2286,DBMS_TYPE_SIZES[],3,FALSE)</f>
        <v>4</v>
      </c>
      <c r="E2286" s="110">
        <f>VLOOKUP(A2286,DBMS_TYPE_SIZES[],4,FALSE)</f>
        <v>4</v>
      </c>
      <c r="F2286" t="s">
        <v>231</v>
      </c>
      <c r="G2286" t="s">
        <v>768</v>
      </c>
      <c r="H2286" t="s">
        <v>18</v>
      </c>
      <c r="I2286">
        <v>10</v>
      </c>
      <c r="J2286">
        <v>4</v>
      </c>
    </row>
    <row r="2287" spans="1:10">
      <c r="A2287" s="108" t="str">
        <f>COL_SIZES[[#This Row],[datatype]]&amp;"_"&amp;COL_SIZES[[#This Row],[column_prec]]&amp;"_"&amp;COL_SIZES[[#This Row],[col_len]]</f>
        <v>datetime_23_8</v>
      </c>
      <c r="B2287" s="108">
        <f>IF(COL_SIZES[[#This Row],[datatype]] = "varchar",
  MIN(
    COL_SIZES[[#This Row],[column_length]],
    IFERROR(VALUE(VLOOKUP(
      COL_SIZES[[#This Row],[table_name]]&amp;"."&amp;COL_SIZES[[#This Row],[column_name]],
      AVG_COL_SIZES[#Data],2,FALSE)),
    COL_SIZES[[#This Row],[column_length]])
  ),
  COL_SIZES[[#This Row],[column_length]])</f>
        <v>8</v>
      </c>
      <c r="C2287" s="109">
        <f>VLOOKUP(A2287,DBMS_TYPE_SIZES[],2,FALSE)</f>
        <v>7</v>
      </c>
      <c r="D2287" s="109">
        <f>VLOOKUP(A2287,DBMS_TYPE_SIZES[],3,FALSE)</f>
        <v>8</v>
      </c>
      <c r="E2287" s="110">
        <f>VLOOKUP(A2287,DBMS_TYPE_SIZES[],4,FALSE)</f>
        <v>8</v>
      </c>
      <c r="F2287" t="s">
        <v>231</v>
      </c>
      <c r="G2287" t="s">
        <v>899</v>
      </c>
      <c r="H2287" t="s">
        <v>20</v>
      </c>
      <c r="I2287">
        <v>23</v>
      </c>
      <c r="J2287">
        <v>8</v>
      </c>
    </row>
    <row r="2288" spans="1:10">
      <c r="A2288" s="108" t="str">
        <f>COL_SIZES[[#This Row],[datatype]]&amp;"_"&amp;COL_SIZES[[#This Row],[column_prec]]&amp;"_"&amp;COL_SIZES[[#This Row],[col_len]]</f>
        <v>int_10_4</v>
      </c>
      <c r="B2288" s="108">
        <f>IF(COL_SIZES[[#This Row],[datatype]] = "varchar",
  MIN(
    COL_SIZES[[#This Row],[column_length]],
    IFERROR(VALUE(VLOOKUP(
      COL_SIZES[[#This Row],[table_name]]&amp;"."&amp;COL_SIZES[[#This Row],[column_name]],
      AVG_COL_SIZES[#Data],2,FALSE)),
    COL_SIZES[[#This Row],[column_length]])
  ),
  COL_SIZES[[#This Row],[column_length]])</f>
        <v>4</v>
      </c>
      <c r="C2288" s="109">
        <f>VLOOKUP(A2288,DBMS_TYPE_SIZES[],2,FALSE)</f>
        <v>9</v>
      </c>
      <c r="D2288" s="109">
        <f>VLOOKUP(A2288,DBMS_TYPE_SIZES[],3,FALSE)</f>
        <v>4</v>
      </c>
      <c r="E2288" s="110">
        <f>VLOOKUP(A2288,DBMS_TYPE_SIZES[],4,FALSE)</f>
        <v>4</v>
      </c>
      <c r="F2288" t="s">
        <v>231</v>
      </c>
      <c r="G2288" t="s">
        <v>900</v>
      </c>
      <c r="H2288" t="s">
        <v>18</v>
      </c>
      <c r="I2288">
        <v>10</v>
      </c>
      <c r="J2288">
        <v>4</v>
      </c>
    </row>
    <row r="2289" spans="1:10">
      <c r="A2289" s="108" t="str">
        <f>COL_SIZES[[#This Row],[datatype]]&amp;"_"&amp;COL_SIZES[[#This Row],[column_prec]]&amp;"_"&amp;COL_SIZES[[#This Row],[col_len]]</f>
        <v>int_10_4</v>
      </c>
      <c r="B2289" s="108">
        <f>IF(COL_SIZES[[#This Row],[datatype]] = "varchar",
  MIN(
    COL_SIZES[[#This Row],[column_length]],
    IFERROR(VALUE(VLOOKUP(
      COL_SIZES[[#This Row],[table_name]]&amp;"."&amp;COL_SIZES[[#This Row],[column_name]],
      AVG_COL_SIZES[#Data],2,FALSE)),
    COL_SIZES[[#This Row],[column_length]])
  ),
  COL_SIZES[[#This Row],[column_length]])</f>
        <v>4</v>
      </c>
      <c r="C2289" s="109">
        <f>VLOOKUP(A2289,DBMS_TYPE_SIZES[],2,FALSE)</f>
        <v>9</v>
      </c>
      <c r="D2289" s="109">
        <f>VLOOKUP(A2289,DBMS_TYPE_SIZES[],3,FALSE)</f>
        <v>4</v>
      </c>
      <c r="E2289" s="110">
        <f>VLOOKUP(A2289,DBMS_TYPE_SIZES[],4,FALSE)</f>
        <v>4</v>
      </c>
      <c r="F2289" t="s">
        <v>231</v>
      </c>
      <c r="G2289" t="s">
        <v>901</v>
      </c>
      <c r="H2289" t="s">
        <v>18</v>
      </c>
      <c r="I2289">
        <v>10</v>
      </c>
      <c r="J2289">
        <v>4</v>
      </c>
    </row>
    <row r="2290" spans="1:10">
      <c r="A2290" s="108" t="str">
        <f>COL_SIZES[[#This Row],[datatype]]&amp;"_"&amp;COL_SIZES[[#This Row],[column_prec]]&amp;"_"&amp;COL_SIZES[[#This Row],[col_len]]</f>
        <v>int_10_4</v>
      </c>
      <c r="B2290" s="108">
        <f>IF(COL_SIZES[[#This Row],[datatype]] = "varchar",
  MIN(
    COL_SIZES[[#This Row],[column_length]],
    IFERROR(VALUE(VLOOKUP(
      COL_SIZES[[#This Row],[table_name]]&amp;"."&amp;COL_SIZES[[#This Row],[column_name]],
      AVG_COL_SIZES[#Data],2,FALSE)),
    COL_SIZES[[#This Row],[column_length]])
  ),
  COL_SIZES[[#This Row],[column_length]])</f>
        <v>4</v>
      </c>
      <c r="C2290" s="109">
        <f>VLOOKUP(A2290,DBMS_TYPE_SIZES[],2,FALSE)</f>
        <v>9</v>
      </c>
      <c r="D2290" s="109">
        <f>VLOOKUP(A2290,DBMS_TYPE_SIZES[],3,FALSE)</f>
        <v>4</v>
      </c>
      <c r="E2290" s="110">
        <f>VLOOKUP(A2290,DBMS_TYPE_SIZES[],4,FALSE)</f>
        <v>4</v>
      </c>
      <c r="F2290" t="s">
        <v>231</v>
      </c>
      <c r="G2290" t="s">
        <v>902</v>
      </c>
      <c r="H2290" t="s">
        <v>18</v>
      </c>
      <c r="I2290">
        <v>10</v>
      </c>
      <c r="J2290">
        <v>4</v>
      </c>
    </row>
    <row r="2291" spans="1:10">
      <c r="A2291" s="108" t="str">
        <f>COL_SIZES[[#This Row],[datatype]]&amp;"_"&amp;COL_SIZES[[#This Row],[column_prec]]&amp;"_"&amp;COL_SIZES[[#This Row],[col_len]]</f>
        <v>int_10_4</v>
      </c>
      <c r="B2291" s="108">
        <f>IF(COL_SIZES[[#This Row],[datatype]] = "varchar",
  MIN(
    COL_SIZES[[#This Row],[column_length]],
    IFERROR(VALUE(VLOOKUP(
      COL_SIZES[[#This Row],[table_name]]&amp;"."&amp;COL_SIZES[[#This Row],[column_name]],
      AVG_COL_SIZES[#Data],2,FALSE)),
    COL_SIZES[[#This Row],[column_length]])
  ),
  COL_SIZES[[#This Row],[column_length]])</f>
        <v>4</v>
      </c>
      <c r="C2291" s="109">
        <f>VLOOKUP(A2291,DBMS_TYPE_SIZES[],2,FALSE)</f>
        <v>9</v>
      </c>
      <c r="D2291" s="109">
        <f>VLOOKUP(A2291,DBMS_TYPE_SIZES[],3,FALSE)</f>
        <v>4</v>
      </c>
      <c r="E2291" s="110">
        <f>VLOOKUP(A2291,DBMS_TYPE_SIZES[],4,FALSE)</f>
        <v>4</v>
      </c>
      <c r="F2291" t="s">
        <v>231</v>
      </c>
      <c r="G2291" t="s">
        <v>903</v>
      </c>
      <c r="H2291" t="s">
        <v>18</v>
      </c>
      <c r="I2291">
        <v>10</v>
      </c>
      <c r="J2291">
        <v>4</v>
      </c>
    </row>
    <row r="2292" spans="1:10">
      <c r="A2292" s="108" t="str">
        <f>COL_SIZES[[#This Row],[datatype]]&amp;"_"&amp;COL_SIZES[[#This Row],[column_prec]]&amp;"_"&amp;COL_SIZES[[#This Row],[col_len]]</f>
        <v>int_10_4</v>
      </c>
      <c r="B2292" s="108">
        <f>IF(COL_SIZES[[#This Row],[datatype]] = "varchar",
  MIN(
    COL_SIZES[[#This Row],[column_length]],
    IFERROR(VALUE(VLOOKUP(
      COL_SIZES[[#This Row],[table_name]]&amp;"."&amp;COL_SIZES[[#This Row],[column_name]],
      AVG_COL_SIZES[#Data],2,FALSE)),
    COL_SIZES[[#This Row],[column_length]])
  ),
  COL_SIZES[[#This Row],[column_length]])</f>
        <v>4</v>
      </c>
      <c r="C2292" s="109">
        <f>VLOOKUP(A2292,DBMS_TYPE_SIZES[],2,FALSE)</f>
        <v>9</v>
      </c>
      <c r="D2292" s="109">
        <f>VLOOKUP(A2292,DBMS_TYPE_SIZES[],3,FALSE)</f>
        <v>4</v>
      </c>
      <c r="E2292" s="110">
        <f>VLOOKUP(A2292,DBMS_TYPE_SIZES[],4,FALSE)</f>
        <v>4</v>
      </c>
      <c r="F2292" t="s">
        <v>231</v>
      </c>
      <c r="G2292" t="s">
        <v>904</v>
      </c>
      <c r="H2292" t="s">
        <v>18</v>
      </c>
      <c r="I2292">
        <v>10</v>
      </c>
      <c r="J2292">
        <v>4</v>
      </c>
    </row>
    <row r="2293" spans="1:10">
      <c r="A2293" s="108" t="str">
        <f>COL_SIZES[[#This Row],[datatype]]&amp;"_"&amp;COL_SIZES[[#This Row],[column_prec]]&amp;"_"&amp;COL_SIZES[[#This Row],[col_len]]</f>
        <v>int_10_4</v>
      </c>
      <c r="B2293" s="108">
        <f>IF(COL_SIZES[[#This Row],[datatype]] = "varchar",
  MIN(
    COL_SIZES[[#This Row],[column_length]],
    IFERROR(VALUE(VLOOKUP(
      COL_SIZES[[#This Row],[table_name]]&amp;"."&amp;COL_SIZES[[#This Row],[column_name]],
      AVG_COL_SIZES[#Data],2,FALSE)),
    COL_SIZES[[#This Row],[column_length]])
  ),
  COL_SIZES[[#This Row],[column_length]])</f>
        <v>4</v>
      </c>
      <c r="C2293" s="109">
        <f>VLOOKUP(A2293,DBMS_TYPE_SIZES[],2,FALSE)</f>
        <v>9</v>
      </c>
      <c r="D2293" s="109">
        <f>VLOOKUP(A2293,DBMS_TYPE_SIZES[],3,FALSE)</f>
        <v>4</v>
      </c>
      <c r="E2293" s="110">
        <f>VLOOKUP(A2293,DBMS_TYPE_SIZES[],4,FALSE)</f>
        <v>4</v>
      </c>
      <c r="F2293" t="s">
        <v>231</v>
      </c>
      <c r="G2293" t="s">
        <v>905</v>
      </c>
      <c r="H2293" t="s">
        <v>18</v>
      </c>
      <c r="I2293">
        <v>10</v>
      </c>
      <c r="J2293">
        <v>4</v>
      </c>
    </row>
    <row r="2294" spans="1:10">
      <c r="A2294" s="108" t="str">
        <f>COL_SIZES[[#This Row],[datatype]]&amp;"_"&amp;COL_SIZES[[#This Row],[column_prec]]&amp;"_"&amp;COL_SIZES[[#This Row],[col_len]]</f>
        <v>varchar_0_64</v>
      </c>
      <c r="B2294" s="108">
        <f>IF(COL_SIZES[[#This Row],[datatype]] = "varchar",
  MIN(
    COL_SIZES[[#This Row],[column_length]],
    IFERROR(VALUE(VLOOKUP(
      COL_SIZES[[#This Row],[table_name]]&amp;"."&amp;COL_SIZES[[#This Row],[column_name]],
      AVG_COL_SIZES[#Data],2,FALSE)),
    COL_SIZES[[#This Row],[column_length]])
  ),
  COL_SIZES[[#This Row],[column_length]])</f>
        <v>64</v>
      </c>
      <c r="C2294" s="109">
        <f>VLOOKUP(A2294,DBMS_TYPE_SIZES[],2,FALSE)</f>
        <v>64</v>
      </c>
      <c r="D2294" s="109">
        <f>VLOOKUP(A2294,DBMS_TYPE_SIZES[],3,FALSE)</f>
        <v>64</v>
      </c>
      <c r="E2294" s="110">
        <f>VLOOKUP(A2294,DBMS_TYPE_SIZES[],4,FALSE)</f>
        <v>65</v>
      </c>
      <c r="F2294" t="s">
        <v>231</v>
      </c>
      <c r="G2294" t="s">
        <v>232</v>
      </c>
      <c r="H2294" t="s">
        <v>86</v>
      </c>
      <c r="I2294">
        <v>0</v>
      </c>
      <c r="J2294">
        <v>64</v>
      </c>
    </row>
    <row r="2295" spans="1:10">
      <c r="A2295" s="108" t="str">
        <f>COL_SIZES[[#This Row],[datatype]]&amp;"_"&amp;COL_SIZES[[#This Row],[column_prec]]&amp;"_"&amp;COL_SIZES[[#This Row],[col_len]]</f>
        <v>int_10_4</v>
      </c>
      <c r="B2295" s="108">
        <f>IF(COL_SIZES[[#This Row],[datatype]] = "varchar",
  MIN(
    COL_SIZES[[#This Row],[column_length]],
    IFERROR(VALUE(VLOOKUP(
      COL_SIZES[[#This Row],[table_name]]&amp;"."&amp;COL_SIZES[[#This Row],[column_name]],
      AVG_COL_SIZES[#Data],2,FALSE)),
    COL_SIZES[[#This Row],[column_length]])
  ),
  COL_SIZES[[#This Row],[column_length]])</f>
        <v>4</v>
      </c>
      <c r="C2295" s="109">
        <f>VLOOKUP(A2295,DBMS_TYPE_SIZES[],2,FALSE)</f>
        <v>9</v>
      </c>
      <c r="D2295" s="109">
        <f>VLOOKUP(A2295,DBMS_TYPE_SIZES[],3,FALSE)</f>
        <v>4</v>
      </c>
      <c r="E2295" s="110">
        <f>VLOOKUP(A2295,DBMS_TYPE_SIZES[],4,FALSE)</f>
        <v>4</v>
      </c>
      <c r="F2295" t="s">
        <v>231</v>
      </c>
      <c r="G2295" t="s">
        <v>704</v>
      </c>
      <c r="H2295" t="s">
        <v>18</v>
      </c>
      <c r="I2295">
        <v>10</v>
      </c>
      <c r="J2295">
        <v>4</v>
      </c>
    </row>
    <row r="2296" spans="1:10">
      <c r="A2296" s="108" t="str">
        <f>COL_SIZES[[#This Row],[datatype]]&amp;"_"&amp;COL_SIZES[[#This Row],[column_prec]]&amp;"_"&amp;COL_SIZES[[#This Row],[col_len]]</f>
        <v>datetime_23_8</v>
      </c>
      <c r="B2296" s="108">
        <f>IF(COL_SIZES[[#This Row],[datatype]] = "varchar",
  MIN(
    COL_SIZES[[#This Row],[column_length]],
    IFERROR(VALUE(VLOOKUP(
      COL_SIZES[[#This Row],[table_name]]&amp;"."&amp;COL_SIZES[[#This Row],[column_name]],
      AVG_COL_SIZES[#Data],2,FALSE)),
    COL_SIZES[[#This Row],[column_length]])
  ),
  COL_SIZES[[#This Row],[column_length]])</f>
        <v>8</v>
      </c>
      <c r="C2296" s="109">
        <f>VLOOKUP(A2296,DBMS_TYPE_SIZES[],2,FALSE)</f>
        <v>7</v>
      </c>
      <c r="D2296" s="109">
        <f>VLOOKUP(A2296,DBMS_TYPE_SIZES[],3,FALSE)</f>
        <v>8</v>
      </c>
      <c r="E2296" s="110">
        <f>VLOOKUP(A2296,DBMS_TYPE_SIZES[],4,FALSE)</f>
        <v>8</v>
      </c>
      <c r="F2296" t="s">
        <v>231</v>
      </c>
      <c r="G2296" t="s">
        <v>708</v>
      </c>
      <c r="H2296" t="s">
        <v>20</v>
      </c>
      <c r="I2296">
        <v>23</v>
      </c>
      <c r="J2296">
        <v>8</v>
      </c>
    </row>
    <row r="2297" spans="1:10">
      <c r="A2297" s="108" t="str">
        <f>COL_SIZES[[#This Row],[datatype]]&amp;"_"&amp;COL_SIZES[[#This Row],[column_prec]]&amp;"_"&amp;COL_SIZES[[#This Row],[col_len]]</f>
        <v>int_10_4</v>
      </c>
      <c r="B2297" s="108">
        <f>IF(COL_SIZES[[#This Row],[datatype]] = "varchar",
  MIN(
    COL_SIZES[[#This Row],[column_length]],
    IFERROR(VALUE(VLOOKUP(
      COL_SIZES[[#This Row],[table_name]]&amp;"."&amp;COL_SIZES[[#This Row],[column_name]],
      AVG_COL_SIZES[#Data],2,FALSE)),
    COL_SIZES[[#This Row],[column_length]])
  ),
  COL_SIZES[[#This Row],[column_length]])</f>
        <v>4</v>
      </c>
      <c r="C2297" s="109">
        <f>VLOOKUP(A2297,DBMS_TYPE_SIZES[],2,FALSE)</f>
        <v>9</v>
      </c>
      <c r="D2297" s="109">
        <f>VLOOKUP(A2297,DBMS_TYPE_SIZES[],3,FALSE)</f>
        <v>4</v>
      </c>
      <c r="E2297" s="110">
        <f>VLOOKUP(A2297,DBMS_TYPE_SIZES[],4,FALSE)</f>
        <v>4</v>
      </c>
      <c r="F2297" t="s">
        <v>231</v>
      </c>
      <c r="G2297" t="s">
        <v>133</v>
      </c>
      <c r="H2297" t="s">
        <v>18</v>
      </c>
      <c r="I2297">
        <v>10</v>
      </c>
      <c r="J2297">
        <v>4</v>
      </c>
    </row>
    <row r="2298" spans="1:10">
      <c r="A2298" s="108" t="str">
        <f>COL_SIZES[[#This Row],[datatype]]&amp;"_"&amp;COL_SIZES[[#This Row],[column_prec]]&amp;"_"&amp;COL_SIZES[[#This Row],[col_len]]</f>
        <v>numeric_19_9</v>
      </c>
      <c r="B2298" s="108">
        <f>IF(COL_SIZES[[#This Row],[datatype]] = "varchar",
  MIN(
    COL_SIZES[[#This Row],[column_length]],
    IFERROR(VALUE(VLOOKUP(
      COL_SIZES[[#This Row],[table_name]]&amp;"."&amp;COL_SIZES[[#This Row],[column_name]],
      AVG_COL_SIZES[#Data],2,FALSE)),
    COL_SIZES[[#This Row],[column_length]])
  ),
  COL_SIZES[[#This Row],[column_length]])</f>
        <v>9</v>
      </c>
      <c r="C2298" s="109">
        <f>VLOOKUP(A2298,DBMS_TYPE_SIZES[],2,FALSE)</f>
        <v>9</v>
      </c>
      <c r="D2298" s="109">
        <f>VLOOKUP(A2298,DBMS_TYPE_SIZES[],3,FALSE)</f>
        <v>9</v>
      </c>
      <c r="E2298" s="110">
        <f>VLOOKUP(A2298,DBMS_TYPE_SIZES[],4,FALSE)</f>
        <v>9</v>
      </c>
      <c r="F2298" t="s">
        <v>231</v>
      </c>
      <c r="G2298" t="s">
        <v>151</v>
      </c>
      <c r="H2298" t="s">
        <v>62</v>
      </c>
      <c r="I2298">
        <v>19</v>
      </c>
      <c r="J2298">
        <v>9</v>
      </c>
    </row>
    <row r="2299" spans="1:10">
      <c r="A2299" s="108" t="str">
        <f>COL_SIZES[[#This Row],[datatype]]&amp;"_"&amp;COL_SIZES[[#This Row],[column_prec]]&amp;"_"&amp;COL_SIZES[[#This Row],[col_len]]</f>
        <v>datetime_23_8</v>
      </c>
      <c r="B2299" s="108">
        <f>IF(COL_SIZES[[#This Row],[datatype]] = "varchar",
  MIN(
    COL_SIZES[[#This Row],[column_length]],
    IFERROR(VALUE(VLOOKUP(
      COL_SIZES[[#This Row],[table_name]]&amp;"."&amp;COL_SIZES[[#This Row],[column_name]],
      AVG_COL_SIZES[#Data],2,FALSE)),
    COL_SIZES[[#This Row],[column_length]])
  ),
  COL_SIZES[[#This Row],[column_length]])</f>
        <v>8</v>
      </c>
      <c r="C2299" s="109">
        <f>VLOOKUP(A2299,DBMS_TYPE_SIZES[],2,FALSE)</f>
        <v>7</v>
      </c>
      <c r="D2299" s="109">
        <f>VLOOKUP(A2299,DBMS_TYPE_SIZES[],3,FALSE)</f>
        <v>8</v>
      </c>
      <c r="E2299" s="110">
        <f>VLOOKUP(A2299,DBMS_TYPE_SIZES[],4,FALSE)</f>
        <v>8</v>
      </c>
      <c r="F2299" t="s">
        <v>906</v>
      </c>
      <c r="G2299" t="s">
        <v>715</v>
      </c>
      <c r="H2299" t="s">
        <v>20</v>
      </c>
      <c r="I2299">
        <v>23</v>
      </c>
      <c r="J2299">
        <v>8</v>
      </c>
    </row>
    <row r="2300" spans="1:10">
      <c r="A2300" s="108" t="str">
        <f>COL_SIZES[[#This Row],[datatype]]&amp;"_"&amp;COL_SIZES[[#This Row],[column_prec]]&amp;"_"&amp;COL_SIZES[[#This Row],[col_len]]</f>
        <v>int_10_4</v>
      </c>
      <c r="B2300" s="108">
        <f>IF(COL_SIZES[[#This Row],[datatype]] = "varchar",
  MIN(
    COL_SIZES[[#This Row],[column_length]],
    IFERROR(VALUE(VLOOKUP(
      COL_SIZES[[#This Row],[table_name]]&amp;"."&amp;COL_SIZES[[#This Row],[column_name]],
      AVG_COL_SIZES[#Data],2,FALSE)),
    COL_SIZES[[#This Row],[column_length]])
  ),
  COL_SIZES[[#This Row],[column_length]])</f>
        <v>4</v>
      </c>
      <c r="C2300" s="109">
        <f>VLOOKUP(A2300,DBMS_TYPE_SIZES[],2,FALSE)</f>
        <v>9</v>
      </c>
      <c r="D2300" s="109">
        <f>VLOOKUP(A2300,DBMS_TYPE_SIZES[],3,FALSE)</f>
        <v>4</v>
      </c>
      <c r="E2300" s="110">
        <f>VLOOKUP(A2300,DBMS_TYPE_SIZES[],4,FALSE)</f>
        <v>4</v>
      </c>
      <c r="F2300" t="s">
        <v>906</v>
      </c>
      <c r="G2300" t="s">
        <v>129</v>
      </c>
      <c r="H2300" t="s">
        <v>18</v>
      </c>
      <c r="I2300">
        <v>10</v>
      </c>
      <c r="J2300">
        <v>4</v>
      </c>
    </row>
    <row r="2301" spans="1:10">
      <c r="A2301" s="108" t="str">
        <f>COL_SIZES[[#This Row],[datatype]]&amp;"_"&amp;COL_SIZES[[#This Row],[column_prec]]&amp;"_"&amp;COL_SIZES[[#This Row],[col_len]]</f>
        <v>int_10_4</v>
      </c>
      <c r="B2301" s="108">
        <f>IF(COL_SIZES[[#This Row],[datatype]] = "varchar",
  MIN(
    COL_SIZES[[#This Row],[column_length]],
    IFERROR(VALUE(VLOOKUP(
      COL_SIZES[[#This Row],[table_name]]&amp;"."&amp;COL_SIZES[[#This Row],[column_name]],
      AVG_COL_SIZES[#Data],2,FALSE)),
    COL_SIZES[[#This Row],[column_length]])
  ),
  COL_SIZES[[#This Row],[column_length]])</f>
        <v>4</v>
      </c>
      <c r="C2301" s="109">
        <f>VLOOKUP(A2301,DBMS_TYPE_SIZES[],2,FALSE)</f>
        <v>9</v>
      </c>
      <c r="D2301" s="109">
        <f>VLOOKUP(A2301,DBMS_TYPE_SIZES[],3,FALSE)</f>
        <v>4</v>
      </c>
      <c r="E2301" s="110">
        <f>VLOOKUP(A2301,DBMS_TYPE_SIZES[],4,FALSE)</f>
        <v>4</v>
      </c>
      <c r="F2301" t="s">
        <v>906</v>
      </c>
      <c r="G2301" t="s">
        <v>907</v>
      </c>
      <c r="H2301" t="s">
        <v>18</v>
      </c>
      <c r="I2301">
        <v>10</v>
      </c>
      <c r="J2301">
        <v>4</v>
      </c>
    </row>
    <row r="2302" spans="1:10">
      <c r="A2302" s="108" t="str">
        <f>COL_SIZES[[#This Row],[datatype]]&amp;"_"&amp;COL_SIZES[[#This Row],[column_prec]]&amp;"_"&amp;COL_SIZES[[#This Row],[col_len]]</f>
        <v>int_10_4</v>
      </c>
      <c r="B2302" s="108">
        <f>IF(COL_SIZES[[#This Row],[datatype]] = "varchar",
  MIN(
    COL_SIZES[[#This Row],[column_length]],
    IFERROR(VALUE(VLOOKUP(
      COL_SIZES[[#This Row],[table_name]]&amp;"."&amp;COL_SIZES[[#This Row],[column_name]],
      AVG_COL_SIZES[#Data],2,FALSE)),
    COL_SIZES[[#This Row],[column_length]])
  ),
  COL_SIZES[[#This Row],[column_length]])</f>
        <v>4</v>
      </c>
      <c r="C2302" s="109">
        <f>VLOOKUP(A2302,DBMS_TYPE_SIZES[],2,FALSE)</f>
        <v>9</v>
      </c>
      <c r="D2302" s="109">
        <f>VLOOKUP(A2302,DBMS_TYPE_SIZES[],3,FALSE)</f>
        <v>4</v>
      </c>
      <c r="E2302" s="110">
        <f>VLOOKUP(A2302,DBMS_TYPE_SIZES[],4,FALSE)</f>
        <v>4</v>
      </c>
      <c r="F2302" t="s">
        <v>906</v>
      </c>
      <c r="G2302" t="s">
        <v>490</v>
      </c>
      <c r="H2302" t="s">
        <v>18</v>
      </c>
      <c r="I2302">
        <v>10</v>
      </c>
      <c r="J2302">
        <v>4</v>
      </c>
    </row>
    <row r="2303" spans="1:10">
      <c r="A2303" s="108" t="str">
        <f>COL_SIZES[[#This Row],[datatype]]&amp;"_"&amp;COL_SIZES[[#This Row],[column_prec]]&amp;"_"&amp;COL_SIZES[[#This Row],[col_len]]</f>
        <v>numeric_19_9</v>
      </c>
      <c r="B2303" s="108">
        <f>IF(COL_SIZES[[#This Row],[datatype]] = "varchar",
  MIN(
    COL_SIZES[[#This Row],[column_length]],
    IFERROR(VALUE(VLOOKUP(
      COL_SIZES[[#This Row],[table_name]]&amp;"."&amp;COL_SIZES[[#This Row],[column_name]],
      AVG_COL_SIZES[#Data],2,FALSE)),
    COL_SIZES[[#This Row],[column_length]])
  ),
  COL_SIZES[[#This Row],[column_length]])</f>
        <v>9</v>
      </c>
      <c r="C2303" s="109">
        <f>VLOOKUP(A2303,DBMS_TYPE_SIZES[],2,FALSE)</f>
        <v>9</v>
      </c>
      <c r="D2303" s="109">
        <f>VLOOKUP(A2303,DBMS_TYPE_SIZES[],3,FALSE)</f>
        <v>9</v>
      </c>
      <c r="E2303" s="110">
        <f>VLOOKUP(A2303,DBMS_TYPE_SIZES[],4,FALSE)</f>
        <v>9</v>
      </c>
      <c r="F2303" t="s">
        <v>906</v>
      </c>
      <c r="G2303" t="s">
        <v>143</v>
      </c>
      <c r="H2303" t="s">
        <v>62</v>
      </c>
      <c r="I2303">
        <v>19</v>
      </c>
      <c r="J2303">
        <v>9</v>
      </c>
    </row>
    <row r="2304" spans="1:10">
      <c r="A2304" s="108" t="str">
        <f>COL_SIZES[[#This Row],[datatype]]&amp;"_"&amp;COL_SIZES[[#This Row],[column_prec]]&amp;"_"&amp;COL_SIZES[[#This Row],[col_len]]</f>
        <v>int_10_4</v>
      </c>
      <c r="B2304" s="108">
        <f>IF(COL_SIZES[[#This Row],[datatype]] = "varchar",
  MIN(
    COL_SIZES[[#This Row],[column_length]],
    IFERROR(VALUE(VLOOKUP(
      COL_SIZES[[#This Row],[table_name]]&amp;"."&amp;COL_SIZES[[#This Row],[column_name]],
      AVG_COL_SIZES[#Data],2,FALSE)),
    COL_SIZES[[#This Row],[column_length]])
  ),
  COL_SIZES[[#This Row],[column_length]])</f>
        <v>4</v>
      </c>
      <c r="C2304" s="109">
        <f>VLOOKUP(A2304,DBMS_TYPE_SIZES[],2,FALSE)</f>
        <v>9</v>
      </c>
      <c r="D2304" s="109">
        <f>VLOOKUP(A2304,DBMS_TYPE_SIZES[],3,FALSE)</f>
        <v>4</v>
      </c>
      <c r="E2304" s="110">
        <f>VLOOKUP(A2304,DBMS_TYPE_SIZES[],4,FALSE)</f>
        <v>4</v>
      </c>
      <c r="F2304" t="s">
        <v>906</v>
      </c>
      <c r="G2304" t="s">
        <v>697</v>
      </c>
      <c r="H2304" t="s">
        <v>18</v>
      </c>
      <c r="I2304">
        <v>10</v>
      </c>
      <c r="J2304">
        <v>4</v>
      </c>
    </row>
    <row r="2305" spans="1:10">
      <c r="A2305" s="108" t="str">
        <f>COL_SIZES[[#This Row],[datatype]]&amp;"_"&amp;COL_SIZES[[#This Row],[column_prec]]&amp;"_"&amp;COL_SIZES[[#This Row],[col_len]]</f>
        <v>int_10_4</v>
      </c>
      <c r="B2305" s="108">
        <f>IF(COL_SIZES[[#This Row],[datatype]] = "varchar",
  MIN(
    COL_SIZES[[#This Row],[column_length]],
    IFERROR(VALUE(VLOOKUP(
      COL_SIZES[[#This Row],[table_name]]&amp;"."&amp;COL_SIZES[[#This Row],[column_name]],
      AVG_COL_SIZES[#Data],2,FALSE)),
    COL_SIZES[[#This Row],[column_length]])
  ),
  COL_SIZES[[#This Row],[column_length]])</f>
        <v>4</v>
      </c>
      <c r="C2305" s="109">
        <f>VLOOKUP(A2305,DBMS_TYPE_SIZES[],2,FALSE)</f>
        <v>9</v>
      </c>
      <c r="D2305" s="109">
        <f>VLOOKUP(A2305,DBMS_TYPE_SIZES[],3,FALSE)</f>
        <v>4</v>
      </c>
      <c r="E2305" s="110">
        <f>VLOOKUP(A2305,DBMS_TYPE_SIZES[],4,FALSE)</f>
        <v>4</v>
      </c>
      <c r="F2305" t="s">
        <v>906</v>
      </c>
      <c r="G2305" t="s">
        <v>698</v>
      </c>
      <c r="H2305" t="s">
        <v>18</v>
      </c>
      <c r="I2305">
        <v>10</v>
      </c>
      <c r="J2305">
        <v>4</v>
      </c>
    </row>
    <row r="2306" spans="1:10">
      <c r="A2306" s="108" t="str">
        <f>COL_SIZES[[#This Row],[datatype]]&amp;"_"&amp;COL_SIZES[[#This Row],[column_prec]]&amp;"_"&amp;COL_SIZES[[#This Row],[col_len]]</f>
        <v>int_10_4</v>
      </c>
      <c r="B2306" s="108">
        <f>IF(COL_SIZES[[#This Row],[datatype]] = "varchar",
  MIN(
    COL_SIZES[[#This Row],[column_length]],
    IFERROR(VALUE(VLOOKUP(
      COL_SIZES[[#This Row],[table_name]]&amp;"."&amp;COL_SIZES[[#This Row],[column_name]],
      AVG_COL_SIZES[#Data],2,FALSE)),
    COL_SIZES[[#This Row],[column_length]])
  ),
  COL_SIZES[[#This Row],[column_length]])</f>
        <v>4</v>
      </c>
      <c r="C2306" s="109">
        <f>VLOOKUP(A2306,DBMS_TYPE_SIZES[],2,FALSE)</f>
        <v>9</v>
      </c>
      <c r="D2306" s="109">
        <f>VLOOKUP(A2306,DBMS_TYPE_SIZES[],3,FALSE)</f>
        <v>4</v>
      </c>
      <c r="E2306" s="110">
        <f>VLOOKUP(A2306,DBMS_TYPE_SIZES[],4,FALSE)</f>
        <v>4</v>
      </c>
      <c r="F2306" t="s">
        <v>906</v>
      </c>
      <c r="G2306" t="s">
        <v>139</v>
      </c>
      <c r="H2306" t="s">
        <v>18</v>
      </c>
      <c r="I2306">
        <v>10</v>
      </c>
      <c r="J2306">
        <v>4</v>
      </c>
    </row>
    <row r="2307" spans="1:10">
      <c r="A2307" s="108" t="str">
        <f>COL_SIZES[[#This Row],[datatype]]&amp;"_"&amp;COL_SIZES[[#This Row],[column_prec]]&amp;"_"&amp;COL_SIZES[[#This Row],[col_len]]</f>
        <v>varchar_0_255</v>
      </c>
      <c r="B2307" s="108">
        <f>IF(COL_SIZES[[#This Row],[datatype]] = "varchar",
  MIN(
    COL_SIZES[[#This Row],[column_length]],
    IFERROR(VALUE(VLOOKUP(
      COL_SIZES[[#This Row],[table_name]]&amp;"."&amp;COL_SIZES[[#This Row],[column_name]],
      AVG_COL_SIZES[#Data],2,FALSE)),
    COL_SIZES[[#This Row],[column_length]])
  ),
  COL_SIZES[[#This Row],[column_length]])</f>
        <v>255</v>
      </c>
      <c r="C2307" s="109">
        <f>VLOOKUP(A2307,DBMS_TYPE_SIZES[],2,FALSE)</f>
        <v>255</v>
      </c>
      <c r="D2307" s="109">
        <f>VLOOKUP(A2307,DBMS_TYPE_SIZES[],3,FALSE)</f>
        <v>255</v>
      </c>
      <c r="E2307" s="110">
        <f>VLOOKUP(A2307,DBMS_TYPE_SIZES[],4,FALSE)</f>
        <v>256</v>
      </c>
      <c r="F2307" t="s">
        <v>906</v>
      </c>
      <c r="G2307" t="s">
        <v>699</v>
      </c>
      <c r="H2307" t="s">
        <v>86</v>
      </c>
      <c r="I2307">
        <v>0</v>
      </c>
      <c r="J2307">
        <v>255</v>
      </c>
    </row>
    <row r="2308" spans="1:10">
      <c r="A2308" s="108" t="str">
        <f>COL_SIZES[[#This Row],[datatype]]&amp;"_"&amp;COL_SIZES[[#This Row],[column_prec]]&amp;"_"&amp;COL_SIZES[[#This Row],[col_len]]</f>
        <v>varchar_0_255</v>
      </c>
      <c r="B2308" s="108">
        <f>IF(COL_SIZES[[#This Row],[datatype]] = "varchar",
  MIN(
    COL_SIZES[[#This Row],[column_length]],
    IFERROR(VALUE(VLOOKUP(
      COL_SIZES[[#This Row],[table_name]]&amp;"."&amp;COL_SIZES[[#This Row],[column_name]],
      AVG_COL_SIZES[#Data],2,FALSE)),
    COL_SIZES[[#This Row],[column_length]])
  ),
  COL_SIZES[[#This Row],[column_length]])</f>
        <v>255</v>
      </c>
      <c r="C2308" s="109">
        <f>VLOOKUP(A2308,DBMS_TYPE_SIZES[],2,FALSE)</f>
        <v>255</v>
      </c>
      <c r="D2308" s="109">
        <f>VLOOKUP(A2308,DBMS_TYPE_SIZES[],3,FALSE)</f>
        <v>255</v>
      </c>
      <c r="E2308" s="110">
        <f>VLOOKUP(A2308,DBMS_TYPE_SIZES[],4,FALSE)</f>
        <v>256</v>
      </c>
      <c r="F2308" t="s">
        <v>906</v>
      </c>
      <c r="G2308" t="s">
        <v>700</v>
      </c>
      <c r="H2308" t="s">
        <v>86</v>
      </c>
      <c r="I2308">
        <v>0</v>
      </c>
      <c r="J2308">
        <v>255</v>
      </c>
    </row>
    <row r="2309" spans="1:10">
      <c r="A2309" s="108" t="str">
        <f>COL_SIZES[[#This Row],[datatype]]&amp;"_"&amp;COL_SIZES[[#This Row],[column_prec]]&amp;"_"&amp;COL_SIZES[[#This Row],[col_len]]</f>
        <v>int_10_4</v>
      </c>
      <c r="B2309" s="108">
        <f>IF(COL_SIZES[[#This Row],[datatype]] = "varchar",
  MIN(
    COL_SIZES[[#This Row],[column_length]],
    IFERROR(VALUE(VLOOKUP(
      COL_SIZES[[#This Row],[table_name]]&amp;"."&amp;COL_SIZES[[#This Row],[column_name]],
      AVG_COL_SIZES[#Data],2,FALSE)),
    COL_SIZES[[#This Row],[column_length]])
  ),
  COL_SIZES[[#This Row],[column_length]])</f>
        <v>4</v>
      </c>
      <c r="C2309" s="109">
        <f>VLOOKUP(A2309,DBMS_TYPE_SIZES[],2,FALSE)</f>
        <v>9</v>
      </c>
      <c r="D2309" s="109">
        <f>VLOOKUP(A2309,DBMS_TYPE_SIZES[],3,FALSE)</f>
        <v>4</v>
      </c>
      <c r="E2309" s="110">
        <f>VLOOKUP(A2309,DBMS_TYPE_SIZES[],4,FALSE)</f>
        <v>4</v>
      </c>
      <c r="F2309" t="s">
        <v>906</v>
      </c>
      <c r="G2309" t="s">
        <v>116</v>
      </c>
      <c r="H2309" t="s">
        <v>18</v>
      </c>
      <c r="I2309">
        <v>10</v>
      </c>
      <c r="J2309">
        <v>4</v>
      </c>
    </row>
    <row r="2310" spans="1:10">
      <c r="A2310" s="108" t="str">
        <f>COL_SIZES[[#This Row],[datatype]]&amp;"_"&amp;COL_SIZES[[#This Row],[column_prec]]&amp;"_"&amp;COL_SIZES[[#This Row],[col_len]]</f>
        <v>numeric_16_9</v>
      </c>
      <c r="B2310" s="108">
        <f>IF(COL_SIZES[[#This Row],[datatype]] = "varchar",
  MIN(
    COL_SIZES[[#This Row],[column_length]],
    IFERROR(VALUE(VLOOKUP(
      COL_SIZES[[#This Row],[table_name]]&amp;"."&amp;COL_SIZES[[#This Row],[column_name]],
      AVG_COL_SIZES[#Data],2,FALSE)),
    COL_SIZES[[#This Row],[column_length]])
  ),
  COL_SIZES[[#This Row],[column_length]])</f>
        <v>9</v>
      </c>
      <c r="C2310" s="109">
        <f>VLOOKUP(A2310,DBMS_TYPE_SIZES[],2,FALSE)</f>
        <v>9</v>
      </c>
      <c r="D2310" s="109">
        <f>VLOOKUP(A2310,DBMS_TYPE_SIZES[],3,FALSE)</f>
        <v>9</v>
      </c>
      <c r="E2310" s="110">
        <f>VLOOKUP(A2310,DBMS_TYPE_SIZES[],4,FALSE)</f>
        <v>9</v>
      </c>
      <c r="F2310" t="s">
        <v>906</v>
      </c>
      <c r="G2310" t="s">
        <v>96</v>
      </c>
      <c r="H2310" t="s">
        <v>62</v>
      </c>
      <c r="I2310">
        <v>16</v>
      </c>
      <c r="J2310">
        <v>9</v>
      </c>
    </row>
    <row r="2311" spans="1:10">
      <c r="A2311" s="108" t="str">
        <f>COL_SIZES[[#This Row],[datatype]]&amp;"_"&amp;COL_SIZES[[#This Row],[column_prec]]&amp;"_"&amp;COL_SIZES[[#This Row],[col_len]]</f>
        <v>datetime_23_8</v>
      </c>
      <c r="B2311" s="108">
        <f>IF(COL_SIZES[[#This Row],[datatype]] = "varchar",
  MIN(
    COL_SIZES[[#This Row],[column_length]],
    IFERROR(VALUE(VLOOKUP(
      COL_SIZES[[#This Row],[table_name]]&amp;"."&amp;COL_SIZES[[#This Row],[column_name]],
      AVG_COL_SIZES[#Data],2,FALSE)),
    COL_SIZES[[#This Row],[column_length]])
  ),
  COL_SIZES[[#This Row],[column_length]])</f>
        <v>8</v>
      </c>
      <c r="C2311" s="109">
        <f>VLOOKUP(A2311,DBMS_TYPE_SIZES[],2,FALSE)</f>
        <v>7</v>
      </c>
      <c r="D2311" s="109">
        <f>VLOOKUP(A2311,DBMS_TYPE_SIZES[],3,FALSE)</f>
        <v>8</v>
      </c>
      <c r="E2311" s="110">
        <f>VLOOKUP(A2311,DBMS_TYPE_SIZES[],4,FALSE)</f>
        <v>8</v>
      </c>
      <c r="F2311" t="s">
        <v>906</v>
      </c>
      <c r="G2311" t="s">
        <v>719</v>
      </c>
      <c r="H2311" t="s">
        <v>20</v>
      </c>
      <c r="I2311">
        <v>23</v>
      </c>
      <c r="J2311">
        <v>8</v>
      </c>
    </row>
    <row r="2312" spans="1:10">
      <c r="A2312" s="108" t="str">
        <f>COL_SIZES[[#This Row],[datatype]]&amp;"_"&amp;COL_SIZES[[#This Row],[column_prec]]&amp;"_"&amp;COL_SIZES[[#This Row],[col_len]]</f>
        <v>int_10_4</v>
      </c>
      <c r="B2312" s="108">
        <f>IF(COL_SIZES[[#This Row],[datatype]] = "varchar",
  MIN(
    COL_SIZES[[#This Row],[column_length]],
    IFERROR(VALUE(VLOOKUP(
      COL_SIZES[[#This Row],[table_name]]&amp;"."&amp;COL_SIZES[[#This Row],[column_name]],
      AVG_COL_SIZES[#Data],2,FALSE)),
    COL_SIZES[[#This Row],[column_length]])
  ),
  COL_SIZES[[#This Row],[column_length]])</f>
        <v>4</v>
      </c>
      <c r="C2312" s="109">
        <f>VLOOKUP(A2312,DBMS_TYPE_SIZES[],2,FALSE)</f>
        <v>9</v>
      </c>
      <c r="D2312" s="109">
        <f>VLOOKUP(A2312,DBMS_TYPE_SIZES[],3,FALSE)</f>
        <v>4</v>
      </c>
      <c r="E2312" s="110">
        <f>VLOOKUP(A2312,DBMS_TYPE_SIZES[],4,FALSE)</f>
        <v>4</v>
      </c>
      <c r="F2312" t="s">
        <v>906</v>
      </c>
      <c r="G2312" t="s">
        <v>720</v>
      </c>
      <c r="H2312" t="s">
        <v>18</v>
      </c>
      <c r="I2312">
        <v>10</v>
      </c>
      <c r="J2312">
        <v>4</v>
      </c>
    </row>
    <row r="2313" spans="1:10">
      <c r="A2313" s="108" t="str">
        <f>COL_SIZES[[#This Row],[datatype]]&amp;"_"&amp;COL_SIZES[[#This Row],[column_prec]]&amp;"_"&amp;COL_SIZES[[#This Row],[col_len]]</f>
        <v>int_10_4</v>
      </c>
      <c r="B2313" s="108">
        <f>IF(COL_SIZES[[#This Row],[datatype]] = "varchar",
  MIN(
    COL_SIZES[[#This Row],[column_length]],
    IFERROR(VALUE(VLOOKUP(
      COL_SIZES[[#This Row],[table_name]]&amp;"."&amp;COL_SIZES[[#This Row],[column_name]],
      AVG_COL_SIZES[#Data],2,FALSE)),
    COL_SIZES[[#This Row],[column_length]])
  ),
  COL_SIZES[[#This Row],[column_length]])</f>
        <v>4</v>
      </c>
      <c r="C2313" s="109">
        <f>VLOOKUP(A2313,DBMS_TYPE_SIZES[],2,FALSE)</f>
        <v>9</v>
      </c>
      <c r="D2313" s="109">
        <f>VLOOKUP(A2313,DBMS_TYPE_SIZES[],3,FALSE)</f>
        <v>4</v>
      </c>
      <c r="E2313" s="110">
        <f>VLOOKUP(A2313,DBMS_TYPE_SIZES[],4,FALSE)</f>
        <v>4</v>
      </c>
      <c r="F2313" t="s">
        <v>906</v>
      </c>
      <c r="G2313" t="s">
        <v>721</v>
      </c>
      <c r="H2313" t="s">
        <v>18</v>
      </c>
      <c r="I2313">
        <v>10</v>
      </c>
      <c r="J2313">
        <v>4</v>
      </c>
    </row>
    <row r="2314" spans="1:10">
      <c r="A2314" s="108" t="str">
        <f>COL_SIZES[[#This Row],[datatype]]&amp;"_"&amp;COL_SIZES[[#This Row],[column_prec]]&amp;"_"&amp;COL_SIZES[[#This Row],[col_len]]</f>
        <v>int_10_4</v>
      </c>
      <c r="B2314" s="108">
        <f>IF(COL_SIZES[[#This Row],[datatype]] = "varchar",
  MIN(
    COL_SIZES[[#This Row],[column_length]],
    IFERROR(VALUE(VLOOKUP(
      COL_SIZES[[#This Row],[table_name]]&amp;"."&amp;COL_SIZES[[#This Row],[column_name]],
      AVG_COL_SIZES[#Data],2,FALSE)),
    COL_SIZES[[#This Row],[column_length]])
  ),
  COL_SIZES[[#This Row],[column_length]])</f>
        <v>4</v>
      </c>
      <c r="C2314" s="109">
        <f>VLOOKUP(A2314,DBMS_TYPE_SIZES[],2,FALSE)</f>
        <v>9</v>
      </c>
      <c r="D2314" s="109">
        <f>VLOOKUP(A2314,DBMS_TYPE_SIZES[],3,FALSE)</f>
        <v>4</v>
      </c>
      <c r="E2314" s="110">
        <f>VLOOKUP(A2314,DBMS_TYPE_SIZES[],4,FALSE)</f>
        <v>4</v>
      </c>
      <c r="F2314" t="s">
        <v>906</v>
      </c>
      <c r="G2314" t="s">
        <v>725</v>
      </c>
      <c r="H2314" t="s">
        <v>18</v>
      </c>
      <c r="I2314">
        <v>10</v>
      </c>
      <c r="J2314">
        <v>4</v>
      </c>
    </row>
    <row r="2315" spans="1:10">
      <c r="A2315" s="108" t="str">
        <f>COL_SIZES[[#This Row],[datatype]]&amp;"_"&amp;COL_SIZES[[#This Row],[column_prec]]&amp;"_"&amp;COL_SIZES[[#This Row],[col_len]]</f>
        <v>varchar_0_64</v>
      </c>
      <c r="B2315" s="108">
        <f>IF(COL_SIZES[[#This Row],[datatype]] = "varchar",
  MIN(
    COL_SIZES[[#This Row],[column_length]],
    IFERROR(VALUE(VLOOKUP(
      COL_SIZES[[#This Row],[table_name]]&amp;"."&amp;COL_SIZES[[#This Row],[column_name]],
      AVG_COL_SIZES[#Data],2,FALSE)),
    COL_SIZES[[#This Row],[column_length]])
  ),
  COL_SIZES[[#This Row],[column_length]])</f>
        <v>64</v>
      </c>
      <c r="C2315" s="109">
        <f>VLOOKUP(A2315,DBMS_TYPE_SIZES[],2,FALSE)</f>
        <v>64</v>
      </c>
      <c r="D2315" s="109">
        <f>VLOOKUP(A2315,DBMS_TYPE_SIZES[],3,FALSE)</f>
        <v>64</v>
      </c>
      <c r="E2315" s="110">
        <f>VLOOKUP(A2315,DBMS_TYPE_SIZES[],4,FALSE)</f>
        <v>65</v>
      </c>
      <c r="F2315" t="s">
        <v>906</v>
      </c>
      <c r="G2315" t="s">
        <v>232</v>
      </c>
      <c r="H2315" t="s">
        <v>86</v>
      </c>
      <c r="I2315">
        <v>0</v>
      </c>
      <c r="J2315">
        <v>64</v>
      </c>
    </row>
    <row r="2316" spans="1:10">
      <c r="A2316" s="108" t="str">
        <f>COL_SIZES[[#This Row],[datatype]]&amp;"_"&amp;COL_SIZES[[#This Row],[column_prec]]&amp;"_"&amp;COL_SIZES[[#This Row],[col_len]]</f>
        <v>int_10_4</v>
      </c>
      <c r="B2316" s="108">
        <f>IF(COL_SIZES[[#This Row],[datatype]] = "varchar",
  MIN(
    COL_SIZES[[#This Row],[column_length]],
    IFERROR(VALUE(VLOOKUP(
      COL_SIZES[[#This Row],[table_name]]&amp;"."&amp;COL_SIZES[[#This Row],[column_name]],
      AVG_COL_SIZES[#Data],2,FALSE)),
    COL_SIZES[[#This Row],[column_length]])
  ),
  COL_SIZES[[#This Row],[column_length]])</f>
        <v>4</v>
      </c>
      <c r="C2316" s="109">
        <f>VLOOKUP(A2316,DBMS_TYPE_SIZES[],2,FALSE)</f>
        <v>9</v>
      </c>
      <c r="D2316" s="109">
        <f>VLOOKUP(A2316,DBMS_TYPE_SIZES[],3,FALSE)</f>
        <v>4</v>
      </c>
      <c r="E2316" s="110">
        <f>VLOOKUP(A2316,DBMS_TYPE_SIZES[],4,FALSE)</f>
        <v>4</v>
      </c>
      <c r="F2316" t="s">
        <v>906</v>
      </c>
      <c r="G2316" t="s">
        <v>704</v>
      </c>
      <c r="H2316" t="s">
        <v>18</v>
      </c>
      <c r="I2316">
        <v>10</v>
      </c>
      <c r="J2316">
        <v>4</v>
      </c>
    </row>
    <row r="2317" spans="1:10">
      <c r="A2317" s="108" t="str">
        <f>COL_SIZES[[#This Row],[datatype]]&amp;"_"&amp;COL_SIZES[[#This Row],[column_prec]]&amp;"_"&amp;COL_SIZES[[#This Row],[col_len]]</f>
        <v>int_10_4</v>
      </c>
      <c r="B2317" s="108">
        <f>IF(COL_SIZES[[#This Row],[datatype]] = "varchar",
  MIN(
    COL_SIZES[[#This Row],[column_length]],
    IFERROR(VALUE(VLOOKUP(
      COL_SIZES[[#This Row],[table_name]]&amp;"."&amp;COL_SIZES[[#This Row],[column_name]],
      AVG_COL_SIZES[#Data],2,FALSE)),
    COL_SIZES[[#This Row],[column_length]])
  ),
  COL_SIZES[[#This Row],[column_length]])</f>
        <v>4</v>
      </c>
      <c r="C2317" s="109">
        <f>VLOOKUP(A2317,DBMS_TYPE_SIZES[],2,FALSE)</f>
        <v>9</v>
      </c>
      <c r="D2317" s="109">
        <f>VLOOKUP(A2317,DBMS_TYPE_SIZES[],3,FALSE)</f>
        <v>4</v>
      </c>
      <c r="E2317" s="110">
        <f>VLOOKUP(A2317,DBMS_TYPE_SIZES[],4,FALSE)</f>
        <v>4</v>
      </c>
      <c r="F2317" t="s">
        <v>906</v>
      </c>
      <c r="G2317" t="s">
        <v>908</v>
      </c>
      <c r="H2317" t="s">
        <v>18</v>
      </c>
      <c r="I2317">
        <v>10</v>
      </c>
      <c r="J2317">
        <v>4</v>
      </c>
    </row>
    <row r="2318" spans="1:10">
      <c r="A2318" s="108" t="str">
        <f>COL_SIZES[[#This Row],[datatype]]&amp;"_"&amp;COL_SIZES[[#This Row],[column_prec]]&amp;"_"&amp;COL_SIZES[[#This Row],[col_len]]</f>
        <v>int_10_4</v>
      </c>
      <c r="B2318" s="108">
        <f>IF(COL_SIZES[[#This Row],[datatype]] = "varchar",
  MIN(
    COL_SIZES[[#This Row],[column_length]],
    IFERROR(VALUE(VLOOKUP(
      COL_SIZES[[#This Row],[table_name]]&amp;"."&amp;COL_SIZES[[#This Row],[column_name]],
      AVG_COL_SIZES[#Data],2,FALSE)),
    COL_SIZES[[#This Row],[column_length]])
  ),
  COL_SIZES[[#This Row],[column_length]])</f>
        <v>4</v>
      </c>
      <c r="C2318" s="109">
        <f>VLOOKUP(A2318,DBMS_TYPE_SIZES[],2,FALSE)</f>
        <v>9</v>
      </c>
      <c r="D2318" s="109">
        <f>VLOOKUP(A2318,DBMS_TYPE_SIZES[],3,FALSE)</f>
        <v>4</v>
      </c>
      <c r="E2318" s="110">
        <f>VLOOKUP(A2318,DBMS_TYPE_SIZES[],4,FALSE)</f>
        <v>4</v>
      </c>
      <c r="F2318" t="s">
        <v>233</v>
      </c>
      <c r="G2318" t="s">
        <v>909</v>
      </c>
      <c r="H2318" t="s">
        <v>18</v>
      </c>
      <c r="I2318">
        <v>10</v>
      </c>
      <c r="J2318">
        <v>4</v>
      </c>
    </row>
    <row r="2319" spans="1:10">
      <c r="A2319" s="108" t="str">
        <f>COL_SIZES[[#This Row],[datatype]]&amp;"_"&amp;COL_SIZES[[#This Row],[column_prec]]&amp;"_"&amp;COL_SIZES[[#This Row],[col_len]]</f>
        <v>int_10_4</v>
      </c>
      <c r="B2319" s="108">
        <f>IF(COL_SIZES[[#This Row],[datatype]] = "varchar",
  MIN(
    COL_SIZES[[#This Row],[column_length]],
    IFERROR(VALUE(VLOOKUP(
      COL_SIZES[[#This Row],[table_name]]&amp;"."&amp;COL_SIZES[[#This Row],[column_name]],
      AVG_COL_SIZES[#Data],2,FALSE)),
    COL_SIZES[[#This Row],[column_length]])
  ),
  COL_SIZES[[#This Row],[column_length]])</f>
        <v>4</v>
      </c>
      <c r="C2319" s="109">
        <f>VLOOKUP(A2319,DBMS_TYPE_SIZES[],2,FALSE)</f>
        <v>9</v>
      </c>
      <c r="D2319" s="109">
        <f>VLOOKUP(A2319,DBMS_TYPE_SIZES[],3,FALSE)</f>
        <v>4</v>
      </c>
      <c r="E2319" s="110">
        <f>VLOOKUP(A2319,DBMS_TYPE_SIZES[],4,FALSE)</f>
        <v>4</v>
      </c>
      <c r="F2319" t="s">
        <v>233</v>
      </c>
      <c r="G2319" t="s">
        <v>858</v>
      </c>
      <c r="H2319" t="s">
        <v>18</v>
      </c>
      <c r="I2319">
        <v>10</v>
      </c>
      <c r="J2319">
        <v>4</v>
      </c>
    </row>
    <row r="2320" spans="1:10">
      <c r="A2320" s="108" t="str">
        <f>COL_SIZES[[#This Row],[datatype]]&amp;"_"&amp;COL_SIZES[[#This Row],[column_prec]]&amp;"_"&amp;COL_SIZES[[#This Row],[col_len]]</f>
        <v>int_10_4</v>
      </c>
      <c r="B2320" s="108">
        <f>IF(COL_SIZES[[#This Row],[datatype]] = "varchar",
  MIN(
    COL_SIZES[[#This Row],[column_length]],
    IFERROR(VALUE(VLOOKUP(
      COL_SIZES[[#This Row],[table_name]]&amp;"."&amp;COL_SIZES[[#This Row],[column_name]],
      AVG_COL_SIZES[#Data],2,FALSE)),
    COL_SIZES[[#This Row],[column_length]])
  ),
  COL_SIZES[[#This Row],[column_length]])</f>
        <v>4</v>
      </c>
      <c r="C2320" s="109">
        <f>VLOOKUP(A2320,DBMS_TYPE_SIZES[],2,FALSE)</f>
        <v>9</v>
      </c>
      <c r="D2320" s="109">
        <f>VLOOKUP(A2320,DBMS_TYPE_SIZES[],3,FALSE)</f>
        <v>4</v>
      </c>
      <c r="E2320" s="110">
        <f>VLOOKUP(A2320,DBMS_TYPE_SIZES[],4,FALSE)</f>
        <v>4</v>
      </c>
      <c r="F2320" t="s">
        <v>233</v>
      </c>
      <c r="G2320" t="s">
        <v>206</v>
      </c>
      <c r="H2320" t="s">
        <v>18</v>
      </c>
      <c r="I2320">
        <v>10</v>
      </c>
      <c r="J2320">
        <v>4</v>
      </c>
    </row>
    <row r="2321" spans="1:10">
      <c r="A2321" s="108" t="str">
        <f>COL_SIZES[[#This Row],[datatype]]&amp;"_"&amp;COL_SIZES[[#This Row],[column_prec]]&amp;"_"&amp;COL_SIZES[[#This Row],[col_len]]</f>
        <v>varchar_0_64</v>
      </c>
      <c r="B2321" s="108">
        <f>IF(COL_SIZES[[#This Row],[datatype]] = "varchar",
  MIN(
    COL_SIZES[[#This Row],[column_length]],
    IFERROR(VALUE(VLOOKUP(
      COL_SIZES[[#This Row],[table_name]]&amp;"."&amp;COL_SIZES[[#This Row],[column_name]],
      AVG_COL_SIZES[#Data],2,FALSE)),
    COL_SIZES[[#This Row],[column_length]])
  ),
  COL_SIZES[[#This Row],[column_length]])</f>
        <v>64</v>
      </c>
      <c r="C2321" s="109">
        <f>VLOOKUP(A2321,DBMS_TYPE_SIZES[],2,FALSE)</f>
        <v>64</v>
      </c>
      <c r="D2321" s="109">
        <f>VLOOKUP(A2321,DBMS_TYPE_SIZES[],3,FALSE)</f>
        <v>64</v>
      </c>
      <c r="E2321" s="110">
        <f>VLOOKUP(A2321,DBMS_TYPE_SIZES[],4,FALSE)</f>
        <v>65</v>
      </c>
      <c r="F2321" t="s">
        <v>233</v>
      </c>
      <c r="G2321" t="s">
        <v>234</v>
      </c>
      <c r="H2321" t="s">
        <v>86</v>
      </c>
      <c r="I2321">
        <v>0</v>
      </c>
      <c r="J2321">
        <v>64</v>
      </c>
    </row>
    <row r="2322" spans="1:10">
      <c r="A2322" s="108" t="str">
        <f>COL_SIZES[[#This Row],[datatype]]&amp;"_"&amp;COL_SIZES[[#This Row],[column_prec]]&amp;"_"&amp;COL_SIZES[[#This Row],[col_len]]</f>
        <v>int_10_4</v>
      </c>
      <c r="B2322" s="108">
        <f>IF(COL_SIZES[[#This Row],[datatype]] = "varchar",
  MIN(
    COL_SIZES[[#This Row],[column_length]],
    IFERROR(VALUE(VLOOKUP(
      COL_SIZES[[#This Row],[table_name]]&amp;"."&amp;COL_SIZES[[#This Row],[column_name]],
      AVG_COL_SIZES[#Data],2,FALSE)),
    COL_SIZES[[#This Row],[column_length]])
  ),
  COL_SIZES[[#This Row],[column_length]])</f>
        <v>4</v>
      </c>
      <c r="C2322" s="109">
        <f>VLOOKUP(A2322,DBMS_TYPE_SIZES[],2,FALSE)</f>
        <v>9</v>
      </c>
      <c r="D2322" s="109">
        <f>VLOOKUP(A2322,DBMS_TYPE_SIZES[],3,FALSE)</f>
        <v>4</v>
      </c>
      <c r="E2322" s="110">
        <f>VLOOKUP(A2322,DBMS_TYPE_SIZES[],4,FALSE)</f>
        <v>4</v>
      </c>
      <c r="F2322" t="s">
        <v>233</v>
      </c>
      <c r="G2322" t="s">
        <v>910</v>
      </c>
      <c r="H2322" t="s">
        <v>18</v>
      </c>
      <c r="I2322">
        <v>10</v>
      </c>
      <c r="J2322">
        <v>4</v>
      </c>
    </row>
    <row r="2323" spans="1:10">
      <c r="A2323" s="108" t="str">
        <f>COL_SIZES[[#This Row],[datatype]]&amp;"_"&amp;COL_SIZES[[#This Row],[column_prec]]&amp;"_"&amp;COL_SIZES[[#This Row],[col_len]]</f>
        <v>int_10_4</v>
      </c>
      <c r="B2323" s="108">
        <f>IF(COL_SIZES[[#This Row],[datatype]] = "varchar",
  MIN(
    COL_SIZES[[#This Row],[column_length]],
    IFERROR(VALUE(VLOOKUP(
      COL_SIZES[[#This Row],[table_name]]&amp;"."&amp;COL_SIZES[[#This Row],[column_name]],
      AVG_COL_SIZES[#Data],2,FALSE)),
    COL_SIZES[[#This Row],[column_length]])
  ),
  COL_SIZES[[#This Row],[column_length]])</f>
        <v>4</v>
      </c>
      <c r="C2323" s="109">
        <f>VLOOKUP(A2323,DBMS_TYPE_SIZES[],2,FALSE)</f>
        <v>9</v>
      </c>
      <c r="D2323" s="109">
        <f>VLOOKUP(A2323,DBMS_TYPE_SIZES[],3,FALSE)</f>
        <v>4</v>
      </c>
      <c r="E2323" s="110">
        <f>VLOOKUP(A2323,DBMS_TYPE_SIZES[],4,FALSE)</f>
        <v>4</v>
      </c>
      <c r="F2323" t="s">
        <v>233</v>
      </c>
      <c r="G2323" t="s">
        <v>911</v>
      </c>
      <c r="H2323" t="s">
        <v>18</v>
      </c>
      <c r="I2323">
        <v>10</v>
      </c>
      <c r="J2323">
        <v>4</v>
      </c>
    </row>
    <row r="2324" spans="1:10">
      <c r="A2324" s="108" t="str">
        <f>COL_SIZES[[#This Row],[datatype]]&amp;"_"&amp;COL_SIZES[[#This Row],[column_prec]]&amp;"_"&amp;COL_SIZES[[#This Row],[col_len]]</f>
        <v>numeric_19_9</v>
      </c>
      <c r="B2324" s="108">
        <f>IF(COL_SIZES[[#This Row],[datatype]] = "varchar",
  MIN(
    COL_SIZES[[#This Row],[column_length]],
    IFERROR(VALUE(VLOOKUP(
      COL_SIZES[[#This Row],[table_name]]&amp;"."&amp;COL_SIZES[[#This Row],[column_name]],
      AVG_COL_SIZES[#Data],2,FALSE)),
    COL_SIZES[[#This Row],[column_length]])
  ),
  COL_SIZES[[#This Row],[column_length]])</f>
        <v>9</v>
      </c>
      <c r="C2324" s="109">
        <f>VLOOKUP(A2324,DBMS_TYPE_SIZES[],2,FALSE)</f>
        <v>9</v>
      </c>
      <c r="D2324" s="109">
        <f>VLOOKUP(A2324,DBMS_TYPE_SIZES[],3,FALSE)</f>
        <v>9</v>
      </c>
      <c r="E2324" s="110">
        <f>VLOOKUP(A2324,DBMS_TYPE_SIZES[],4,FALSE)</f>
        <v>9</v>
      </c>
      <c r="F2324" t="s">
        <v>233</v>
      </c>
      <c r="G2324" t="s">
        <v>143</v>
      </c>
      <c r="H2324" t="s">
        <v>62</v>
      </c>
      <c r="I2324">
        <v>19</v>
      </c>
      <c r="J2324">
        <v>9</v>
      </c>
    </row>
    <row r="2325" spans="1:10">
      <c r="A2325" s="108" t="str">
        <f>COL_SIZES[[#This Row],[datatype]]&amp;"_"&amp;COL_SIZES[[#This Row],[column_prec]]&amp;"_"&amp;COL_SIZES[[#This Row],[col_len]]</f>
        <v>datetime_23_8</v>
      </c>
      <c r="B2325" s="108">
        <f>IF(COL_SIZES[[#This Row],[datatype]] = "varchar",
  MIN(
    COL_SIZES[[#This Row],[column_length]],
    IFERROR(VALUE(VLOOKUP(
      COL_SIZES[[#This Row],[table_name]]&amp;"."&amp;COL_SIZES[[#This Row],[column_name]],
      AVG_COL_SIZES[#Data],2,FALSE)),
    COL_SIZES[[#This Row],[column_length]])
  ),
  COL_SIZES[[#This Row],[column_length]])</f>
        <v>8</v>
      </c>
      <c r="C2325" s="109">
        <f>VLOOKUP(A2325,DBMS_TYPE_SIZES[],2,FALSE)</f>
        <v>7</v>
      </c>
      <c r="D2325" s="109">
        <f>VLOOKUP(A2325,DBMS_TYPE_SIZES[],3,FALSE)</f>
        <v>8</v>
      </c>
      <c r="E2325" s="110">
        <f>VLOOKUP(A2325,DBMS_TYPE_SIZES[],4,FALSE)</f>
        <v>8</v>
      </c>
      <c r="F2325" t="s">
        <v>233</v>
      </c>
      <c r="G2325" t="s">
        <v>575</v>
      </c>
      <c r="H2325" t="s">
        <v>20</v>
      </c>
      <c r="I2325">
        <v>23</v>
      </c>
      <c r="J2325">
        <v>8</v>
      </c>
    </row>
    <row r="2326" spans="1:10">
      <c r="A2326" s="108" t="str">
        <f>COL_SIZES[[#This Row],[datatype]]&amp;"_"&amp;COL_SIZES[[#This Row],[column_prec]]&amp;"_"&amp;COL_SIZES[[#This Row],[col_len]]</f>
        <v>int_10_4</v>
      </c>
      <c r="B2326" s="108">
        <f>IF(COL_SIZES[[#This Row],[datatype]] = "varchar",
  MIN(
    COL_SIZES[[#This Row],[column_length]],
    IFERROR(VALUE(VLOOKUP(
      COL_SIZES[[#This Row],[table_name]]&amp;"."&amp;COL_SIZES[[#This Row],[column_name]],
      AVG_COL_SIZES[#Data],2,FALSE)),
    COL_SIZES[[#This Row],[column_length]])
  ),
  COL_SIZES[[#This Row],[column_length]])</f>
        <v>4</v>
      </c>
      <c r="C2326" s="109">
        <f>VLOOKUP(A2326,DBMS_TYPE_SIZES[],2,FALSE)</f>
        <v>9</v>
      </c>
      <c r="D2326" s="109">
        <f>VLOOKUP(A2326,DBMS_TYPE_SIZES[],3,FALSE)</f>
        <v>4</v>
      </c>
      <c r="E2326" s="110">
        <f>VLOOKUP(A2326,DBMS_TYPE_SIZES[],4,FALSE)</f>
        <v>4</v>
      </c>
      <c r="F2326" t="s">
        <v>233</v>
      </c>
      <c r="G2326" t="s">
        <v>141</v>
      </c>
      <c r="H2326" t="s">
        <v>18</v>
      </c>
      <c r="I2326">
        <v>10</v>
      </c>
      <c r="J2326">
        <v>4</v>
      </c>
    </row>
    <row r="2327" spans="1:10">
      <c r="A2327" s="108" t="str">
        <f>COL_SIZES[[#This Row],[datatype]]&amp;"_"&amp;COL_SIZES[[#This Row],[column_prec]]&amp;"_"&amp;COL_SIZES[[#This Row],[col_len]]</f>
        <v>int_10_4</v>
      </c>
      <c r="B2327" s="108">
        <f>IF(COL_SIZES[[#This Row],[datatype]] = "varchar",
  MIN(
    COL_SIZES[[#This Row],[column_length]],
    IFERROR(VALUE(VLOOKUP(
      COL_SIZES[[#This Row],[table_name]]&amp;"."&amp;COL_SIZES[[#This Row],[column_name]],
      AVG_COL_SIZES[#Data],2,FALSE)),
    COL_SIZES[[#This Row],[column_length]])
  ),
  COL_SIZES[[#This Row],[column_length]])</f>
        <v>4</v>
      </c>
      <c r="C2327" s="109">
        <f>VLOOKUP(A2327,DBMS_TYPE_SIZES[],2,FALSE)</f>
        <v>9</v>
      </c>
      <c r="D2327" s="109">
        <f>VLOOKUP(A2327,DBMS_TYPE_SIZES[],3,FALSE)</f>
        <v>4</v>
      </c>
      <c r="E2327" s="110">
        <f>VLOOKUP(A2327,DBMS_TYPE_SIZES[],4,FALSE)</f>
        <v>4</v>
      </c>
      <c r="F2327" t="s">
        <v>233</v>
      </c>
      <c r="G2327" t="s">
        <v>207</v>
      </c>
      <c r="H2327" t="s">
        <v>18</v>
      </c>
      <c r="I2327">
        <v>10</v>
      </c>
      <c r="J2327">
        <v>4</v>
      </c>
    </row>
    <row r="2328" spans="1:10">
      <c r="A2328" s="108" t="str">
        <f>COL_SIZES[[#This Row],[datatype]]&amp;"_"&amp;COL_SIZES[[#This Row],[column_prec]]&amp;"_"&amp;COL_SIZES[[#This Row],[col_len]]</f>
        <v>int_10_4</v>
      </c>
      <c r="B2328" s="108">
        <f>IF(COL_SIZES[[#This Row],[datatype]] = "varchar",
  MIN(
    COL_SIZES[[#This Row],[column_length]],
    IFERROR(VALUE(VLOOKUP(
      COL_SIZES[[#This Row],[table_name]]&amp;"."&amp;COL_SIZES[[#This Row],[column_name]],
      AVG_COL_SIZES[#Data],2,FALSE)),
    COL_SIZES[[#This Row],[column_length]])
  ),
  COL_SIZES[[#This Row],[column_length]])</f>
        <v>4</v>
      </c>
      <c r="C2328" s="109">
        <f>VLOOKUP(A2328,DBMS_TYPE_SIZES[],2,FALSE)</f>
        <v>9</v>
      </c>
      <c r="D2328" s="109">
        <f>VLOOKUP(A2328,DBMS_TYPE_SIZES[],3,FALSE)</f>
        <v>4</v>
      </c>
      <c r="E2328" s="110">
        <f>VLOOKUP(A2328,DBMS_TYPE_SIZES[],4,FALSE)</f>
        <v>4</v>
      </c>
      <c r="F2328" t="s">
        <v>233</v>
      </c>
      <c r="G2328" t="s">
        <v>697</v>
      </c>
      <c r="H2328" t="s">
        <v>18</v>
      </c>
      <c r="I2328">
        <v>10</v>
      </c>
      <c r="J2328">
        <v>4</v>
      </c>
    </row>
    <row r="2329" spans="1:10">
      <c r="A2329" s="108" t="str">
        <f>COL_SIZES[[#This Row],[datatype]]&amp;"_"&amp;COL_SIZES[[#This Row],[column_prec]]&amp;"_"&amp;COL_SIZES[[#This Row],[col_len]]</f>
        <v>int_10_4</v>
      </c>
      <c r="B2329" s="108">
        <f>IF(COL_SIZES[[#This Row],[datatype]] = "varchar",
  MIN(
    COL_SIZES[[#This Row],[column_length]],
    IFERROR(VALUE(VLOOKUP(
      COL_SIZES[[#This Row],[table_name]]&amp;"."&amp;COL_SIZES[[#This Row],[column_name]],
      AVG_COL_SIZES[#Data],2,FALSE)),
    COL_SIZES[[#This Row],[column_length]])
  ),
  COL_SIZES[[#This Row],[column_length]])</f>
        <v>4</v>
      </c>
      <c r="C2329" s="109">
        <f>VLOOKUP(A2329,DBMS_TYPE_SIZES[],2,FALSE)</f>
        <v>9</v>
      </c>
      <c r="D2329" s="109">
        <f>VLOOKUP(A2329,DBMS_TYPE_SIZES[],3,FALSE)</f>
        <v>4</v>
      </c>
      <c r="E2329" s="110">
        <f>VLOOKUP(A2329,DBMS_TYPE_SIZES[],4,FALSE)</f>
        <v>4</v>
      </c>
      <c r="F2329" t="s">
        <v>233</v>
      </c>
      <c r="G2329" t="s">
        <v>698</v>
      </c>
      <c r="H2329" t="s">
        <v>18</v>
      </c>
      <c r="I2329">
        <v>10</v>
      </c>
      <c r="J2329">
        <v>4</v>
      </c>
    </row>
    <row r="2330" spans="1:10">
      <c r="A2330" s="108" t="str">
        <f>COL_SIZES[[#This Row],[datatype]]&amp;"_"&amp;COL_SIZES[[#This Row],[column_prec]]&amp;"_"&amp;COL_SIZES[[#This Row],[col_len]]</f>
        <v>int_10_4</v>
      </c>
      <c r="B2330" s="108">
        <f>IF(COL_SIZES[[#This Row],[datatype]] = "varchar",
  MIN(
    COL_SIZES[[#This Row],[column_length]],
    IFERROR(VALUE(VLOOKUP(
      COL_SIZES[[#This Row],[table_name]]&amp;"."&amp;COL_SIZES[[#This Row],[column_name]],
      AVG_COL_SIZES[#Data],2,FALSE)),
    COL_SIZES[[#This Row],[column_length]])
  ),
  COL_SIZES[[#This Row],[column_length]])</f>
        <v>4</v>
      </c>
      <c r="C2330" s="109">
        <f>VLOOKUP(A2330,DBMS_TYPE_SIZES[],2,FALSE)</f>
        <v>9</v>
      </c>
      <c r="D2330" s="109">
        <f>VLOOKUP(A2330,DBMS_TYPE_SIZES[],3,FALSE)</f>
        <v>4</v>
      </c>
      <c r="E2330" s="110">
        <f>VLOOKUP(A2330,DBMS_TYPE_SIZES[],4,FALSE)</f>
        <v>4</v>
      </c>
      <c r="F2330" t="s">
        <v>233</v>
      </c>
      <c r="G2330" t="s">
        <v>139</v>
      </c>
      <c r="H2330" t="s">
        <v>18</v>
      </c>
      <c r="I2330">
        <v>10</v>
      </c>
      <c r="J2330">
        <v>4</v>
      </c>
    </row>
    <row r="2331" spans="1:10">
      <c r="A2331" s="108" t="str">
        <f>COL_SIZES[[#This Row],[datatype]]&amp;"_"&amp;COL_SIZES[[#This Row],[column_prec]]&amp;"_"&amp;COL_SIZES[[#This Row],[col_len]]</f>
        <v>varchar_0_255</v>
      </c>
      <c r="B2331" s="108">
        <f>IF(COL_SIZES[[#This Row],[datatype]] = "varchar",
  MIN(
    COL_SIZES[[#This Row],[column_length]],
    IFERROR(VALUE(VLOOKUP(
      COL_SIZES[[#This Row],[table_name]]&amp;"."&amp;COL_SIZES[[#This Row],[column_name]],
      AVG_COL_SIZES[#Data],2,FALSE)),
    COL_SIZES[[#This Row],[column_length]])
  ),
  COL_SIZES[[#This Row],[column_length]])</f>
        <v>255</v>
      </c>
      <c r="C2331" s="109">
        <f>VLOOKUP(A2331,DBMS_TYPE_SIZES[],2,FALSE)</f>
        <v>255</v>
      </c>
      <c r="D2331" s="109">
        <f>VLOOKUP(A2331,DBMS_TYPE_SIZES[],3,FALSE)</f>
        <v>255</v>
      </c>
      <c r="E2331" s="110">
        <f>VLOOKUP(A2331,DBMS_TYPE_SIZES[],4,FALSE)</f>
        <v>256</v>
      </c>
      <c r="F2331" t="s">
        <v>233</v>
      </c>
      <c r="G2331" t="s">
        <v>699</v>
      </c>
      <c r="H2331" t="s">
        <v>86</v>
      </c>
      <c r="I2331">
        <v>0</v>
      </c>
      <c r="J2331">
        <v>255</v>
      </c>
    </row>
    <row r="2332" spans="1:10">
      <c r="A2332" s="108" t="str">
        <f>COL_SIZES[[#This Row],[datatype]]&amp;"_"&amp;COL_SIZES[[#This Row],[column_prec]]&amp;"_"&amp;COL_SIZES[[#This Row],[col_len]]</f>
        <v>varchar_0_255</v>
      </c>
      <c r="B2332" s="108">
        <f>IF(COL_SIZES[[#This Row],[datatype]] = "varchar",
  MIN(
    COL_SIZES[[#This Row],[column_length]],
    IFERROR(VALUE(VLOOKUP(
      COL_SIZES[[#This Row],[table_name]]&amp;"."&amp;COL_SIZES[[#This Row],[column_name]],
      AVG_COL_SIZES[#Data],2,FALSE)),
    COL_SIZES[[#This Row],[column_length]])
  ),
  COL_SIZES[[#This Row],[column_length]])</f>
        <v>255</v>
      </c>
      <c r="C2332" s="109">
        <f>VLOOKUP(A2332,DBMS_TYPE_SIZES[],2,FALSE)</f>
        <v>255</v>
      </c>
      <c r="D2332" s="109">
        <f>VLOOKUP(A2332,DBMS_TYPE_SIZES[],3,FALSE)</f>
        <v>255</v>
      </c>
      <c r="E2332" s="110">
        <f>VLOOKUP(A2332,DBMS_TYPE_SIZES[],4,FALSE)</f>
        <v>256</v>
      </c>
      <c r="F2332" t="s">
        <v>233</v>
      </c>
      <c r="G2332" t="s">
        <v>700</v>
      </c>
      <c r="H2332" t="s">
        <v>86</v>
      </c>
      <c r="I2332">
        <v>0</v>
      </c>
      <c r="J2332">
        <v>255</v>
      </c>
    </row>
    <row r="2333" spans="1:10">
      <c r="A2333" s="108" t="str">
        <f>COL_SIZES[[#This Row],[datatype]]&amp;"_"&amp;COL_SIZES[[#This Row],[column_prec]]&amp;"_"&amp;COL_SIZES[[#This Row],[col_len]]</f>
        <v>int_10_4</v>
      </c>
      <c r="B2333" s="108">
        <f>IF(COL_SIZES[[#This Row],[datatype]] = "varchar",
  MIN(
    COL_SIZES[[#This Row],[column_length]],
    IFERROR(VALUE(VLOOKUP(
      COL_SIZES[[#This Row],[table_name]]&amp;"."&amp;COL_SIZES[[#This Row],[column_name]],
      AVG_COL_SIZES[#Data],2,FALSE)),
    COL_SIZES[[#This Row],[column_length]])
  ),
  COL_SIZES[[#This Row],[column_length]])</f>
        <v>4</v>
      </c>
      <c r="C2333" s="109">
        <f>VLOOKUP(A2333,DBMS_TYPE_SIZES[],2,FALSE)</f>
        <v>9</v>
      </c>
      <c r="D2333" s="109">
        <f>VLOOKUP(A2333,DBMS_TYPE_SIZES[],3,FALSE)</f>
        <v>4</v>
      </c>
      <c r="E2333" s="110">
        <f>VLOOKUP(A2333,DBMS_TYPE_SIZES[],4,FALSE)</f>
        <v>4</v>
      </c>
      <c r="F2333" t="s">
        <v>233</v>
      </c>
      <c r="G2333" t="s">
        <v>116</v>
      </c>
      <c r="H2333" t="s">
        <v>18</v>
      </c>
      <c r="I2333">
        <v>10</v>
      </c>
      <c r="J2333">
        <v>4</v>
      </c>
    </row>
    <row r="2334" spans="1:10">
      <c r="A2334" s="108" t="str">
        <f>COL_SIZES[[#This Row],[datatype]]&amp;"_"&amp;COL_SIZES[[#This Row],[column_prec]]&amp;"_"&amp;COL_SIZES[[#This Row],[col_len]]</f>
        <v>numeric_16_9</v>
      </c>
      <c r="B2334" s="108">
        <f>IF(COL_SIZES[[#This Row],[datatype]] = "varchar",
  MIN(
    COL_SIZES[[#This Row],[column_length]],
    IFERROR(VALUE(VLOOKUP(
      COL_SIZES[[#This Row],[table_name]]&amp;"."&amp;COL_SIZES[[#This Row],[column_name]],
      AVG_COL_SIZES[#Data],2,FALSE)),
    COL_SIZES[[#This Row],[column_length]])
  ),
  COL_SIZES[[#This Row],[column_length]])</f>
        <v>9</v>
      </c>
      <c r="C2334" s="109">
        <f>VLOOKUP(A2334,DBMS_TYPE_SIZES[],2,FALSE)</f>
        <v>9</v>
      </c>
      <c r="D2334" s="109">
        <f>VLOOKUP(A2334,DBMS_TYPE_SIZES[],3,FALSE)</f>
        <v>9</v>
      </c>
      <c r="E2334" s="110">
        <f>VLOOKUP(A2334,DBMS_TYPE_SIZES[],4,FALSE)</f>
        <v>9</v>
      </c>
      <c r="F2334" t="s">
        <v>233</v>
      </c>
      <c r="G2334" t="s">
        <v>96</v>
      </c>
      <c r="H2334" t="s">
        <v>62</v>
      </c>
      <c r="I2334">
        <v>16</v>
      </c>
      <c r="J2334">
        <v>9</v>
      </c>
    </row>
    <row r="2335" spans="1:10">
      <c r="A2335" s="108" t="str">
        <f>COL_SIZES[[#This Row],[datatype]]&amp;"_"&amp;COL_SIZES[[#This Row],[column_prec]]&amp;"_"&amp;COL_SIZES[[#This Row],[col_len]]</f>
        <v>int_10_4</v>
      </c>
      <c r="B2335" s="108">
        <f>IF(COL_SIZES[[#This Row],[datatype]] = "varchar",
  MIN(
    COL_SIZES[[#This Row],[column_length]],
    IFERROR(VALUE(VLOOKUP(
      COL_SIZES[[#This Row],[table_name]]&amp;"."&amp;COL_SIZES[[#This Row],[column_name]],
      AVG_COL_SIZES[#Data],2,FALSE)),
    COL_SIZES[[#This Row],[column_length]])
  ),
  COL_SIZES[[#This Row],[column_length]])</f>
        <v>4</v>
      </c>
      <c r="C2335" s="109">
        <f>VLOOKUP(A2335,DBMS_TYPE_SIZES[],2,FALSE)</f>
        <v>9</v>
      </c>
      <c r="D2335" s="109">
        <f>VLOOKUP(A2335,DBMS_TYPE_SIZES[],3,FALSE)</f>
        <v>4</v>
      </c>
      <c r="E2335" s="110">
        <f>VLOOKUP(A2335,DBMS_TYPE_SIZES[],4,FALSE)</f>
        <v>4</v>
      </c>
      <c r="F2335" t="s">
        <v>233</v>
      </c>
      <c r="G2335" t="s">
        <v>768</v>
      </c>
      <c r="H2335" t="s">
        <v>18</v>
      </c>
      <c r="I2335">
        <v>10</v>
      </c>
      <c r="J2335">
        <v>4</v>
      </c>
    </row>
    <row r="2336" spans="1:10">
      <c r="A2336" s="108" t="str">
        <f>COL_SIZES[[#This Row],[datatype]]&amp;"_"&amp;COL_SIZES[[#This Row],[column_prec]]&amp;"_"&amp;COL_SIZES[[#This Row],[col_len]]</f>
        <v>varchar_0_64</v>
      </c>
      <c r="B2336" s="108">
        <f>IF(COL_SIZES[[#This Row],[datatype]] = "varchar",
  MIN(
    COL_SIZES[[#This Row],[column_length]],
    IFERROR(VALUE(VLOOKUP(
      COL_SIZES[[#This Row],[table_name]]&amp;"."&amp;COL_SIZES[[#This Row],[column_name]],
      AVG_COL_SIZES[#Data],2,FALSE)),
    COL_SIZES[[#This Row],[column_length]])
  ),
  COL_SIZES[[#This Row],[column_length]])</f>
        <v>64</v>
      </c>
      <c r="C2336" s="109">
        <f>VLOOKUP(A2336,DBMS_TYPE_SIZES[],2,FALSE)</f>
        <v>64</v>
      </c>
      <c r="D2336" s="109">
        <f>VLOOKUP(A2336,DBMS_TYPE_SIZES[],3,FALSE)</f>
        <v>64</v>
      </c>
      <c r="E2336" s="110">
        <f>VLOOKUP(A2336,DBMS_TYPE_SIZES[],4,FALSE)</f>
        <v>65</v>
      </c>
      <c r="F2336" t="s">
        <v>233</v>
      </c>
      <c r="G2336" t="s">
        <v>912</v>
      </c>
      <c r="H2336" t="s">
        <v>86</v>
      </c>
      <c r="I2336">
        <v>0</v>
      </c>
      <c r="J2336">
        <v>64</v>
      </c>
    </row>
    <row r="2337" spans="1:10">
      <c r="A2337" s="108" t="str">
        <f>COL_SIZES[[#This Row],[datatype]]&amp;"_"&amp;COL_SIZES[[#This Row],[column_prec]]&amp;"_"&amp;COL_SIZES[[#This Row],[col_len]]</f>
        <v>datetime_23_8</v>
      </c>
      <c r="B2337" s="108">
        <f>IF(COL_SIZES[[#This Row],[datatype]] = "varchar",
  MIN(
    COL_SIZES[[#This Row],[column_length]],
    IFERROR(VALUE(VLOOKUP(
      COL_SIZES[[#This Row],[table_name]]&amp;"."&amp;COL_SIZES[[#This Row],[column_name]],
      AVG_COL_SIZES[#Data],2,FALSE)),
    COL_SIZES[[#This Row],[column_length]])
  ),
  COL_SIZES[[#This Row],[column_length]])</f>
        <v>8</v>
      </c>
      <c r="C2337" s="109">
        <f>VLOOKUP(A2337,DBMS_TYPE_SIZES[],2,FALSE)</f>
        <v>7</v>
      </c>
      <c r="D2337" s="109">
        <f>VLOOKUP(A2337,DBMS_TYPE_SIZES[],3,FALSE)</f>
        <v>8</v>
      </c>
      <c r="E2337" s="110">
        <f>VLOOKUP(A2337,DBMS_TYPE_SIZES[],4,FALSE)</f>
        <v>8</v>
      </c>
      <c r="F2337" t="s">
        <v>233</v>
      </c>
      <c r="G2337" t="s">
        <v>899</v>
      </c>
      <c r="H2337" t="s">
        <v>20</v>
      </c>
      <c r="I2337">
        <v>23</v>
      </c>
      <c r="J2337">
        <v>8</v>
      </c>
    </row>
    <row r="2338" spans="1:10">
      <c r="A2338" s="108" t="str">
        <f>COL_SIZES[[#This Row],[datatype]]&amp;"_"&amp;COL_SIZES[[#This Row],[column_prec]]&amp;"_"&amp;COL_SIZES[[#This Row],[col_len]]</f>
        <v>int_10_4</v>
      </c>
      <c r="B2338" s="108">
        <f>IF(COL_SIZES[[#This Row],[datatype]] = "varchar",
  MIN(
    COL_SIZES[[#This Row],[column_length]],
    IFERROR(VALUE(VLOOKUP(
      COL_SIZES[[#This Row],[table_name]]&amp;"."&amp;COL_SIZES[[#This Row],[column_name]],
      AVG_COL_SIZES[#Data],2,FALSE)),
    COL_SIZES[[#This Row],[column_length]])
  ),
  COL_SIZES[[#This Row],[column_length]])</f>
        <v>4</v>
      </c>
      <c r="C2338" s="109">
        <f>VLOOKUP(A2338,DBMS_TYPE_SIZES[],2,FALSE)</f>
        <v>9</v>
      </c>
      <c r="D2338" s="109">
        <f>VLOOKUP(A2338,DBMS_TYPE_SIZES[],3,FALSE)</f>
        <v>4</v>
      </c>
      <c r="E2338" s="110">
        <f>VLOOKUP(A2338,DBMS_TYPE_SIZES[],4,FALSE)</f>
        <v>4</v>
      </c>
      <c r="F2338" t="s">
        <v>233</v>
      </c>
      <c r="G2338" t="s">
        <v>900</v>
      </c>
      <c r="H2338" t="s">
        <v>18</v>
      </c>
      <c r="I2338">
        <v>10</v>
      </c>
      <c r="J2338">
        <v>4</v>
      </c>
    </row>
    <row r="2339" spans="1:10">
      <c r="A2339" s="108" t="str">
        <f>COL_SIZES[[#This Row],[datatype]]&amp;"_"&amp;COL_SIZES[[#This Row],[column_prec]]&amp;"_"&amp;COL_SIZES[[#This Row],[col_len]]</f>
        <v>int_10_4</v>
      </c>
      <c r="B2339" s="108">
        <f>IF(COL_SIZES[[#This Row],[datatype]] = "varchar",
  MIN(
    COL_SIZES[[#This Row],[column_length]],
    IFERROR(VALUE(VLOOKUP(
      COL_SIZES[[#This Row],[table_name]]&amp;"."&amp;COL_SIZES[[#This Row],[column_name]],
      AVG_COL_SIZES[#Data],2,FALSE)),
    COL_SIZES[[#This Row],[column_length]])
  ),
  COL_SIZES[[#This Row],[column_length]])</f>
        <v>4</v>
      </c>
      <c r="C2339" s="109">
        <f>VLOOKUP(A2339,DBMS_TYPE_SIZES[],2,FALSE)</f>
        <v>9</v>
      </c>
      <c r="D2339" s="109">
        <f>VLOOKUP(A2339,DBMS_TYPE_SIZES[],3,FALSE)</f>
        <v>4</v>
      </c>
      <c r="E2339" s="110">
        <f>VLOOKUP(A2339,DBMS_TYPE_SIZES[],4,FALSE)</f>
        <v>4</v>
      </c>
      <c r="F2339" t="s">
        <v>233</v>
      </c>
      <c r="G2339" t="s">
        <v>901</v>
      </c>
      <c r="H2339" t="s">
        <v>18</v>
      </c>
      <c r="I2339">
        <v>10</v>
      </c>
      <c r="J2339">
        <v>4</v>
      </c>
    </row>
    <row r="2340" spans="1:10">
      <c r="A2340" s="108" t="str">
        <f>COL_SIZES[[#This Row],[datatype]]&amp;"_"&amp;COL_SIZES[[#This Row],[column_prec]]&amp;"_"&amp;COL_SIZES[[#This Row],[col_len]]</f>
        <v>varchar_0_64</v>
      </c>
      <c r="B2340" s="108">
        <f>IF(COL_SIZES[[#This Row],[datatype]] = "varchar",
  MIN(
    COL_SIZES[[#This Row],[column_length]],
    IFERROR(VALUE(VLOOKUP(
      COL_SIZES[[#This Row],[table_name]]&amp;"."&amp;COL_SIZES[[#This Row],[column_name]],
      AVG_COL_SIZES[#Data],2,FALSE)),
    COL_SIZES[[#This Row],[column_length]])
  ),
  COL_SIZES[[#This Row],[column_length]])</f>
        <v>64</v>
      </c>
      <c r="C2340" s="109">
        <f>VLOOKUP(A2340,DBMS_TYPE_SIZES[],2,FALSE)</f>
        <v>64</v>
      </c>
      <c r="D2340" s="109">
        <f>VLOOKUP(A2340,DBMS_TYPE_SIZES[],3,FALSE)</f>
        <v>64</v>
      </c>
      <c r="E2340" s="110">
        <f>VLOOKUP(A2340,DBMS_TYPE_SIZES[],4,FALSE)</f>
        <v>65</v>
      </c>
      <c r="F2340" t="s">
        <v>233</v>
      </c>
      <c r="G2340" t="s">
        <v>913</v>
      </c>
      <c r="H2340" t="s">
        <v>86</v>
      </c>
      <c r="I2340">
        <v>0</v>
      </c>
      <c r="J2340">
        <v>64</v>
      </c>
    </row>
    <row r="2341" spans="1:10">
      <c r="A2341" s="108" t="str">
        <f>COL_SIZES[[#This Row],[datatype]]&amp;"_"&amp;COL_SIZES[[#This Row],[column_prec]]&amp;"_"&amp;COL_SIZES[[#This Row],[col_len]]</f>
        <v>int_10_4</v>
      </c>
      <c r="B2341" s="108">
        <f>IF(COL_SIZES[[#This Row],[datatype]] = "varchar",
  MIN(
    COL_SIZES[[#This Row],[column_length]],
    IFERROR(VALUE(VLOOKUP(
      COL_SIZES[[#This Row],[table_name]]&amp;"."&amp;COL_SIZES[[#This Row],[column_name]],
      AVG_COL_SIZES[#Data],2,FALSE)),
    COL_SIZES[[#This Row],[column_length]])
  ),
  COL_SIZES[[#This Row],[column_length]])</f>
        <v>4</v>
      </c>
      <c r="C2341" s="109">
        <f>VLOOKUP(A2341,DBMS_TYPE_SIZES[],2,FALSE)</f>
        <v>9</v>
      </c>
      <c r="D2341" s="109">
        <f>VLOOKUP(A2341,DBMS_TYPE_SIZES[],3,FALSE)</f>
        <v>4</v>
      </c>
      <c r="E2341" s="110">
        <f>VLOOKUP(A2341,DBMS_TYPE_SIZES[],4,FALSE)</f>
        <v>4</v>
      </c>
      <c r="F2341" t="s">
        <v>233</v>
      </c>
      <c r="G2341" t="s">
        <v>235</v>
      </c>
      <c r="H2341" t="s">
        <v>18</v>
      </c>
      <c r="I2341">
        <v>10</v>
      </c>
      <c r="J2341">
        <v>4</v>
      </c>
    </row>
    <row r="2342" spans="1:10">
      <c r="A2342" s="108" t="str">
        <f>COL_SIZES[[#This Row],[datatype]]&amp;"_"&amp;COL_SIZES[[#This Row],[column_prec]]&amp;"_"&amp;COL_SIZES[[#This Row],[col_len]]</f>
        <v>varchar_0_64</v>
      </c>
      <c r="B2342" s="108">
        <f>IF(COL_SIZES[[#This Row],[datatype]] = "varchar",
  MIN(
    COL_SIZES[[#This Row],[column_length]],
    IFERROR(VALUE(VLOOKUP(
      COL_SIZES[[#This Row],[table_name]]&amp;"."&amp;COL_SIZES[[#This Row],[column_name]],
      AVG_COL_SIZES[#Data],2,FALSE)),
    COL_SIZES[[#This Row],[column_length]])
  ),
  COL_SIZES[[#This Row],[column_length]])</f>
        <v>64</v>
      </c>
      <c r="C2342" s="109">
        <f>VLOOKUP(A2342,DBMS_TYPE_SIZES[],2,FALSE)</f>
        <v>64</v>
      </c>
      <c r="D2342" s="109">
        <f>VLOOKUP(A2342,DBMS_TYPE_SIZES[],3,FALSE)</f>
        <v>64</v>
      </c>
      <c r="E2342" s="110">
        <f>VLOOKUP(A2342,DBMS_TYPE_SIZES[],4,FALSE)</f>
        <v>65</v>
      </c>
      <c r="F2342" t="s">
        <v>233</v>
      </c>
      <c r="G2342" t="s">
        <v>232</v>
      </c>
      <c r="H2342" t="s">
        <v>86</v>
      </c>
      <c r="I2342">
        <v>0</v>
      </c>
      <c r="J2342">
        <v>64</v>
      </c>
    </row>
    <row r="2343" spans="1:10">
      <c r="A2343" s="108" t="str">
        <f>COL_SIZES[[#This Row],[datatype]]&amp;"_"&amp;COL_SIZES[[#This Row],[column_prec]]&amp;"_"&amp;COL_SIZES[[#This Row],[col_len]]</f>
        <v>int_10_4</v>
      </c>
      <c r="B2343" s="108">
        <f>IF(COL_SIZES[[#This Row],[datatype]] = "varchar",
  MIN(
    COL_SIZES[[#This Row],[column_length]],
    IFERROR(VALUE(VLOOKUP(
      COL_SIZES[[#This Row],[table_name]]&amp;"."&amp;COL_SIZES[[#This Row],[column_name]],
      AVG_COL_SIZES[#Data],2,FALSE)),
    COL_SIZES[[#This Row],[column_length]])
  ),
  COL_SIZES[[#This Row],[column_length]])</f>
        <v>4</v>
      </c>
      <c r="C2343" s="109">
        <f>VLOOKUP(A2343,DBMS_TYPE_SIZES[],2,FALSE)</f>
        <v>9</v>
      </c>
      <c r="D2343" s="109">
        <f>VLOOKUP(A2343,DBMS_TYPE_SIZES[],3,FALSE)</f>
        <v>4</v>
      </c>
      <c r="E2343" s="110">
        <f>VLOOKUP(A2343,DBMS_TYPE_SIZES[],4,FALSE)</f>
        <v>4</v>
      </c>
      <c r="F2343" t="s">
        <v>233</v>
      </c>
      <c r="G2343" t="s">
        <v>704</v>
      </c>
      <c r="H2343" t="s">
        <v>18</v>
      </c>
      <c r="I2343">
        <v>10</v>
      </c>
      <c r="J2343">
        <v>4</v>
      </c>
    </row>
    <row r="2344" spans="1:10">
      <c r="A2344" s="108" t="str">
        <f>COL_SIZES[[#This Row],[datatype]]&amp;"_"&amp;COL_SIZES[[#This Row],[column_prec]]&amp;"_"&amp;COL_SIZES[[#This Row],[col_len]]</f>
        <v>int_10_4</v>
      </c>
      <c r="B2344" s="108">
        <f>IF(COL_SIZES[[#This Row],[datatype]] = "varchar",
  MIN(
    COL_SIZES[[#This Row],[column_length]],
    IFERROR(VALUE(VLOOKUP(
      COL_SIZES[[#This Row],[table_name]]&amp;"."&amp;COL_SIZES[[#This Row],[column_name]],
      AVG_COL_SIZES[#Data],2,FALSE)),
    COL_SIZES[[#This Row],[column_length]])
  ),
  COL_SIZES[[#This Row],[column_length]])</f>
        <v>4</v>
      </c>
      <c r="C2344" s="109">
        <f>VLOOKUP(A2344,DBMS_TYPE_SIZES[],2,FALSE)</f>
        <v>9</v>
      </c>
      <c r="D2344" s="109">
        <f>VLOOKUP(A2344,DBMS_TYPE_SIZES[],3,FALSE)</f>
        <v>4</v>
      </c>
      <c r="E2344" s="110">
        <f>VLOOKUP(A2344,DBMS_TYPE_SIZES[],4,FALSE)</f>
        <v>4</v>
      </c>
      <c r="F2344" t="s">
        <v>233</v>
      </c>
      <c r="G2344" t="s">
        <v>706</v>
      </c>
      <c r="H2344" t="s">
        <v>18</v>
      </c>
      <c r="I2344">
        <v>10</v>
      </c>
      <c r="J2344">
        <v>4</v>
      </c>
    </row>
    <row r="2345" spans="1:10">
      <c r="A2345" s="108" t="str">
        <f>COL_SIZES[[#This Row],[datatype]]&amp;"_"&amp;COL_SIZES[[#This Row],[column_prec]]&amp;"_"&amp;COL_SIZES[[#This Row],[col_len]]</f>
        <v>datetime_23_8</v>
      </c>
      <c r="B2345" s="108">
        <f>IF(COL_SIZES[[#This Row],[datatype]] = "varchar",
  MIN(
    COL_SIZES[[#This Row],[column_length]],
    IFERROR(VALUE(VLOOKUP(
      COL_SIZES[[#This Row],[table_name]]&amp;"."&amp;COL_SIZES[[#This Row],[column_name]],
      AVG_COL_SIZES[#Data],2,FALSE)),
    COL_SIZES[[#This Row],[column_length]])
  ),
  COL_SIZES[[#This Row],[column_length]])</f>
        <v>8</v>
      </c>
      <c r="C2345" s="109">
        <f>VLOOKUP(A2345,DBMS_TYPE_SIZES[],2,FALSE)</f>
        <v>7</v>
      </c>
      <c r="D2345" s="109">
        <f>VLOOKUP(A2345,DBMS_TYPE_SIZES[],3,FALSE)</f>
        <v>8</v>
      </c>
      <c r="E2345" s="110">
        <f>VLOOKUP(A2345,DBMS_TYPE_SIZES[],4,FALSE)</f>
        <v>8</v>
      </c>
      <c r="F2345" t="s">
        <v>233</v>
      </c>
      <c r="G2345" t="s">
        <v>708</v>
      </c>
      <c r="H2345" t="s">
        <v>20</v>
      </c>
      <c r="I2345">
        <v>23</v>
      </c>
      <c r="J2345">
        <v>8</v>
      </c>
    </row>
    <row r="2346" spans="1:10">
      <c r="A2346" s="108" t="str">
        <f>COL_SIZES[[#This Row],[datatype]]&amp;"_"&amp;COL_SIZES[[#This Row],[column_prec]]&amp;"_"&amp;COL_SIZES[[#This Row],[col_len]]</f>
        <v>int_10_4</v>
      </c>
      <c r="B2346" s="108">
        <f>IF(COL_SIZES[[#This Row],[datatype]] = "varchar",
  MIN(
    COL_SIZES[[#This Row],[column_length]],
    IFERROR(VALUE(VLOOKUP(
      COL_SIZES[[#This Row],[table_name]]&amp;"."&amp;COL_SIZES[[#This Row],[column_name]],
      AVG_COL_SIZES[#Data],2,FALSE)),
    COL_SIZES[[#This Row],[column_length]])
  ),
  COL_SIZES[[#This Row],[column_length]])</f>
        <v>4</v>
      </c>
      <c r="C2346" s="109">
        <f>VLOOKUP(A2346,DBMS_TYPE_SIZES[],2,FALSE)</f>
        <v>9</v>
      </c>
      <c r="D2346" s="109">
        <f>VLOOKUP(A2346,DBMS_TYPE_SIZES[],3,FALSE)</f>
        <v>4</v>
      </c>
      <c r="E2346" s="110">
        <f>VLOOKUP(A2346,DBMS_TYPE_SIZES[],4,FALSE)</f>
        <v>4</v>
      </c>
      <c r="F2346" t="s">
        <v>233</v>
      </c>
      <c r="G2346" t="s">
        <v>133</v>
      </c>
      <c r="H2346" t="s">
        <v>18</v>
      </c>
      <c r="I2346">
        <v>10</v>
      </c>
      <c r="J2346">
        <v>4</v>
      </c>
    </row>
    <row r="2347" spans="1:10">
      <c r="A2347" s="108" t="str">
        <f>COL_SIZES[[#This Row],[datatype]]&amp;"_"&amp;COL_SIZES[[#This Row],[column_prec]]&amp;"_"&amp;COL_SIZES[[#This Row],[col_len]]</f>
        <v>datetime_23_8</v>
      </c>
      <c r="B2347" s="108">
        <f>IF(COL_SIZES[[#This Row],[datatype]] = "varchar",
  MIN(
    COL_SIZES[[#This Row],[column_length]],
    IFERROR(VALUE(VLOOKUP(
      COL_SIZES[[#This Row],[table_name]]&amp;"."&amp;COL_SIZES[[#This Row],[column_name]],
      AVG_COL_SIZES[#Data],2,FALSE)),
    COL_SIZES[[#This Row],[column_length]])
  ),
  COL_SIZES[[#This Row],[column_length]])</f>
        <v>8</v>
      </c>
      <c r="C2347" s="109">
        <f>VLOOKUP(A2347,DBMS_TYPE_SIZES[],2,FALSE)</f>
        <v>7</v>
      </c>
      <c r="D2347" s="109">
        <f>VLOOKUP(A2347,DBMS_TYPE_SIZES[],3,FALSE)</f>
        <v>8</v>
      </c>
      <c r="E2347" s="110">
        <f>VLOOKUP(A2347,DBMS_TYPE_SIZES[],4,FALSE)</f>
        <v>8</v>
      </c>
      <c r="F2347" t="s">
        <v>914</v>
      </c>
      <c r="G2347" t="s">
        <v>715</v>
      </c>
      <c r="H2347" t="s">
        <v>20</v>
      </c>
      <c r="I2347">
        <v>23</v>
      </c>
      <c r="J2347">
        <v>8</v>
      </c>
    </row>
    <row r="2348" spans="1:10">
      <c r="A2348" s="108" t="str">
        <f>COL_SIZES[[#This Row],[datatype]]&amp;"_"&amp;COL_SIZES[[#This Row],[column_prec]]&amp;"_"&amp;COL_SIZES[[#This Row],[col_len]]</f>
        <v>int_10_4</v>
      </c>
      <c r="B2348" s="108">
        <f>IF(COL_SIZES[[#This Row],[datatype]] = "varchar",
  MIN(
    COL_SIZES[[#This Row],[column_length]],
    IFERROR(VALUE(VLOOKUP(
      COL_SIZES[[#This Row],[table_name]]&amp;"."&amp;COL_SIZES[[#This Row],[column_name]],
      AVG_COL_SIZES[#Data],2,FALSE)),
    COL_SIZES[[#This Row],[column_length]])
  ),
  COL_SIZES[[#This Row],[column_length]])</f>
        <v>4</v>
      </c>
      <c r="C2348" s="109">
        <f>VLOOKUP(A2348,DBMS_TYPE_SIZES[],2,FALSE)</f>
        <v>9</v>
      </c>
      <c r="D2348" s="109">
        <f>VLOOKUP(A2348,DBMS_TYPE_SIZES[],3,FALSE)</f>
        <v>4</v>
      </c>
      <c r="E2348" s="110">
        <f>VLOOKUP(A2348,DBMS_TYPE_SIZES[],4,FALSE)</f>
        <v>4</v>
      </c>
      <c r="F2348" t="s">
        <v>914</v>
      </c>
      <c r="G2348" t="s">
        <v>129</v>
      </c>
      <c r="H2348" t="s">
        <v>18</v>
      </c>
      <c r="I2348">
        <v>10</v>
      </c>
      <c r="J2348">
        <v>4</v>
      </c>
    </row>
    <row r="2349" spans="1:10">
      <c r="A2349" s="108" t="str">
        <f>COL_SIZES[[#This Row],[datatype]]&amp;"_"&amp;COL_SIZES[[#This Row],[column_prec]]&amp;"_"&amp;COL_SIZES[[#This Row],[col_len]]</f>
        <v>int_10_4</v>
      </c>
      <c r="B2349" s="108">
        <f>IF(COL_SIZES[[#This Row],[datatype]] = "varchar",
  MIN(
    COL_SIZES[[#This Row],[column_length]],
    IFERROR(VALUE(VLOOKUP(
      COL_SIZES[[#This Row],[table_name]]&amp;"."&amp;COL_SIZES[[#This Row],[column_name]],
      AVG_COL_SIZES[#Data],2,FALSE)),
    COL_SIZES[[#This Row],[column_length]])
  ),
  COL_SIZES[[#This Row],[column_length]])</f>
        <v>4</v>
      </c>
      <c r="C2349" s="109">
        <f>VLOOKUP(A2349,DBMS_TYPE_SIZES[],2,FALSE)</f>
        <v>9</v>
      </c>
      <c r="D2349" s="109">
        <f>VLOOKUP(A2349,DBMS_TYPE_SIZES[],3,FALSE)</f>
        <v>4</v>
      </c>
      <c r="E2349" s="110">
        <f>VLOOKUP(A2349,DBMS_TYPE_SIZES[],4,FALSE)</f>
        <v>4</v>
      </c>
      <c r="F2349" t="s">
        <v>914</v>
      </c>
      <c r="G2349" t="s">
        <v>157</v>
      </c>
      <c r="H2349" t="s">
        <v>18</v>
      </c>
      <c r="I2349">
        <v>10</v>
      </c>
      <c r="J2349">
        <v>4</v>
      </c>
    </row>
    <row r="2350" spans="1:10">
      <c r="A2350" s="108" t="str">
        <f>COL_SIZES[[#This Row],[datatype]]&amp;"_"&amp;COL_SIZES[[#This Row],[column_prec]]&amp;"_"&amp;COL_SIZES[[#This Row],[col_len]]</f>
        <v>int_10_4</v>
      </c>
      <c r="B2350" s="108">
        <f>IF(COL_SIZES[[#This Row],[datatype]] = "varchar",
  MIN(
    COL_SIZES[[#This Row],[column_length]],
    IFERROR(VALUE(VLOOKUP(
      COL_SIZES[[#This Row],[table_name]]&amp;"."&amp;COL_SIZES[[#This Row],[column_name]],
      AVG_COL_SIZES[#Data],2,FALSE)),
    COL_SIZES[[#This Row],[column_length]])
  ),
  COL_SIZES[[#This Row],[column_length]])</f>
        <v>4</v>
      </c>
      <c r="C2350" s="109">
        <f>VLOOKUP(A2350,DBMS_TYPE_SIZES[],2,FALSE)</f>
        <v>9</v>
      </c>
      <c r="D2350" s="109">
        <f>VLOOKUP(A2350,DBMS_TYPE_SIZES[],3,FALSE)</f>
        <v>4</v>
      </c>
      <c r="E2350" s="110">
        <f>VLOOKUP(A2350,DBMS_TYPE_SIZES[],4,FALSE)</f>
        <v>4</v>
      </c>
      <c r="F2350" t="s">
        <v>914</v>
      </c>
      <c r="G2350" t="s">
        <v>915</v>
      </c>
      <c r="H2350" t="s">
        <v>18</v>
      </c>
      <c r="I2350">
        <v>10</v>
      </c>
      <c r="J2350">
        <v>4</v>
      </c>
    </row>
    <row r="2351" spans="1:10">
      <c r="A2351" s="108" t="str">
        <f>COL_SIZES[[#This Row],[datatype]]&amp;"_"&amp;COL_SIZES[[#This Row],[column_prec]]&amp;"_"&amp;COL_SIZES[[#This Row],[col_len]]</f>
        <v>varchar_0_64</v>
      </c>
      <c r="B2351" s="108">
        <f>IF(COL_SIZES[[#This Row],[datatype]] = "varchar",
  MIN(
    COL_SIZES[[#This Row],[column_length]],
    IFERROR(VALUE(VLOOKUP(
      COL_SIZES[[#This Row],[table_name]]&amp;"."&amp;COL_SIZES[[#This Row],[column_name]],
      AVG_COL_SIZES[#Data],2,FALSE)),
    COL_SIZES[[#This Row],[column_length]])
  ),
  COL_SIZES[[#This Row],[column_length]])</f>
        <v>64</v>
      </c>
      <c r="C2351" s="109">
        <f>VLOOKUP(A2351,DBMS_TYPE_SIZES[],2,FALSE)</f>
        <v>64</v>
      </c>
      <c r="D2351" s="109">
        <f>VLOOKUP(A2351,DBMS_TYPE_SIZES[],3,FALSE)</f>
        <v>64</v>
      </c>
      <c r="E2351" s="110">
        <f>VLOOKUP(A2351,DBMS_TYPE_SIZES[],4,FALSE)</f>
        <v>65</v>
      </c>
      <c r="F2351" t="s">
        <v>914</v>
      </c>
      <c r="G2351" t="s">
        <v>916</v>
      </c>
      <c r="H2351" t="s">
        <v>86</v>
      </c>
      <c r="I2351">
        <v>0</v>
      </c>
      <c r="J2351">
        <v>64</v>
      </c>
    </row>
    <row r="2352" spans="1:10">
      <c r="A2352" s="108" t="str">
        <f>COL_SIZES[[#This Row],[datatype]]&amp;"_"&amp;COL_SIZES[[#This Row],[column_prec]]&amp;"_"&amp;COL_SIZES[[#This Row],[col_len]]</f>
        <v>int_10_4</v>
      </c>
      <c r="B2352" s="108">
        <f>IF(COL_SIZES[[#This Row],[datatype]] = "varchar",
  MIN(
    COL_SIZES[[#This Row],[column_length]],
    IFERROR(VALUE(VLOOKUP(
      COL_SIZES[[#This Row],[table_name]]&amp;"."&amp;COL_SIZES[[#This Row],[column_name]],
      AVG_COL_SIZES[#Data],2,FALSE)),
    COL_SIZES[[#This Row],[column_length]])
  ),
  COL_SIZES[[#This Row],[column_length]])</f>
        <v>4</v>
      </c>
      <c r="C2352" s="109">
        <f>VLOOKUP(A2352,DBMS_TYPE_SIZES[],2,FALSE)</f>
        <v>9</v>
      </c>
      <c r="D2352" s="109">
        <f>VLOOKUP(A2352,DBMS_TYPE_SIZES[],3,FALSE)</f>
        <v>4</v>
      </c>
      <c r="E2352" s="110">
        <f>VLOOKUP(A2352,DBMS_TYPE_SIZES[],4,FALSE)</f>
        <v>4</v>
      </c>
      <c r="F2352" t="s">
        <v>914</v>
      </c>
      <c r="G2352" t="s">
        <v>858</v>
      </c>
      <c r="H2352" t="s">
        <v>18</v>
      </c>
      <c r="I2352">
        <v>10</v>
      </c>
      <c r="J2352">
        <v>4</v>
      </c>
    </row>
    <row r="2353" spans="1:10">
      <c r="A2353" s="108" t="str">
        <f>COL_SIZES[[#This Row],[datatype]]&amp;"_"&amp;COL_SIZES[[#This Row],[column_prec]]&amp;"_"&amp;COL_SIZES[[#This Row],[col_len]]</f>
        <v>int_10_4</v>
      </c>
      <c r="B2353" s="108">
        <f>IF(COL_SIZES[[#This Row],[datatype]] = "varchar",
  MIN(
    COL_SIZES[[#This Row],[column_length]],
    IFERROR(VALUE(VLOOKUP(
      COL_SIZES[[#This Row],[table_name]]&amp;"."&amp;COL_SIZES[[#This Row],[column_name]],
      AVG_COL_SIZES[#Data],2,FALSE)),
    COL_SIZES[[#This Row],[column_length]])
  ),
  COL_SIZES[[#This Row],[column_length]])</f>
        <v>4</v>
      </c>
      <c r="C2353" s="109">
        <f>VLOOKUP(A2353,DBMS_TYPE_SIZES[],2,FALSE)</f>
        <v>9</v>
      </c>
      <c r="D2353" s="109">
        <f>VLOOKUP(A2353,DBMS_TYPE_SIZES[],3,FALSE)</f>
        <v>4</v>
      </c>
      <c r="E2353" s="110">
        <f>VLOOKUP(A2353,DBMS_TYPE_SIZES[],4,FALSE)</f>
        <v>4</v>
      </c>
      <c r="F2353" t="s">
        <v>914</v>
      </c>
      <c r="G2353" t="s">
        <v>490</v>
      </c>
      <c r="H2353" t="s">
        <v>18</v>
      </c>
      <c r="I2353">
        <v>10</v>
      </c>
      <c r="J2353">
        <v>4</v>
      </c>
    </row>
    <row r="2354" spans="1:10">
      <c r="A2354" s="108" t="str">
        <f>COL_SIZES[[#This Row],[datatype]]&amp;"_"&amp;COL_SIZES[[#This Row],[column_prec]]&amp;"_"&amp;COL_SIZES[[#This Row],[col_len]]</f>
        <v>varchar_0_64</v>
      </c>
      <c r="B2354" s="108">
        <f>IF(COL_SIZES[[#This Row],[datatype]] = "varchar",
  MIN(
    COL_SIZES[[#This Row],[column_length]],
    IFERROR(VALUE(VLOOKUP(
      COL_SIZES[[#This Row],[table_name]]&amp;"."&amp;COL_SIZES[[#This Row],[column_name]],
      AVG_COL_SIZES[#Data],2,FALSE)),
    COL_SIZES[[#This Row],[column_length]])
  ),
  COL_SIZES[[#This Row],[column_length]])</f>
        <v>64</v>
      </c>
      <c r="C2354" s="109">
        <f>VLOOKUP(A2354,DBMS_TYPE_SIZES[],2,FALSE)</f>
        <v>64</v>
      </c>
      <c r="D2354" s="109">
        <f>VLOOKUP(A2354,DBMS_TYPE_SIZES[],3,FALSE)</f>
        <v>64</v>
      </c>
      <c r="E2354" s="110">
        <f>VLOOKUP(A2354,DBMS_TYPE_SIZES[],4,FALSE)</f>
        <v>65</v>
      </c>
      <c r="F2354" t="s">
        <v>914</v>
      </c>
      <c r="G2354" t="s">
        <v>234</v>
      </c>
      <c r="H2354" t="s">
        <v>86</v>
      </c>
      <c r="I2354">
        <v>0</v>
      </c>
      <c r="J2354">
        <v>64</v>
      </c>
    </row>
    <row r="2355" spans="1:10">
      <c r="A2355" s="108" t="str">
        <f>COL_SIZES[[#This Row],[datatype]]&amp;"_"&amp;COL_SIZES[[#This Row],[column_prec]]&amp;"_"&amp;COL_SIZES[[#This Row],[col_len]]</f>
        <v>int_10_4</v>
      </c>
      <c r="B2355" s="108">
        <f>IF(COL_SIZES[[#This Row],[datatype]] = "varchar",
  MIN(
    COL_SIZES[[#This Row],[column_length]],
    IFERROR(VALUE(VLOOKUP(
      COL_SIZES[[#This Row],[table_name]]&amp;"."&amp;COL_SIZES[[#This Row],[column_name]],
      AVG_COL_SIZES[#Data],2,FALSE)),
    COL_SIZES[[#This Row],[column_length]])
  ),
  COL_SIZES[[#This Row],[column_length]])</f>
        <v>4</v>
      </c>
      <c r="C2355" s="109">
        <f>VLOOKUP(A2355,DBMS_TYPE_SIZES[],2,FALSE)</f>
        <v>9</v>
      </c>
      <c r="D2355" s="109">
        <f>VLOOKUP(A2355,DBMS_TYPE_SIZES[],3,FALSE)</f>
        <v>4</v>
      </c>
      <c r="E2355" s="110">
        <f>VLOOKUP(A2355,DBMS_TYPE_SIZES[],4,FALSE)</f>
        <v>4</v>
      </c>
      <c r="F2355" t="s">
        <v>914</v>
      </c>
      <c r="G2355" t="s">
        <v>911</v>
      </c>
      <c r="H2355" t="s">
        <v>18</v>
      </c>
      <c r="I2355">
        <v>10</v>
      </c>
      <c r="J2355">
        <v>4</v>
      </c>
    </row>
    <row r="2356" spans="1:10">
      <c r="A2356" s="108" t="str">
        <f>COL_SIZES[[#This Row],[datatype]]&amp;"_"&amp;COL_SIZES[[#This Row],[column_prec]]&amp;"_"&amp;COL_SIZES[[#This Row],[col_len]]</f>
        <v>numeric_19_9</v>
      </c>
      <c r="B2356" s="108">
        <f>IF(COL_SIZES[[#This Row],[datatype]] = "varchar",
  MIN(
    COL_SIZES[[#This Row],[column_length]],
    IFERROR(VALUE(VLOOKUP(
      COL_SIZES[[#This Row],[table_name]]&amp;"."&amp;COL_SIZES[[#This Row],[column_name]],
      AVG_COL_SIZES[#Data],2,FALSE)),
    COL_SIZES[[#This Row],[column_length]])
  ),
  COL_SIZES[[#This Row],[column_length]])</f>
        <v>9</v>
      </c>
      <c r="C2356" s="109">
        <f>VLOOKUP(A2356,DBMS_TYPE_SIZES[],2,FALSE)</f>
        <v>9</v>
      </c>
      <c r="D2356" s="109">
        <f>VLOOKUP(A2356,DBMS_TYPE_SIZES[],3,FALSE)</f>
        <v>9</v>
      </c>
      <c r="E2356" s="110">
        <f>VLOOKUP(A2356,DBMS_TYPE_SIZES[],4,FALSE)</f>
        <v>9</v>
      </c>
      <c r="F2356" t="s">
        <v>914</v>
      </c>
      <c r="G2356" t="s">
        <v>143</v>
      </c>
      <c r="H2356" t="s">
        <v>62</v>
      </c>
      <c r="I2356">
        <v>19</v>
      </c>
      <c r="J2356">
        <v>9</v>
      </c>
    </row>
    <row r="2357" spans="1:10">
      <c r="A2357" s="108" t="str">
        <f>COL_SIZES[[#This Row],[datatype]]&amp;"_"&amp;COL_SIZES[[#This Row],[column_prec]]&amp;"_"&amp;COL_SIZES[[#This Row],[col_len]]</f>
        <v>int_10_4</v>
      </c>
      <c r="B2357" s="108">
        <f>IF(COL_SIZES[[#This Row],[datatype]] = "varchar",
  MIN(
    COL_SIZES[[#This Row],[column_length]],
    IFERROR(VALUE(VLOOKUP(
      COL_SIZES[[#This Row],[table_name]]&amp;"."&amp;COL_SIZES[[#This Row],[column_name]],
      AVG_COL_SIZES[#Data],2,FALSE)),
    COL_SIZES[[#This Row],[column_length]])
  ),
  COL_SIZES[[#This Row],[column_length]])</f>
        <v>4</v>
      </c>
      <c r="C2357" s="109">
        <f>VLOOKUP(A2357,DBMS_TYPE_SIZES[],2,FALSE)</f>
        <v>9</v>
      </c>
      <c r="D2357" s="109">
        <f>VLOOKUP(A2357,DBMS_TYPE_SIZES[],3,FALSE)</f>
        <v>4</v>
      </c>
      <c r="E2357" s="110">
        <f>VLOOKUP(A2357,DBMS_TYPE_SIZES[],4,FALSE)</f>
        <v>4</v>
      </c>
      <c r="F2357" t="s">
        <v>914</v>
      </c>
      <c r="G2357" t="s">
        <v>917</v>
      </c>
      <c r="H2357" t="s">
        <v>18</v>
      </c>
      <c r="I2357">
        <v>10</v>
      </c>
      <c r="J2357">
        <v>4</v>
      </c>
    </row>
    <row r="2358" spans="1:10">
      <c r="A2358" s="108" t="str">
        <f>COL_SIZES[[#This Row],[datatype]]&amp;"_"&amp;COL_SIZES[[#This Row],[column_prec]]&amp;"_"&amp;COL_SIZES[[#This Row],[col_len]]</f>
        <v>int_10_4</v>
      </c>
      <c r="B2358" s="108">
        <f>IF(COL_SIZES[[#This Row],[datatype]] = "varchar",
  MIN(
    COL_SIZES[[#This Row],[column_length]],
    IFERROR(VALUE(VLOOKUP(
      COL_SIZES[[#This Row],[table_name]]&amp;"."&amp;COL_SIZES[[#This Row],[column_name]],
      AVG_COL_SIZES[#Data],2,FALSE)),
    COL_SIZES[[#This Row],[column_length]])
  ),
  COL_SIZES[[#This Row],[column_length]])</f>
        <v>4</v>
      </c>
      <c r="C2358" s="109">
        <f>VLOOKUP(A2358,DBMS_TYPE_SIZES[],2,FALSE)</f>
        <v>9</v>
      </c>
      <c r="D2358" s="109">
        <f>VLOOKUP(A2358,DBMS_TYPE_SIZES[],3,FALSE)</f>
        <v>4</v>
      </c>
      <c r="E2358" s="110">
        <f>VLOOKUP(A2358,DBMS_TYPE_SIZES[],4,FALSE)</f>
        <v>4</v>
      </c>
      <c r="F2358" t="s">
        <v>914</v>
      </c>
      <c r="G2358" t="s">
        <v>868</v>
      </c>
      <c r="H2358" t="s">
        <v>18</v>
      </c>
      <c r="I2358">
        <v>10</v>
      </c>
      <c r="J2358">
        <v>4</v>
      </c>
    </row>
    <row r="2359" spans="1:10">
      <c r="A2359" s="108" t="str">
        <f>COL_SIZES[[#This Row],[datatype]]&amp;"_"&amp;COL_SIZES[[#This Row],[column_prec]]&amp;"_"&amp;COL_SIZES[[#This Row],[col_len]]</f>
        <v>int_10_4</v>
      </c>
      <c r="B2359" s="108">
        <f>IF(COL_SIZES[[#This Row],[datatype]] = "varchar",
  MIN(
    COL_SIZES[[#This Row],[column_length]],
    IFERROR(VALUE(VLOOKUP(
      COL_SIZES[[#This Row],[table_name]]&amp;"."&amp;COL_SIZES[[#This Row],[column_name]],
      AVG_COL_SIZES[#Data],2,FALSE)),
    COL_SIZES[[#This Row],[column_length]])
  ),
  COL_SIZES[[#This Row],[column_length]])</f>
        <v>4</v>
      </c>
      <c r="C2359" s="109">
        <f>VLOOKUP(A2359,DBMS_TYPE_SIZES[],2,FALSE)</f>
        <v>9</v>
      </c>
      <c r="D2359" s="109">
        <f>VLOOKUP(A2359,DBMS_TYPE_SIZES[],3,FALSE)</f>
        <v>4</v>
      </c>
      <c r="E2359" s="110">
        <f>VLOOKUP(A2359,DBMS_TYPE_SIZES[],4,FALSE)</f>
        <v>4</v>
      </c>
      <c r="F2359" t="s">
        <v>914</v>
      </c>
      <c r="G2359" t="s">
        <v>212</v>
      </c>
      <c r="H2359" t="s">
        <v>18</v>
      </c>
      <c r="I2359">
        <v>10</v>
      </c>
      <c r="J2359">
        <v>4</v>
      </c>
    </row>
    <row r="2360" spans="1:10">
      <c r="A2360" s="108" t="str">
        <f>COL_SIZES[[#This Row],[datatype]]&amp;"_"&amp;COL_SIZES[[#This Row],[column_prec]]&amp;"_"&amp;COL_SIZES[[#This Row],[col_len]]</f>
        <v>int_10_4</v>
      </c>
      <c r="B2360" s="108">
        <f>IF(COL_SIZES[[#This Row],[datatype]] = "varchar",
  MIN(
    COL_SIZES[[#This Row],[column_length]],
    IFERROR(VALUE(VLOOKUP(
      COL_SIZES[[#This Row],[table_name]]&amp;"."&amp;COL_SIZES[[#This Row],[column_name]],
      AVG_COL_SIZES[#Data],2,FALSE)),
    COL_SIZES[[#This Row],[column_length]])
  ),
  COL_SIZES[[#This Row],[column_length]])</f>
        <v>4</v>
      </c>
      <c r="C2360" s="109">
        <f>VLOOKUP(A2360,DBMS_TYPE_SIZES[],2,FALSE)</f>
        <v>9</v>
      </c>
      <c r="D2360" s="109">
        <f>VLOOKUP(A2360,DBMS_TYPE_SIZES[],3,FALSE)</f>
        <v>4</v>
      </c>
      <c r="E2360" s="110">
        <f>VLOOKUP(A2360,DBMS_TYPE_SIZES[],4,FALSE)</f>
        <v>4</v>
      </c>
      <c r="F2360" t="s">
        <v>914</v>
      </c>
      <c r="G2360" t="s">
        <v>697</v>
      </c>
      <c r="H2360" t="s">
        <v>18</v>
      </c>
      <c r="I2360">
        <v>10</v>
      </c>
      <c r="J2360">
        <v>4</v>
      </c>
    </row>
    <row r="2361" spans="1:10">
      <c r="A2361" s="108" t="str">
        <f>COL_SIZES[[#This Row],[datatype]]&amp;"_"&amp;COL_SIZES[[#This Row],[column_prec]]&amp;"_"&amp;COL_SIZES[[#This Row],[col_len]]</f>
        <v>int_10_4</v>
      </c>
      <c r="B2361" s="108">
        <f>IF(COL_SIZES[[#This Row],[datatype]] = "varchar",
  MIN(
    COL_SIZES[[#This Row],[column_length]],
    IFERROR(VALUE(VLOOKUP(
      COL_SIZES[[#This Row],[table_name]]&amp;"."&amp;COL_SIZES[[#This Row],[column_name]],
      AVG_COL_SIZES[#Data],2,FALSE)),
    COL_SIZES[[#This Row],[column_length]])
  ),
  COL_SIZES[[#This Row],[column_length]])</f>
        <v>4</v>
      </c>
      <c r="C2361" s="109">
        <f>VLOOKUP(A2361,DBMS_TYPE_SIZES[],2,FALSE)</f>
        <v>9</v>
      </c>
      <c r="D2361" s="109">
        <f>VLOOKUP(A2361,DBMS_TYPE_SIZES[],3,FALSE)</f>
        <v>4</v>
      </c>
      <c r="E2361" s="110">
        <f>VLOOKUP(A2361,DBMS_TYPE_SIZES[],4,FALSE)</f>
        <v>4</v>
      </c>
      <c r="F2361" t="s">
        <v>914</v>
      </c>
      <c r="G2361" t="s">
        <v>698</v>
      </c>
      <c r="H2361" t="s">
        <v>18</v>
      </c>
      <c r="I2361">
        <v>10</v>
      </c>
      <c r="J2361">
        <v>4</v>
      </c>
    </row>
    <row r="2362" spans="1:10">
      <c r="A2362" s="108" t="str">
        <f>COL_SIZES[[#This Row],[datatype]]&amp;"_"&amp;COL_SIZES[[#This Row],[column_prec]]&amp;"_"&amp;COL_SIZES[[#This Row],[col_len]]</f>
        <v>int_10_4</v>
      </c>
      <c r="B2362" s="108">
        <f>IF(COL_SIZES[[#This Row],[datatype]] = "varchar",
  MIN(
    COL_SIZES[[#This Row],[column_length]],
    IFERROR(VALUE(VLOOKUP(
      COL_SIZES[[#This Row],[table_name]]&amp;"."&amp;COL_SIZES[[#This Row],[column_name]],
      AVG_COL_SIZES[#Data],2,FALSE)),
    COL_SIZES[[#This Row],[column_length]])
  ),
  COL_SIZES[[#This Row],[column_length]])</f>
        <v>4</v>
      </c>
      <c r="C2362" s="109">
        <f>VLOOKUP(A2362,DBMS_TYPE_SIZES[],2,FALSE)</f>
        <v>9</v>
      </c>
      <c r="D2362" s="109">
        <f>VLOOKUP(A2362,DBMS_TYPE_SIZES[],3,FALSE)</f>
        <v>4</v>
      </c>
      <c r="E2362" s="110">
        <f>VLOOKUP(A2362,DBMS_TYPE_SIZES[],4,FALSE)</f>
        <v>4</v>
      </c>
      <c r="F2362" t="s">
        <v>914</v>
      </c>
      <c r="G2362" t="s">
        <v>139</v>
      </c>
      <c r="H2362" t="s">
        <v>18</v>
      </c>
      <c r="I2362">
        <v>10</v>
      </c>
      <c r="J2362">
        <v>4</v>
      </c>
    </row>
    <row r="2363" spans="1:10">
      <c r="A2363" s="108" t="str">
        <f>COL_SIZES[[#This Row],[datatype]]&amp;"_"&amp;COL_SIZES[[#This Row],[column_prec]]&amp;"_"&amp;COL_SIZES[[#This Row],[col_len]]</f>
        <v>varchar_0_255</v>
      </c>
      <c r="B2363" s="108">
        <f>IF(COL_SIZES[[#This Row],[datatype]] = "varchar",
  MIN(
    COL_SIZES[[#This Row],[column_length]],
    IFERROR(VALUE(VLOOKUP(
      COL_SIZES[[#This Row],[table_name]]&amp;"."&amp;COL_SIZES[[#This Row],[column_name]],
      AVG_COL_SIZES[#Data],2,FALSE)),
    COL_SIZES[[#This Row],[column_length]])
  ),
  COL_SIZES[[#This Row],[column_length]])</f>
        <v>255</v>
      </c>
      <c r="C2363" s="109">
        <f>VLOOKUP(A2363,DBMS_TYPE_SIZES[],2,FALSE)</f>
        <v>255</v>
      </c>
      <c r="D2363" s="109">
        <f>VLOOKUP(A2363,DBMS_TYPE_SIZES[],3,FALSE)</f>
        <v>255</v>
      </c>
      <c r="E2363" s="110">
        <f>VLOOKUP(A2363,DBMS_TYPE_SIZES[],4,FALSE)</f>
        <v>256</v>
      </c>
      <c r="F2363" t="s">
        <v>914</v>
      </c>
      <c r="G2363" t="s">
        <v>699</v>
      </c>
      <c r="H2363" t="s">
        <v>86</v>
      </c>
      <c r="I2363">
        <v>0</v>
      </c>
      <c r="J2363">
        <v>255</v>
      </c>
    </row>
    <row r="2364" spans="1:10">
      <c r="A2364" s="108" t="str">
        <f>COL_SIZES[[#This Row],[datatype]]&amp;"_"&amp;COL_SIZES[[#This Row],[column_prec]]&amp;"_"&amp;COL_SIZES[[#This Row],[col_len]]</f>
        <v>varchar_0_255</v>
      </c>
      <c r="B2364" s="108">
        <f>IF(COL_SIZES[[#This Row],[datatype]] = "varchar",
  MIN(
    COL_SIZES[[#This Row],[column_length]],
    IFERROR(VALUE(VLOOKUP(
      COL_SIZES[[#This Row],[table_name]]&amp;"."&amp;COL_SIZES[[#This Row],[column_name]],
      AVG_COL_SIZES[#Data],2,FALSE)),
    COL_SIZES[[#This Row],[column_length]])
  ),
  COL_SIZES[[#This Row],[column_length]])</f>
        <v>255</v>
      </c>
      <c r="C2364" s="109">
        <f>VLOOKUP(A2364,DBMS_TYPE_SIZES[],2,FALSE)</f>
        <v>255</v>
      </c>
      <c r="D2364" s="109">
        <f>VLOOKUP(A2364,DBMS_TYPE_SIZES[],3,FALSE)</f>
        <v>255</v>
      </c>
      <c r="E2364" s="110">
        <f>VLOOKUP(A2364,DBMS_TYPE_SIZES[],4,FALSE)</f>
        <v>256</v>
      </c>
      <c r="F2364" t="s">
        <v>914</v>
      </c>
      <c r="G2364" t="s">
        <v>700</v>
      </c>
      <c r="H2364" t="s">
        <v>86</v>
      </c>
      <c r="I2364">
        <v>0</v>
      </c>
      <c r="J2364">
        <v>255</v>
      </c>
    </row>
    <row r="2365" spans="1:10">
      <c r="A2365" s="108" t="str">
        <f>COL_SIZES[[#This Row],[datatype]]&amp;"_"&amp;COL_SIZES[[#This Row],[column_prec]]&amp;"_"&amp;COL_SIZES[[#This Row],[col_len]]</f>
        <v>int_10_4</v>
      </c>
      <c r="B2365" s="108">
        <f>IF(COL_SIZES[[#This Row],[datatype]] = "varchar",
  MIN(
    COL_SIZES[[#This Row],[column_length]],
    IFERROR(VALUE(VLOOKUP(
      COL_SIZES[[#This Row],[table_name]]&amp;"."&amp;COL_SIZES[[#This Row],[column_name]],
      AVG_COL_SIZES[#Data],2,FALSE)),
    COL_SIZES[[#This Row],[column_length]])
  ),
  COL_SIZES[[#This Row],[column_length]])</f>
        <v>4</v>
      </c>
      <c r="C2365" s="109">
        <f>VLOOKUP(A2365,DBMS_TYPE_SIZES[],2,FALSE)</f>
        <v>9</v>
      </c>
      <c r="D2365" s="109">
        <f>VLOOKUP(A2365,DBMS_TYPE_SIZES[],3,FALSE)</f>
        <v>4</v>
      </c>
      <c r="E2365" s="110">
        <f>VLOOKUP(A2365,DBMS_TYPE_SIZES[],4,FALSE)</f>
        <v>4</v>
      </c>
      <c r="F2365" t="s">
        <v>914</v>
      </c>
      <c r="G2365" t="s">
        <v>116</v>
      </c>
      <c r="H2365" t="s">
        <v>18</v>
      </c>
      <c r="I2365">
        <v>10</v>
      </c>
      <c r="J2365">
        <v>4</v>
      </c>
    </row>
    <row r="2366" spans="1:10">
      <c r="A2366" s="108" t="str">
        <f>COL_SIZES[[#This Row],[datatype]]&amp;"_"&amp;COL_SIZES[[#This Row],[column_prec]]&amp;"_"&amp;COL_SIZES[[#This Row],[col_len]]</f>
        <v>numeric_16_9</v>
      </c>
      <c r="B2366" s="108">
        <f>IF(COL_SIZES[[#This Row],[datatype]] = "varchar",
  MIN(
    COL_SIZES[[#This Row],[column_length]],
    IFERROR(VALUE(VLOOKUP(
      COL_SIZES[[#This Row],[table_name]]&amp;"."&amp;COL_SIZES[[#This Row],[column_name]],
      AVG_COL_SIZES[#Data],2,FALSE)),
    COL_SIZES[[#This Row],[column_length]])
  ),
  COL_SIZES[[#This Row],[column_length]])</f>
        <v>9</v>
      </c>
      <c r="C2366" s="109">
        <f>VLOOKUP(A2366,DBMS_TYPE_SIZES[],2,FALSE)</f>
        <v>9</v>
      </c>
      <c r="D2366" s="109">
        <f>VLOOKUP(A2366,DBMS_TYPE_SIZES[],3,FALSE)</f>
        <v>9</v>
      </c>
      <c r="E2366" s="110">
        <f>VLOOKUP(A2366,DBMS_TYPE_SIZES[],4,FALSE)</f>
        <v>9</v>
      </c>
      <c r="F2366" t="s">
        <v>914</v>
      </c>
      <c r="G2366" t="s">
        <v>96</v>
      </c>
      <c r="H2366" t="s">
        <v>62</v>
      </c>
      <c r="I2366">
        <v>16</v>
      </c>
      <c r="J2366">
        <v>9</v>
      </c>
    </row>
    <row r="2367" spans="1:10">
      <c r="A2367" s="108" t="str">
        <f>COL_SIZES[[#This Row],[datatype]]&amp;"_"&amp;COL_SIZES[[#This Row],[column_prec]]&amp;"_"&amp;COL_SIZES[[#This Row],[col_len]]</f>
        <v>datetime_23_8</v>
      </c>
      <c r="B2367" s="108">
        <f>IF(COL_SIZES[[#This Row],[datatype]] = "varchar",
  MIN(
    COL_SIZES[[#This Row],[column_length]],
    IFERROR(VALUE(VLOOKUP(
      COL_SIZES[[#This Row],[table_name]]&amp;"."&amp;COL_SIZES[[#This Row],[column_name]],
      AVG_COL_SIZES[#Data],2,FALSE)),
    COL_SIZES[[#This Row],[column_length]])
  ),
  COL_SIZES[[#This Row],[column_length]])</f>
        <v>8</v>
      </c>
      <c r="C2367" s="109">
        <f>VLOOKUP(A2367,DBMS_TYPE_SIZES[],2,FALSE)</f>
        <v>7</v>
      </c>
      <c r="D2367" s="109">
        <f>VLOOKUP(A2367,DBMS_TYPE_SIZES[],3,FALSE)</f>
        <v>8</v>
      </c>
      <c r="E2367" s="110">
        <f>VLOOKUP(A2367,DBMS_TYPE_SIZES[],4,FALSE)</f>
        <v>8</v>
      </c>
      <c r="F2367" t="s">
        <v>914</v>
      </c>
      <c r="G2367" t="s">
        <v>719</v>
      </c>
      <c r="H2367" t="s">
        <v>20</v>
      </c>
      <c r="I2367">
        <v>23</v>
      </c>
      <c r="J2367">
        <v>8</v>
      </c>
    </row>
    <row r="2368" spans="1:10">
      <c r="A2368" s="108" t="str">
        <f>COL_SIZES[[#This Row],[datatype]]&amp;"_"&amp;COL_SIZES[[#This Row],[column_prec]]&amp;"_"&amp;COL_SIZES[[#This Row],[col_len]]</f>
        <v>int_10_4</v>
      </c>
      <c r="B2368" s="108">
        <f>IF(COL_SIZES[[#This Row],[datatype]] = "varchar",
  MIN(
    COL_SIZES[[#This Row],[column_length]],
    IFERROR(VALUE(VLOOKUP(
      COL_SIZES[[#This Row],[table_name]]&amp;"."&amp;COL_SIZES[[#This Row],[column_name]],
      AVG_COL_SIZES[#Data],2,FALSE)),
    COL_SIZES[[#This Row],[column_length]])
  ),
  COL_SIZES[[#This Row],[column_length]])</f>
        <v>4</v>
      </c>
      <c r="C2368" s="109">
        <f>VLOOKUP(A2368,DBMS_TYPE_SIZES[],2,FALSE)</f>
        <v>9</v>
      </c>
      <c r="D2368" s="109">
        <f>VLOOKUP(A2368,DBMS_TYPE_SIZES[],3,FALSE)</f>
        <v>4</v>
      </c>
      <c r="E2368" s="110">
        <f>VLOOKUP(A2368,DBMS_TYPE_SIZES[],4,FALSE)</f>
        <v>4</v>
      </c>
      <c r="F2368" t="s">
        <v>914</v>
      </c>
      <c r="G2368" t="s">
        <v>720</v>
      </c>
      <c r="H2368" t="s">
        <v>18</v>
      </c>
      <c r="I2368">
        <v>10</v>
      </c>
      <c r="J2368">
        <v>4</v>
      </c>
    </row>
    <row r="2369" spans="1:10">
      <c r="A2369" s="108" t="str">
        <f>COL_SIZES[[#This Row],[datatype]]&amp;"_"&amp;COL_SIZES[[#This Row],[column_prec]]&amp;"_"&amp;COL_SIZES[[#This Row],[col_len]]</f>
        <v>int_10_4</v>
      </c>
      <c r="B2369" s="108">
        <f>IF(COL_SIZES[[#This Row],[datatype]] = "varchar",
  MIN(
    COL_SIZES[[#This Row],[column_length]],
    IFERROR(VALUE(VLOOKUP(
      COL_SIZES[[#This Row],[table_name]]&amp;"."&amp;COL_SIZES[[#This Row],[column_name]],
      AVG_COL_SIZES[#Data],2,FALSE)),
    COL_SIZES[[#This Row],[column_length]])
  ),
  COL_SIZES[[#This Row],[column_length]])</f>
        <v>4</v>
      </c>
      <c r="C2369" s="109">
        <f>VLOOKUP(A2369,DBMS_TYPE_SIZES[],2,FALSE)</f>
        <v>9</v>
      </c>
      <c r="D2369" s="109">
        <f>VLOOKUP(A2369,DBMS_TYPE_SIZES[],3,FALSE)</f>
        <v>4</v>
      </c>
      <c r="E2369" s="110">
        <f>VLOOKUP(A2369,DBMS_TYPE_SIZES[],4,FALSE)</f>
        <v>4</v>
      </c>
      <c r="F2369" t="s">
        <v>914</v>
      </c>
      <c r="G2369" t="s">
        <v>721</v>
      </c>
      <c r="H2369" t="s">
        <v>18</v>
      </c>
      <c r="I2369">
        <v>10</v>
      </c>
      <c r="J2369">
        <v>4</v>
      </c>
    </row>
    <row r="2370" spans="1:10">
      <c r="A2370" s="108" t="str">
        <f>COL_SIZES[[#This Row],[datatype]]&amp;"_"&amp;COL_SIZES[[#This Row],[column_prec]]&amp;"_"&amp;COL_SIZES[[#This Row],[col_len]]</f>
        <v>int_10_4</v>
      </c>
      <c r="B2370" s="108">
        <f>IF(COL_SIZES[[#This Row],[datatype]] = "varchar",
  MIN(
    COL_SIZES[[#This Row],[column_length]],
    IFERROR(VALUE(VLOOKUP(
      COL_SIZES[[#This Row],[table_name]]&amp;"."&amp;COL_SIZES[[#This Row],[column_name]],
      AVG_COL_SIZES[#Data],2,FALSE)),
    COL_SIZES[[#This Row],[column_length]])
  ),
  COL_SIZES[[#This Row],[column_length]])</f>
        <v>4</v>
      </c>
      <c r="C2370" s="109">
        <f>VLOOKUP(A2370,DBMS_TYPE_SIZES[],2,FALSE)</f>
        <v>9</v>
      </c>
      <c r="D2370" s="109">
        <f>VLOOKUP(A2370,DBMS_TYPE_SIZES[],3,FALSE)</f>
        <v>4</v>
      </c>
      <c r="E2370" s="110">
        <f>VLOOKUP(A2370,DBMS_TYPE_SIZES[],4,FALSE)</f>
        <v>4</v>
      </c>
      <c r="F2370" t="s">
        <v>914</v>
      </c>
      <c r="G2370" t="s">
        <v>235</v>
      </c>
      <c r="H2370" t="s">
        <v>18</v>
      </c>
      <c r="I2370">
        <v>10</v>
      </c>
      <c r="J2370">
        <v>4</v>
      </c>
    </row>
    <row r="2371" spans="1:10">
      <c r="A2371" s="108" t="str">
        <f>COL_SIZES[[#This Row],[datatype]]&amp;"_"&amp;COL_SIZES[[#This Row],[column_prec]]&amp;"_"&amp;COL_SIZES[[#This Row],[col_len]]</f>
        <v>int_10_4</v>
      </c>
      <c r="B2371" s="108">
        <f>IF(COL_SIZES[[#This Row],[datatype]] = "varchar",
  MIN(
    COL_SIZES[[#This Row],[column_length]],
    IFERROR(VALUE(VLOOKUP(
      COL_SIZES[[#This Row],[table_name]]&amp;"."&amp;COL_SIZES[[#This Row],[column_name]],
      AVG_COL_SIZES[#Data],2,FALSE)),
    COL_SIZES[[#This Row],[column_length]])
  ),
  COL_SIZES[[#This Row],[column_length]])</f>
        <v>4</v>
      </c>
      <c r="C2371" s="109">
        <f>VLOOKUP(A2371,DBMS_TYPE_SIZES[],2,FALSE)</f>
        <v>9</v>
      </c>
      <c r="D2371" s="109">
        <f>VLOOKUP(A2371,DBMS_TYPE_SIZES[],3,FALSE)</f>
        <v>4</v>
      </c>
      <c r="E2371" s="110">
        <f>VLOOKUP(A2371,DBMS_TYPE_SIZES[],4,FALSE)</f>
        <v>4</v>
      </c>
      <c r="F2371" t="s">
        <v>914</v>
      </c>
      <c r="G2371" t="s">
        <v>918</v>
      </c>
      <c r="H2371" t="s">
        <v>18</v>
      </c>
      <c r="I2371">
        <v>10</v>
      </c>
      <c r="J2371">
        <v>4</v>
      </c>
    </row>
    <row r="2372" spans="1:10">
      <c r="A2372" s="108" t="str">
        <f>COL_SIZES[[#This Row],[datatype]]&amp;"_"&amp;COL_SIZES[[#This Row],[column_prec]]&amp;"_"&amp;COL_SIZES[[#This Row],[col_len]]</f>
        <v>int_10_4</v>
      </c>
      <c r="B2372" s="108">
        <f>IF(COL_SIZES[[#This Row],[datatype]] = "varchar",
  MIN(
    COL_SIZES[[#This Row],[column_length]],
    IFERROR(VALUE(VLOOKUP(
      COL_SIZES[[#This Row],[table_name]]&amp;"."&amp;COL_SIZES[[#This Row],[column_name]],
      AVG_COL_SIZES[#Data],2,FALSE)),
    COL_SIZES[[#This Row],[column_length]])
  ),
  COL_SIZES[[#This Row],[column_length]])</f>
        <v>4</v>
      </c>
      <c r="C2372" s="109">
        <f>VLOOKUP(A2372,DBMS_TYPE_SIZES[],2,FALSE)</f>
        <v>9</v>
      </c>
      <c r="D2372" s="109">
        <f>VLOOKUP(A2372,DBMS_TYPE_SIZES[],3,FALSE)</f>
        <v>4</v>
      </c>
      <c r="E2372" s="110">
        <f>VLOOKUP(A2372,DBMS_TYPE_SIZES[],4,FALSE)</f>
        <v>4</v>
      </c>
      <c r="F2372" t="s">
        <v>914</v>
      </c>
      <c r="G2372" t="s">
        <v>725</v>
      </c>
      <c r="H2372" t="s">
        <v>18</v>
      </c>
      <c r="I2372">
        <v>10</v>
      </c>
      <c r="J2372">
        <v>4</v>
      </c>
    </row>
    <row r="2373" spans="1:10">
      <c r="A2373" s="108" t="str">
        <f>COL_SIZES[[#This Row],[datatype]]&amp;"_"&amp;COL_SIZES[[#This Row],[column_prec]]&amp;"_"&amp;COL_SIZES[[#This Row],[col_len]]</f>
        <v>int_10_4</v>
      </c>
      <c r="B2373" s="108">
        <f>IF(COL_SIZES[[#This Row],[datatype]] = "varchar",
  MIN(
    COL_SIZES[[#This Row],[column_length]],
    IFERROR(VALUE(VLOOKUP(
      COL_SIZES[[#This Row],[table_name]]&amp;"."&amp;COL_SIZES[[#This Row],[column_name]],
      AVG_COL_SIZES[#Data],2,FALSE)),
    COL_SIZES[[#This Row],[column_length]])
  ),
  COL_SIZES[[#This Row],[column_length]])</f>
        <v>4</v>
      </c>
      <c r="C2373" s="109">
        <f>VLOOKUP(A2373,DBMS_TYPE_SIZES[],2,FALSE)</f>
        <v>9</v>
      </c>
      <c r="D2373" s="109">
        <f>VLOOKUP(A2373,DBMS_TYPE_SIZES[],3,FALSE)</f>
        <v>4</v>
      </c>
      <c r="E2373" s="110">
        <f>VLOOKUP(A2373,DBMS_TYPE_SIZES[],4,FALSE)</f>
        <v>4</v>
      </c>
      <c r="F2373" t="s">
        <v>914</v>
      </c>
      <c r="G2373" t="s">
        <v>704</v>
      </c>
      <c r="H2373" t="s">
        <v>18</v>
      </c>
      <c r="I2373">
        <v>10</v>
      </c>
      <c r="J2373">
        <v>4</v>
      </c>
    </row>
    <row r="2374" spans="1:10">
      <c r="A2374" s="108" t="str">
        <f>COL_SIZES[[#This Row],[datatype]]&amp;"_"&amp;COL_SIZES[[#This Row],[column_prec]]&amp;"_"&amp;COL_SIZES[[#This Row],[col_len]]</f>
        <v>int_10_4</v>
      </c>
      <c r="B2374" s="108">
        <f>IF(COL_SIZES[[#This Row],[datatype]] = "varchar",
  MIN(
    COL_SIZES[[#This Row],[column_length]],
    IFERROR(VALUE(VLOOKUP(
      COL_SIZES[[#This Row],[table_name]]&amp;"."&amp;COL_SIZES[[#This Row],[column_name]],
      AVG_COL_SIZES[#Data],2,FALSE)),
    COL_SIZES[[#This Row],[column_length]])
  ),
  COL_SIZES[[#This Row],[column_length]])</f>
        <v>4</v>
      </c>
      <c r="C2374" s="109">
        <f>VLOOKUP(A2374,DBMS_TYPE_SIZES[],2,FALSE)</f>
        <v>9</v>
      </c>
      <c r="D2374" s="109">
        <f>VLOOKUP(A2374,DBMS_TYPE_SIZES[],3,FALSE)</f>
        <v>4</v>
      </c>
      <c r="E2374" s="110">
        <f>VLOOKUP(A2374,DBMS_TYPE_SIZES[],4,FALSE)</f>
        <v>4</v>
      </c>
      <c r="F2374" t="s">
        <v>914</v>
      </c>
      <c r="G2374" t="s">
        <v>706</v>
      </c>
      <c r="H2374" t="s">
        <v>18</v>
      </c>
      <c r="I2374">
        <v>10</v>
      </c>
      <c r="J2374">
        <v>4</v>
      </c>
    </row>
    <row r="2375" spans="1:10">
      <c r="A2375" s="108" t="str">
        <f>COL_SIZES[[#This Row],[datatype]]&amp;"_"&amp;COL_SIZES[[#This Row],[column_prec]]&amp;"_"&amp;COL_SIZES[[#This Row],[col_len]]</f>
        <v>int_10_4</v>
      </c>
      <c r="B2375" s="108">
        <f>IF(COL_SIZES[[#This Row],[datatype]] = "varchar",
  MIN(
    COL_SIZES[[#This Row],[column_length]],
    IFERROR(VALUE(VLOOKUP(
      COL_SIZES[[#This Row],[table_name]]&amp;"."&amp;COL_SIZES[[#This Row],[column_name]],
      AVG_COL_SIZES[#Data],2,FALSE)),
    COL_SIZES[[#This Row],[column_length]])
  ),
  COL_SIZES[[#This Row],[column_length]])</f>
        <v>4</v>
      </c>
      <c r="C2375" s="109">
        <f>VLOOKUP(A2375,DBMS_TYPE_SIZES[],2,FALSE)</f>
        <v>9</v>
      </c>
      <c r="D2375" s="109">
        <f>VLOOKUP(A2375,DBMS_TYPE_SIZES[],3,FALSE)</f>
        <v>4</v>
      </c>
      <c r="E2375" s="110">
        <f>VLOOKUP(A2375,DBMS_TYPE_SIZES[],4,FALSE)</f>
        <v>4</v>
      </c>
      <c r="F2375" t="s">
        <v>914</v>
      </c>
      <c r="G2375" t="s">
        <v>908</v>
      </c>
      <c r="H2375" t="s">
        <v>18</v>
      </c>
      <c r="I2375">
        <v>10</v>
      </c>
      <c r="J2375">
        <v>4</v>
      </c>
    </row>
    <row r="2376" spans="1:10">
      <c r="A2376" s="108" t="str">
        <f>COL_SIZES[[#This Row],[datatype]]&amp;"_"&amp;COL_SIZES[[#This Row],[column_prec]]&amp;"_"&amp;COL_SIZES[[#This Row],[col_len]]</f>
        <v>int_10_4</v>
      </c>
      <c r="B2376" s="108">
        <f>IF(COL_SIZES[[#This Row],[datatype]] = "varchar",
  MIN(
    COL_SIZES[[#This Row],[column_length]],
    IFERROR(VALUE(VLOOKUP(
      COL_SIZES[[#This Row],[table_name]]&amp;"."&amp;COL_SIZES[[#This Row],[column_name]],
      AVG_COL_SIZES[#Data],2,FALSE)),
    COL_SIZES[[#This Row],[column_length]])
  ),
  COL_SIZES[[#This Row],[column_length]])</f>
        <v>4</v>
      </c>
      <c r="C2376" s="109">
        <f>VLOOKUP(A2376,DBMS_TYPE_SIZES[],2,FALSE)</f>
        <v>9</v>
      </c>
      <c r="D2376" s="109">
        <f>VLOOKUP(A2376,DBMS_TYPE_SIZES[],3,FALSE)</f>
        <v>4</v>
      </c>
      <c r="E2376" s="110">
        <f>VLOOKUP(A2376,DBMS_TYPE_SIZES[],4,FALSE)</f>
        <v>4</v>
      </c>
      <c r="F2376" t="s">
        <v>914</v>
      </c>
      <c r="G2376" t="s">
        <v>221</v>
      </c>
      <c r="H2376" t="s">
        <v>18</v>
      </c>
      <c r="I2376">
        <v>10</v>
      </c>
      <c r="J2376">
        <v>4</v>
      </c>
    </row>
    <row r="2377" spans="1:10">
      <c r="A2377" s="108" t="str">
        <f>COL_SIZES[[#This Row],[datatype]]&amp;"_"&amp;COL_SIZES[[#This Row],[column_prec]]&amp;"_"&amp;COL_SIZES[[#This Row],[col_len]]</f>
        <v>datetime_23_8</v>
      </c>
      <c r="B2377" s="108">
        <f>IF(COL_SIZES[[#This Row],[datatype]] = "varchar",
  MIN(
    COL_SIZES[[#This Row],[column_length]],
    IFERROR(VALUE(VLOOKUP(
      COL_SIZES[[#This Row],[table_name]]&amp;"."&amp;COL_SIZES[[#This Row],[column_name]],
      AVG_COL_SIZES[#Data],2,FALSE)),
    COL_SIZES[[#This Row],[column_length]])
  ),
  COL_SIZES[[#This Row],[column_length]])</f>
        <v>8</v>
      </c>
      <c r="C2377" s="109">
        <f>VLOOKUP(A2377,DBMS_TYPE_SIZES[],2,FALSE)</f>
        <v>7</v>
      </c>
      <c r="D2377" s="109">
        <f>VLOOKUP(A2377,DBMS_TYPE_SIZES[],3,FALSE)</f>
        <v>8</v>
      </c>
      <c r="E2377" s="110">
        <f>VLOOKUP(A2377,DBMS_TYPE_SIZES[],4,FALSE)</f>
        <v>8</v>
      </c>
      <c r="F2377" t="s">
        <v>919</v>
      </c>
      <c r="G2377" t="s">
        <v>715</v>
      </c>
      <c r="H2377" t="s">
        <v>20</v>
      </c>
      <c r="I2377">
        <v>23</v>
      </c>
      <c r="J2377">
        <v>8</v>
      </c>
    </row>
    <row r="2378" spans="1:10">
      <c r="A2378" s="108" t="str">
        <f>COL_SIZES[[#This Row],[datatype]]&amp;"_"&amp;COL_SIZES[[#This Row],[column_prec]]&amp;"_"&amp;COL_SIZES[[#This Row],[col_len]]</f>
        <v>int_10_4</v>
      </c>
      <c r="B2378" s="108">
        <f>IF(COL_SIZES[[#This Row],[datatype]] = "varchar",
  MIN(
    COL_SIZES[[#This Row],[column_length]],
    IFERROR(VALUE(VLOOKUP(
      COL_SIZES[[#This Row],[table_name]]&amp;"."&amp;COL_SIZES[[#This Row],[column_name]],
      AVG_COL_SIZES[#Data],2,FALSE)),
    COL_SIZES[[#This Row],[column_length]])
  ),
  COL_SIZES[[#This Row],[column_length]])</f>
        <v>4</v>
      </c>
      <c r="C2378" s="109">
        <f>VLOOKUP(A2378,DBMS_TYPE_SIZES[],2,FALSE)</f>
        <v>9</v>
      </c>
      <c r="D2378" s="109">
        <f>VLOOKUP(A2378,DBMS_TYPE_SIZES[],3,FALSE)</f>
        <v>4</v>
      </c>
      <c r="E2378" s="110">
        <f>VLOOKUP(A2378,DBMS_TYPE_SIZES[],4,FALSE)</f>
        <v>4</v>
      </c>
      <c r="F2378" t="s">
        <v>919</v>
      </c>
      <c r="G2378" t="s">
        <v>129</v>
      </c>
      <c r="H2378" t="s">
        <v>18</v>
      </c>
      <c r="I2378">
        <v>10</v>
      </c>
      <c r="J2378">
        <v>4</v>
      </c>
    </row>
    <row r="2379" spans="1:10">
      <c r="A2379" s="108" t="str">
        <f>COL_SIZES[[#This Row],[datatype]]&amp;"_"&amp;COL_SIZES[[#This Row],[column_prec]]&amp;"_"&amp;COL_SIZES[[#This Row],[col_len]]</f>
        <v>varchar_0_50</v>
      </c>
      <c r="B2379" s="108">
        <f>IF(COL_SIZES[[#This Row],[datatype]] = "varchar",
  MIN(
    COL_SIZES[[#This Row],[column_length]],
    IFERROR(VALUE(VLOOKUP(
      COL_SIZES[[#This Row],[table_name]]&amp;"."&amp;COL_SIZES[[#This Row],[column_name]],
      AVG_COL_SIZES[#Data],2,FALSE)),
    COL_SIZES[[#This Row],[column_length]])
  ),
  COL_SIZES[[#This Row],[column_length]])</f>
        <v>50</v>
      </c>
      <c r="C2379" s="109">
        <f>VLOOKUP(A2379,DBMS_TYPE_SIZES[],2,FALSE)</f>
        <v>50</v>
      </c>
      <c r="D2379" s="109">
        <f>VLOOKUP(A2379,DBMS_TYPE_SIZES[],3,FALSE)</f>
        <v>50</v>
      </c>
      <c r="E2379" s="110">
        <f>VLOOKUP(A2379,DBMS_TYPE_SIZES[],4,FALSE)</f>
        <v>51</v>
      </c>
      <c r="F2379" t="s">
        <v>919</v>
      </c>
      <c r="G2379" t="s">
        <v>916</v>
      </c>
      <c r="H2379" t="s">
        <v>86</v>
      </c>
      <c r="I2379">
        <v>0</v>
      </c>
      <c r="J2379">
        <v>50</v>
      </c>
    </row>
    <row r="2380" spans="1:10">
      <c r="A2380" s="108" t="str">
        <f>COL_SIZES[[#This Row],[datatype]]&amp;"_"&amp;COL_SIZES[[#This Row],[column_prec]]&amp;"_"&amp;COL_SIZES[[#This Row],[col_len]]</f>
        <v>varchar_0_64</v>
      </c>
      <c r="B2380" s="108">
        <f>IF(COL_SIZES[[#This Row],[datatype]] = "varchar",
  MIN(
    COL_SIZES[[#This Row],[column_length]],
    IFERROR(VALUE(VLOOKUP(
      COL_SIZES[[#This Row],[table_name]]&amp;"."&amp;COL_SIZES[[#This Row],[column_name]],
      AVG_COL_SIZES[#Data],2,FALSE)),
    COL_SIZES[[#This Row],[column_length]])
  ),
  COL_SIZES[[#This Row],[column_length]])</f>
        <v>64</v>
      </c>
      <c r="C2380" s="109">
        <f>VLOOKUP(A2380,DBMS_TYPE_SIZES[],2,FALSE)</f>
        <v>64</v>
      </c>
      <c r="D2380" s="109">
        <f>VLOOKUP(A2380,DBMS_TYPE_SIZES[],3,FALSE)</f>
        <v>64</v>
      </c>
      <c r="E2380" s="110">
        <f>VLOOKUP(A2380,DBMS_TYPE_SIZES[],4,FALSE)</f>
        <v>65</v>
      </c>
      <c r="F2380" t="s">
        <v>919</v>
      </c>
      <c r="G2380" t="s">
        <v>234</v>
      </c>
      <c r="H2380" t="s">
        <v>86</v>
      </c>
      <c r="I2380">
        <v>0</v>
      </c>
      <c r="J2380">
        <v>64</v>
      </c>
    </row>
    <row r="2381" spans="1:10">
      <c r="A2381" s="108" t="str">
        <f>COL_SIZES[[#This Row],[datatype]]&amp;"_"&amp;COL_SIZES[[#This Row],[column_prec]]&amp;"_"&amp;COL_SIZES[[#This Row],[col_len]]</f>
        <v>int_10_4</v>
      </c>
      <c r="B2381" s="108">
        <f>IF(COL_SIZES[[#This Row],[datatype]] = "varchar",
  MIN(
    COL_SIZES[[#This Row],[column_length]],
    IFERROR(VALUE(VLOOKUP(
      COL_SIZES[[#This Row],[table_name]]&amp;"."&amp;COL_SIZES[[#This Row],[column_name]],
      AVG_COL_SIZES[#Data],2,FALSE)),
    COL_SIZES[[#This Row],[column_length]])
  ),
  COL_SIZES[[#This Row],[column_length]])</f>
        <v>4</v>
      </c>
      <c r="C2381" s="109">
        <f>VLOOKUP(A2381,DBMS_TYPE_SIZES[],2,FALSE)</f>
        <v>9</v>
      </c>
      <c r="D2381" s="109">
        <f>VLOOKUP(A2381,DBMS_TYPE_SIZES[],3,FALSE)</f>
        <v>4</v>
      </c>
      <c r="E2381" s="110">
        <f>VLOOKUP(A2381,DBMS_TYPE_SIZES[],4,FALSE)</f>
        <v>4</v>
      </c>
      <c r="F2381" t="s">
        <v>919</v>
      </c>
      <c r="G2381" t="s">
        <v>920</v>
      </c>
      <c r="H2381" t="s">
        <v>18</v>
      </c>
      <c r="I2381">
        <v>10</v>
      </c>
      <c r="J2381">
        <v>4</v>
      </c>
    </row>
    <row r="2382" spans="1:10">
      <c r="A2382" s="108" t="str">
        <f>COL_SIZES[[#This Row],[datatype]]&amp;"_"&amp;COL_SIZES[[#This Row],[column_prec]]&amp;"_"&amp;COL_SIZES[[#This Row],[col_len]]</f>
        <v>numeric_19_9</v>
      </c>
      <c r="B2382" s="108">
        <f>IF(COL_SIZES[[#This Row],[datatype]] = "varchar",
  MIN(
    COL_SIZES[[#This Row],[column_length]],
    IFERROR(VALUE(VLOOKUP(
      COL_SIZES[[#This Row],[table_name]]&amp;"."&amp;COL_SIZES[[#This Row],[column_name]],
      AVG_COL_SIZES[#Data],2,FALSE)),
    COL_SIZES[[#This Row],[column_length]])
  ),
  COL_SIZES[[#This Row],[column_length]])</f>
        <v>9</v>
      </c>
      <c r="C2382" s="109">
        <f>VLOOKUP(A2382,DBMS_TYPE_SIZES[],2,FALSE)</f>
        <v>9</v>
      </c>
      <c r="D2382" s="109">
        <f>VLOOKUP(A2382,DBMS_TYPE_SIZES[],3,FALSE)</f>
        <v>9</v>
      </c>
      <c r="E2382" s="110">
        <f>VLOOKUP(A2382,DBMS_TYPE_SIZES[],4,FALSE)</f>
        <v>9</v>
      </c>
      <c r="F2382" t="s">
        <v>919</v>
      </c>
      <c r="G2382" t="s">
        <v>143</v>
      </c>
      <c r="H2382" t="s">
        <v>62</v>
      </c>
      <c r="I2382">
        <v>19</v>
      </c>
      <c r="J2382">
        <v>9</v>
      </c>
    </row>
    <row r="2383" spans="1:10">
      <c r="A2383" s="108" t="str">
        <f>COL_SIZES[[#This Row],[datatype]]&amp;"_"&amp;COL_SIZES[[#This Row],[column_prec]]&amp;"_"&amp;COL_SIZES[[#This Row],[col_len]]</f>
        <v>int_10_4</v>
      </c>
      <c r="B2383" s="108">
        <f>IF(COL_SIZES[[#This Row],[datatype]] = "varchar",
  MIN(
    COL_SIZES[[#This Row],[column_length]],
    IFERROR(VALUE(VLOOKUP(
      COL_SIZES[[#This Row],[table_name]]&amp;"."&amp;COL_SIZES[[#This Row],[column_name]],
      AVG_COL_SIZES[#Data],2,FALSE)),
    COL_SIZES[[#This Row],[column_length]])
  ),
  COL_SIZES[[#This Row],[column_length]])</f>
        <v>4</v>
      </c>
      <c r="C2383" s="109">
        <f>VLOOKUP(A2383,DBMS_TYPE_SIZES[],2,FALSE)</f>
        <v>9</v>
      </c>
      <c r="D2383" s="109">
        <f>VLOOKUP(A2383,DBMS_TYPE_SIZES[],3,FALSE)</f>
        <v>4</v>
      </c>
      <c r="E2383" s="110">
        <f>VLOOKUP(A2383,DBMS_TYPE_SIZES[],4,FALSE)</f>
        <v>4</v>
      </c>
      <c r="F2383" t="s">
        <v>919</v>
      </c>
      <c r="G2383" t="s">
        <v>214</v>
      </c>
      <c r="H2383" t="s">
        <v>18</v>
      </c>
      <c r="I2383">
        <v>10</v>
      </c>
      <c r="J2383">
        <v>4</v>
      </c>
    </row>
    <row r="2384" spans="1:10">
      <c r="A2384" s="108" t="str">
        <f>COL_SIZES[[#This Row],[datatype]]&amp;"_"&amp;COL_SIZES[[#This Row],[column_prec]]&amp;"_"&amp;COL_SIZES[[#This Row],[col_len]]</f>
        <v>int_10_4</v>
      </c>
      <c r="B2384" s="108">
        <f>IF(COL_SIZES[[#This Row],[datatype]] = "varchar",
  MIN(
    COL_SIZES[[#This Row],[column_length]],
    IFERROR(VALUE(VLOOKUP(
      COL_SIZES[[#This Row],[table_name]]&amp;"."&amp;COL_SIZES[[#This Row],[column_name]],
      AVG_COL_SIZES[#Data],2,FALSE)),
    COL_SIZES[[#This Row],[column_length]])
  ),
  COL_SIZES[[#This Row],[column_length]])</f>
        <v>4</v>
      </c>
      <c r="C2384" s="109">
        <f>VLOOKUP(A2384,DBMS_TYPE_SIZES[],2,FALSE)</f>
        <v>9</v>
      </c>
      <c r="D2384" s="109">
        <f>VLOOKUP(A2384,DBMS_TYPE_SIZES[],3,FALSE)</f>
        <v>4</v>
      </c>
      <c r="E2384" s="110">
        <f>VLOOKUP(A2384,DBMS_TYPE_SIZES[],4,FALSE)</f>
        <v>4</v>
      </c>
      <c r="F2384" t="s">
        <v>919</v>
      </c>
      <c r="G2384" t="s">
        <v>697</v>
      </c>
      <c r="H2384" t="s">
        <v>18</v>
      </c>
      <c r="I2384">
        <v>10</v>
      </c>
      <c r="J2384">
        <v>4</v>
      </c>
    </row>
    <row r="2385" spans="1:10">
      <c r="A2385" s="108" t="str">
        <f>COL_SIZES[[#This Row],[datatype]]&amp;"_"&amp;COL_SIZES[[#This Row],[column_prec]]&amp;"_"&amp;COL_SIZES[[#This Row],[col_len]]</f>
        <v>int_10_4</v>
      </c>
      <c r="B2385" s="108">
        <f>IF(COL_SIZES[[#This Row],[datatype]] = "varchar",
  MIN(
    COL_SIZES[[#This Row],[column_length]],
    IFERROR(VALUE(VLOOKUP(
      COL_SIZES[[#This Row],[table_name]]&amp;"."&amp;COL_SIZES[[#This Row],[column_name]],
      AVG_COL_SIZES[#Data],2,FALSE)),
    COL_SIZES[[#This Row],[column_length]])
  ),
  COL_SIZES[[#This Row],[column_length]])</f>
        <v>4</v>
      </c>
      <c r="C2385" s="109">
        <f>VLOOKUP(A2385,DBMS_TYPE_SIZES[],2,FALSE)</f>
        <v>9</v>
      </c>
      <c r="D2385" s="109">
        <f>VLOOKUP(A2385,DBMS_TYPE_SIZES[],3,FALSE)</f>
        <v>4</v>
      </c>
      <c r="E2385" s="110">
        <f>VLOOKUP(A2385,DBMS_TYPE_SIZES[],4,FALSE)</f>
        <v>4</v>
      </c>
      <c r="F2385" t="s">
        <v>919</v>
      </c>
      <c r="G2385" t="s">
        <v>698</v>
      </c>
      <c r="H2385" t="s">
        <v>18</v>
      </c>
      <c r="I2385">
        <v>10</v>
      </c>
      <c r="J2385">
        <v>4</v>
      </c>
    </row>
    <row r="2386" spans="1:10">
      <c r="A2386" s="108" t="str">
        <f>COL_SIZES[[#This Row],[datatype]]&amp;"_"&amp;COL_SIZES[[#This Row],[column_prec]]&amp;"_"&amp;COL_SIZES[[#This Row],[col_len]]</f>
        <v>int_10_4</v>
      </c>
      <c r="B2386" s="108">
        <f>IF(COL_SIZES[[#This Row],[datatype]] = "varchar",
  MIN(
    COL_SIZES[[#This Row],[column_length]],
    IFERROR(VALUE(VLOOKUP(
      COL_SIZES[[#This Row],[table_name]]&amp;"."&amp;COL_SIZES[[#This Row],[column_name]],
      AVG_COL_SIZES[#Data],2,FALSE)),
    COL_SIZES[[#This Row],[column_length]])
  ),
  COL_SIZES[[#This Row],[column_length]])</f>
        <v>4</v>
      </c>
      <c r="C2386" s="109">
        <f>VLOOKUP(A2386,DBMS_TYPE_SIZES[],2,FALSE)</f>
        <v>9</v>
      </c>
      <c r="D2386" s="109">
        <f>VLOOKUP(A2386,DBMS_TYPE_SIZES[],3,FALSE)</f>
        <v>4</v>
      </c>
      <c r="E2386" s="110">
        <f>VLOOKUP(A2386,DBMS_TYPE_SIZES[],4,FALSE)</f>
        <v>4</v>
      </c>
      <c r="F2386" t="s">
        <v>919</v>
      </c>
      <c r="G2386" t="s">
        <v>139</v>
      </c>
      <c r="H2386" t="s">
        <v>18</v>
      </c>
      <c r="I2386">
        <v>10</v>
      </c>
      <c r="J2386">
        <v>4</v>
      </c>
    </row>
    <row r="2387" spans="1:10">
      <c r="A2387" s="108" t="str">
        <f>COL_SIZES[[#This Row],[datatype]]&amp;"_"&amp;COL_SIZES[[#This Row],[column_prec]]&amp;"_"&amp;COL_SIZES[[#This Row],[col_len]]</f>
        <v>varchar_0_255</v>
      </c>
      <c r="B2387" s="108">
        <f>IF(COL_SIZES[[#This Row],[datatype]] = "varchar",
  MIN(
    COL_SIZES[[#This Row],[column_length]],
    IFERROR(VALUE(VLOOKUP(
      COL_SIZES[[#This Row],[table_name]]&amp;"."&amp;COL_SIZES[[#This Row],[column_name]],
      AVG_COL_SIZES[#Data],2,FALSE)),
    COL_SIZES[[#This Row],[column_length]])
  ),
  COL_SIZES[[#This Row],[column_length]])</f>
        <v>255</v>
      </c>
      <c r="C2387" s="109">
        <f>VLOOKUP(A2387,DBMS_TYPE_SIZES[],2,FALSE)</f>
        <v>255</v>
      </c>
      <c r="D2387" s="109">
        <f>VLOOKUP(A2387,DBMS_TYPE_SIZES[],3,FALSE)</f>
        <v>255</v>
      </c>
      <c r="E2387" s="110">
        <f>VLOOKUP(A2387,DBMS_TYPE_SIZES[],4,FALSE)</f>
        <v>256</v>
      </c>
      <c r="F2387" t="s">
        <v>919</v>
      </c>
      <c r="G2387" t="s">
        <v>699</v>
      </c>
      <c r="H2387" t="s">
        <v>86</v>
      </c>
      <c r="I2387">
        <v>0</v>
      </c>
      <c r="J2387">
        <v>255</v>
      </c>
    </row>
    <row r="2388" spans="1:10">
      <c r="A2388" s="108" t="str">
        <f>COL_SIZES[[#This Row],[datatype]]&amp;"_"&amp;COL_SIZES[[#This Row],[column_prec]]&amp;"_"&amp;COL_SIZES[[#This Row],[col_len]]</f>
        <v>varchar_0_255</v>
      </c>
      <c r="B2388" s="108">
        <f>IF(COL_SIZES[[#This Row],[datatype]] = "varchar",
  MIN(
    COL_SIZES[[#This Row],[column_length]],
    IFERROR(VALUE(VLOOKUP(
      COL_SIZES[[#This Row],[table_name]]&amp;"."&amp;COL_SIZES[[#This Row],[column_name]],
      AVG_COL_SIZES[#Data],2,FALSE)),
    COL_SIZES[[#This Row],[column_length]])
  ),
  COL_SIZES[[#This Row],[column_length]])</f>
        <v>255</v>
      </c>
      <c r="C2388" s="109">
        <f>VLOOKUP(A2388,DBMS_TYPE_SIZES[],2,FALSE)</f>
        <v>255</v>
      </c>
      <c r="D2388" s="109">
        <f>VLOOKUP(A2388,DBMS_TYPE_SIZES[],3,FALSE)</f>
        <v>255</v>
      </c>
      <c r="E2388" s="110">
        <f>VLOOKUP(A2388,DBMS_TYPE_SIZES[],4,FALSE)</f>
        <v>256</v>
      </c>
      <c r="F2388" t="s">
        <v>919</v>
      </c>
      <c r="G2388" t="s">
        <v>700</v>
      </c>
      <c r="H2388" t="s">
        <v>86</v>
      </c>
      <c r="I2388">
        <v>0</v>
      </c>
      <c r="J2388">
        <v>255</v>
      </c>
    </row>
    <row r="2389" spans="1:10">
      <c r="A2389" s="108" t="str">
        <f>COL_SIZES[[#This Row],[datatype]]&amp;"_"&amp;COL_SIZES[[#This Row],[column_prec]]&amp;"_"&amp;COL_SIZES[[#This Row],[col_len]]</f>
        <v>int_10_4</v>
      </c>
      <c r="B2389" s="108">
        <f>IF(COL_SIZES[[#This Row],[datatype]] = "varchar",
  MIN(
    COL_SIZES[[#This Row],[column_length]],
    IFERROR(VALUE(VLOOKUP(
      COL_SIZES[[#This Row],[table_name]]&amp;"."&amp;COL_SIZES[[#This Row],[column_name]],
      AVG_COL_SIZES[#Data],2,FALSE)),
    COL_SIZES[[#This Row],[column_length]])
  ),
  COL_SIZES[[#This Row],[column_length]])</f>
        <v>4</v>
      </c>
      <c r="C2389" s="109">
        <f>VLOOKUP(A2389,DBMS_TYPE_SIZES[],2,FALSE)</f>
        <v>9</v>
      </c>
      <c r="D2389" s="109">
        <f>VLOOKUP(A2389,DBMS_TYPE_SIZES[],3,FALSE)</f>
        <v>4</v>
      </c>
      <c r="E2389" s="110">
        <f>VLOOKUP(A2389,DBMS_TYPE_SIZES[],4,FALSE)</f>
        <v>4</v>
      </c>
      <c r="F2389" t="s">
        <v>919</v>
      </c>
      <c r="G2389" t="s">
        <v>116</v>
      </c>
      <c r="H2389" t="s">
        <v>18</v>
      </c>
      <c r="I2389">
        <v>10</v>
      </c>
      <c r="J2389">
        <v>4</v>
      </c>
    </row>
    <row r="2390" spans="1:10">
      <c r="A2390" s="108" t="str">
        <f>COL_SIZES[[#This Row],[datatype]]&amp;"_"&amp;COL_SIZES[[#This Row],[column_prec]]&amp;"_"&amp;COL_SIZES[[#This Row],[col_len]]</f>
        <v>numeric_16_9</v>
      </c>
      <c r="B2390" s="108">
        <f>IF(COL_SIZES[[#This Row],[datatype]] = "varchar",
  MIN(
    COL_SIZES[[#This Row],[column_length]],
    IFERROR(VALUE(VLOOKUP(
      COL_SIZES[[#This Row],[table_name]]&amp;"."&amp;COL_SIZES[[#This Row],[column_name]],
      AVG_COL_SIZES[#Data],2,FALSE)),
    COL_SIZES[[#This Row],[column_length]])
  ),
  COL_SIZES[[#This Row],[column_length]])</f>
        <v>9</v>
      </c>
      <c r="C2390" s="109">
        <f>VLOOKUP(A2390,DBMS_TYPE_SIZES[],2,FALSE)</f>
        <v>9</v>
      </c>
      <c r="D2390" s="109">
        <f>VLOOKUP(A2390,DBMS_TYPE_SIZES[],3,FALSE)</f>
        <v>9</v>
      </c>
      <c r="E2390" s="110">
        <f>VLOOKUP(A2390,DBMS_TYPE_SIZES[],4,FALSE)</f>
        <v>9</v>
      </c>
      <c r="F2390" t="s">
        <v>919</v>
      </c>
      <c r="G2390" t="s">
        <v>96</v>
      </c>
      <c r="H2390" t="s">
        <v>62</v>
      </c>
      <c r="I2390">
        <v>16</v>
      </c>
      <c r="J2390">
        <v>9</v>
      </c>
    </row>
    <row r="2391" spans="1:10">
      <c r="A2391" s="108" t="str">
        <f>COL_SIZES[[#This Row],[datatype]]&amp;"_"&amp;COL_SIZES[[#This Row],[column_prec]]&amp;"_"&amp;COL_SIZES[[#This Row],[col_len]]</f>
        <v>varchar_0_255</v>
      </c>
      <c r="B2391" s="108">
        <f>IF(COL_SIZES[[#This Row],[datatype]] = "varchar",
  MIN(
    COL_SIZES[[#This Row],[column_length]],
    IFERROR(VALUE(VLOOKUP(
      COL_SIZES[[#This Row],[table_name]]&amp;"."&amp;COL_SIZES[[#This Row],[column_name]],
      AVG_COL_SIZES[#Data],2,FALSE)),
    COL_SIZES[[#This Row],[column_length]])
  ),
  COL_SIZES[[#This Row],[column_length]])</f>
        <v>255</v>
      </c>
      <c r="C2391" s="109">
        <f>VLOOKUP(A2391,DBMS_TYPE_SIZES[],2,FALSE)</f>
        <v>255</v>
      </c>
      <c r="D2391" s="109">
        <f>VLOOKUP(A2391,DBMS_TYPE_SIZES[],3,FALSE)</f>
        <v>255</v>
      </c>
      <c r="E2391" s="110">
        <f>VLOOKUP(A2391,DBMS_TYPE_SIZES[],4,FALSE)</f>
        <v>256</v>
      </c>
      <c r="F2391" t="s">
        <v>919</v>
      </c>
      <c r="G2391" t="s">
        <v>921</v>
      </c>
      <c r="H2391" t="s">
        <v>86</v>
      </c>
      <c r="I2391">
        <v>0</v>
      </c>
      <c r="J2391">
        <v>255</v>
      </c>
    </row>
    <row r="2392" spans="1:10">
      <c r="A2392" s="108" t="str">
        <f>COL_SIZES[[#This Row],[datatype]]&amp;"_"&amp;COL_SIZES[[#This Row],[column_prec]]&amp;"_"&amp;COL_SIZES[[#This Row],[col_len]]</f>
        <v>varchar_0_255</v>
      </c>
      <c r="B2392" s="108">
        <f>IF(COL_SIZES[[#This Row],[datatype]] = "varchar",
  MIN(
    COL_SIZES[[#This Row],[column_length]],
    IFERROR(VALUE(VLOOKUP(
      COL_SIZES[[#This Row],[table_name]]&amp;"."&amp;COL_SIZES[[#This Row],[column_name]],
      AVG_COL_SIZES[#Data],2,FALSE)),
    COL_SIZES[[#This Row],[column_length]])
  ),
  COL_SIZES[[#This Row],[column_length]])</f>
        <v>255</v>
      </c>
      <c r="C2392" s="109">
        <f>VLOOKUP(A2392,DBMS_TYPE_SIZES[],2,FALSE)</f>
        <v>255</v>
      </c>
      <c r="D2392" s="109">
        <f>VLOOKUP(A2392,DBMS_TYPE_SIZES[],3,FALSE)</f>
        <v>255</v>
      </c>
      <c r="E2392" s="110">
        <f>VLOOKUP(A2392,DBMS_TYPE_SIZES[],4,FALSE)</f>
        <v>256</v>
      </c>
      <c r="F2392" t="s">
        <v>919</v>
      </c>
      <c r="G2392" t="s">
        <v>922</v>
      </c>
      <c r="H2392" t="s">
        <v>86</v>
      </c>
      <c r="I2392">
        <v>0</v>
      </c>
      <c r="J2392">
        <v>255</v>
      </c>
    </row>
    <row r="2393" spans="1:10">
      <c r="A2393" s="108" t="str">
        <f>COL_SIZES[[#This Row],[datatype]]&amp;"_"&amp;COL_SIZES[[#This Row],[column_prec]]&amp;"_"&amp;COL_SIZES[[#This Row],[col_len]]</f>
        <v>datetime_23_8</v>
      </c>
      <c r="B2393" s="108">
        <f>IF(COL_SIZES[[#This Row],[datatype]] = "varchar",
  MIN(
    COL_SIZES[[#This Row],[column_length]],
    IFERROR(VALUE(VLOOKUP(
      COL_SIZES[[#This Row],[table_name]]&amp;"."&amp;COL_SIZES[[#This Row],[column_name]],
      AVG_COL_SIZES[#Data],2,FALSE)),
    COL_SIZES[[#This Row],[column_length]])
  ),
  COL_SIZES[[#This Row],[column_length]])</f>
        <v>8</v>
      </c>
      <c r="C2393" s="109">
        <f>VLOOKUP(A2393,DBMS_TYPE_SIZES[],2,FALSE)</f>
        <v>7</v>
      </c>
      <c r="D2393" s="109">
        <f>VLOOKUP(A2393,DBMS_TYPE_SIZES[],3,FALSE)</f>
        <v>8</v>
      </c>
      <c r="E2393" s="110">
        <f>VLOOKUP(A2393,DBMS_TYPE_SIZES[],4,FALSE)</f>
        <v>8</v>
      </c>
      <c r="F2393" t="s">
        <v>919</v>
      </c>
      <c r="G2393" t="s">
        <v>923</v>
      </c>
      <c r="H2393" t="s">
        <v>20</v>
      </c>
      <c r="I2393">
        <v>23</v>
      </c>
      <c r="J2393">
        <v>8</v>
      </c>
    </row>
    <row r="2394" spans="1:10">
      <c r="A2394" s="108" t="str">
        <f>COL_SIZES[[#This Row],[datatype]]&amp;"_"&amp;COL_SIZES[[#This Row],[column_prec]]&amp;"_"&amp;COL_SIZES[[#This Row],[col_len]]</f>
        <v>int_10_4</v>
      </c>
      <c r="B2394" s="108">
        <f>IF(COL_SIZES[[#This Row],[datatype]] = "varchar",
  MIN(
    COL_SIZES[[#This Row],[column_length]],
    IFERROR(VALUE(VLOOKUP(
      COL_SIZES[[#This Row],[table_name]]&amp;"."&amp;COL_SIZES[[#This Row],[column_name]],
      AVG_COL_SIZES[#Data],2,FALSE)),
    COL_SIZES[[#This Row],[column_length]])
  ),
  COL_SIZES[[#This Row],[column_length]])</f>
        <v>4</v>
      </c>
      <c r="C2394" s="109">
        <f>VLOOKUP(A2394,DBMS_TYPE_SIZES[],2,FALSE)</f>
        <v>9</v>
      </c>
      <c r="D2394" s="109">
        <f>VLOOKUP(A2394,DBMS_TYPE_SIZES[],3,FALSE)</f>
        <v>4</v>
      </c>
      <c r="E2394" s="110">
        <f>VLOOKUP(A2394,DBMS_TYPE_SIZES[],4,FALSE)</f>
        <v>4</v>
      </c>
      <c r="F2394" t="s">
        <v>919</v>
      </c>
      <c r="G2394" t="s">
        <v>924</v>
      </c>
      <c r="H2394" t="s">
        <v>18</v>
      </c>
      <c r="I2394">
        <v>10</v>
      </c>
      <c r="J2394">
        <v>4</v>
      </c>
    </row>
    <row r="2395" spans="1:10">
      <c r="A2395" s="108" t="str">
        <f>COL_SIZES[[#This Row],[datatype]]&amp;"_"&amp;COL_SIZES[[#This Row],[column_prec]]&amp;"_"&amp;COL_SIZES[[#This Row],[col_len]]</f>
        <v>int_10_4</v>
      </c>
      <c r="B2395" s="108">
        <f>IF(COL_SIZES[[#This Row],[datatype]] = "varchar",
  MIN(
    COL_SIZES[[#This Row],[column_length]],
    IFERROR(VALUE(VLOOKUP(
      COL_SIZES[[#This Row],[table_name]]&amp;"."&amp;COL_SIZES[[#This Row],[column_name]],
      AVG_COL_SIZES[#Data],2,FALSE)),
    COL_SIZES[[#This Row],[column_length]])
  ),
  COL_SIZES[[#This Row],[column_length]])</f>
        <v>4</v>
      </c>
      <c r="C2395" s="109">
        <f>VLOOKUP(A2395,DBMS_TYPE_SIZES[],2,FALSE)</f>
        <v>9</v>
      </c>
      <c r="D2395" s="109">
        <f>VLOOKUP(A2395,DBMS_TYPE_SIZES[],3,FALSE)</f>
        <v>4</v>
      </c>
      <c r="E2395" s="110">
        <f>VLOOKUP(A2395,DBMS_TYPE_SIZES[],4,FALSE)</f>
        <v>4</v>
      </c>
      <c r="F2395" t="s">
        <v>919</v>
      </c>
      <c r="G2395" t="s">
        <v>235</v>
      </c>
      <c r="H2395" t="s">
        <v>18</v>
      </c>
      <c r="I2395">
        <v>10</v>
      </c>
      <c r="J2395">
        <v>4</v>
      </c>
    </row>
    <row r="2396" spans="1:10">
      <c r="A2396" s="108" t="str">
        <f>COL_SIZES[[#This Row],[datatype]]&amp;"_"&amp;COL_SIZES[[#This Row],[column_prec]]&amp;"_"&amp;COL_SIZES[[#This Row],[col_len]]</f>
        <v>int_10_4</v>
      </c>
      <c r="B2396" s="108">
        <f>IF(COL_SIZES[[#This Row],[datatype]] = "varchar",
  MIN(
    COL_SIZES[[#This Row],[column_length]],
    IFERROR(VALUE(VLOOKUP(
      COL_SIZES[[#This Row],[table_name]]&amp;"."&amp;COL_SIZES[[#This Row],[column_name]],
      AVG_COL_SIZES[#Data],2,FALSE)),
    COL_SIZES[[#This Row],[column_length]])
  ),
  COL_SIZES[[#This Row],[column_length]])</f>
        <v>4</v>
      </c>
      <c r="C2396" s="109">
        <f>VLOOKUP(A2396,DBMS_TYPE_SIZES[],2,FALSE)</f>
        <v>9</v>
      </c>
      <c r="D2396" s="109">
        <f>VLOOKUP(A2396,DBMS_TYPE_SIZES[],3,FALSE)</f>
        <v>4</v>
      </c>
      <c r="E2396" s="110">
        <f>VLOOKUP(A2396,DBMS_TYPE_SIZES[],4,FALSE)</f>
        <v>4</v>
      </c>
      <c r="F2396" t="s">
        <v>919</v>
      </c>
      <c r="G2396" t="s">
        <v>725</v>
      </c>
      <c r="H2396" t="s">
        <v>18</v>
      </c>
      <c r="I2396">
        <v>10</v>
      </c>
      <c r="J2396">
        <v>4</v>
      </c>
    </row>
    <row r="2397" spans="1:10">
      <c r="A2397" s="108" t="str">
        <f>COL_SIZES[[#This Row],[datatype]]&amp;"_"&amp;COL_SIZES[[#This Row],[column_prec]]&amp;"_"&amp;COL_SIZES[[#This Row],[col_len]]</f>
        <v>datetime_23_8</v>
      </c>
      <c r="B2397" s="108">
        <f>IF(COL_SIZES[[#This Row],[datatype]] = "varchar",
  MIN(
    COL_SIZES[[#This Row],[column_length]],
    IFERROR(VALUE(VLOOKUP(
      COL_SIZES[[#This Row],[table_name]]&amp;"."&amp;COL_SIZES[[#This Row],[column_name]],
      AVG_COL_SIZES[#Data],2,FALSE)),
    COL_SIZES[[#This Row],[column_length]])
  ),
  COL_SIZES[[#This Row],[column_length]])</f>
        <v>8</v>
      </c>
      <c r="C2397" s="109">
        <f>VLOOKUP(A2397,DBMS_TYPE_SIZES[],2,FALSE)</f>
        <v>7</v>
      </c>
      <c r="D2397" s="109">
        <f>VLOOKUP(A2397,DBMS_TYPE_SIZES[],3,FALSE)</f>
        <v>8</v>
      </c>
      <c r="E2397" s="110">
        <f>VLOOKUP(A2397,DBMS_TYPE_SIZES[],4,FALSE)</f>
        <v>8</v>
      </c>
      <c r="F2397" t="s">
        <v>925</v>
      </c>
      <c r="G2397" t="s">
        <v>715</v>
      </c>
      <c r="H2397" t="s">
        <v>20</v>
      </c>
      <c r="I2397">
        <v>23</v>
      </c>
      <c r="J2397">
        <v>8</v>
      </c>
    </row>
    <row r="2398" spans="1:10">
      <c r="A2398" s="108" t="str">
        <f>COL_SIZES[[#This Row],[datatype]]&amp;"_"&amp;COL_SIZES[[#This Row],[column_prec]]&amp;"_"&amp;COL_SIZES[[#This Row],[col_len]]</f>
        <v>int_10_4</v>
      </c>
      <c r="B2398" s="108">
        <f>IF(COL_SIZES[[#This Row],[datatype]] = "varchar",
  MIN(
    COL_SIZES[[#This Row],[column_length]],
    IFERROR(VALUE(VLOOKUP(
      COL_SIZES[[#This Row],[table_name]]&amp;"."&amp;COL_SIZES[[#This Row],[column_name]],
      AVG_COL_SIZES[#Data],2,FALSE)),
    COL_SIZES[[#This Row],[column_length]])
  ),
  COL_SIZES[[#This Row],[column_length]])</f>
        <v>4</v>
      </c>
      <c r="C2398" s="109">
        <f>VLOOKUP(A2398,DBMS_TYPE_SIZES[],2,FALSE)</f>
        <v>9</v>
      </c>
      <c r="D2398" s="109">
        <f>VLOOKUP(A2398,DBMS_TYPE_SIZES[],3,FALSE)</f>
        <v>4</v>
      </c>
      <c r="E2398" s="110">
        <f>VLOOKUP(A2398,DBMS_TYPE_SIZES[],4,FALSE)</f>
        <v>4</v>
      </c>
      <c r="F2398" t="s">
        <v>925</v>
      </c>
      <c r="G2398" t="s">
        <v>129</v>
      </c>
      <c r="H2398" t="s">
        <v>18</v>
      </c>
      <c r="I2398">
        <v>10</v>
      </c>
      <c r="J2398">
        <v>4</v>
      </c>
    </row>
    <row r="2399" spans="1:10">
      <c r="A2399" s="108" t="str">
        <f>COL_SIZES[[#This Row],[datatype]]&amp;"_"&amp;COL_SIZES[[#This Row],[column_prec]]&amp;"_"&amp;COL_SIZES[[#This Row],[col_len]]</f>
        <v>varchar_0_64</v>
      </c>
      <c r="B2399" s="108">
        <f>IF(COL_SIZES[[#This Row],[datatype]] = "varchar",
  MIN(
    COL_SIZES[[#This Row],[column_length]],
    IFERROR(VALUE(VLOOKUP(
      COL_SIZES[[#This Row],[table_name]]&amp;"."&amp;COL_SIZES[[#This Row],[column_name]],
      AVG_COL_SIZES[#Data],2,FALSE)),
    COL_SIZES[[#This Row],[column_length]])
  ),
  COL_SIZES[[#This Row],[column_length]])</f>
        <v>64</v>
      </c>
      <c r="C2399" s="109">
        <f>VLOOKUP(A2399,DBMS_TYPE_SIZES[],2,FALSE)</f>
        <v>64</v>
      </c>
      <c r="D2399" s="109">
        <f>VLOOKUP(A2399,DBMS_TYPE_SIZES[],3,FALSE)</f>
        <v>64</v>
      </c>
      <c r="E2399" s="110">
        <f>VLOOKUP(A2399,DBMS_TYPE_SIZES[],4,FALSE)</f>
        <v>65</v>
      </c>
      <c r="F2399" t="s">
        <v>925</v>
      </c>
      <c r="G2399" t="s">
        <v>916</v>
      </c>
      <c r="H2399" t="s">
        <v>86</v>
      </c>
      <c r="I2399">
        <v>0</v>
      </c>
      <c r="J2399">
        <v>64</v>
      </c>
    </row>
    <row r="2400" spans="1:10">
      <c r="A2400" s="108" t="str">
        <f>COL_SIZES[[#This Row],[datatype]]&amp;"_"&amp;COL_SIZES[[#This Row],[column_prec]]&amp;"_"&amp;COL_SIZES[[#This Row],[col_len]]</f>
        <v>int_10_4</v>
      </c>
      <c r="B2400" s="108">
        <f>IF(COL_SIZES[[#This Row],[datatype]] = "varchar",
  MIN(
    COL_SIZES[[#This Row],[column_length]],
    IFERROR(VALUE(VLOOKUP(
      COL_SIZES[[#This Row],[table_name]]&amp;"."&amp;COL_SIZES[[#This Row],[column_name]],
      AVG_COL_SIZES[#Data],2,FALSE)),
    COL_SIZES[[#This Row],[column_length]])
  ),
  COL_SIZES[[#This Row],[column_length]])</f>
        <v>4</v>
      </c>
      <c r="C2400" s="109">
        <f>VLOOKUP(A2400,DBMS_TYPE_SIZES[],2,FALSE)</f>
        <v>9</v>
      </c>
      <c r="D2400" s="109">
        <f>VLOOKUP(A2400,DBMS_TYPE_SIZES[],3,FALSE)</f>
        <v>4</v>
      </c>
      <c r="E2400" s="110">
        <f>VLOOKUP(A2400,DBMS_TYPE_SIZES[],4,FALSE)</f>
        <v>4</v>
      </c>
      <c r="F2400" t="s">
        <v>925</v>
      </c>
      <c r="G2400" t="s">
        <v>909</v>
      </c>
      <c r="H2400" t="s">
        <v>18</v>
      </c>
      <c r="I2400">
        <v>10</v>
      </c>
      <c r="J2400">
        <v>4</v>
      </c>
    </row>
    <row r="2401" spans="1:10">
      <c r="A2401" s="108" t="str">
        <f>COL_SIZES[[#This Row],[datatype]]&amp;"_"&amp;COL_SIZES[[#This Row],[column_prec]]&amp;"_"&amp;COL_SIZES[[#This Row],[col_len]]</f>
        <v>varchar_0_64</v>
      </c>
      <c r="B2401" s="108">
        <f>IF(COL_SIZES[[#This Row],[datatype]] = "varchar",
  MIN(
    COL_SIZES[[#This Row],[column_length]],
    IFERROR(VALUE(VLOOKUP(
      COL_SIZES[[#This Row],[table_name]]&amp;"."&amp;COL_SIZES[[#This Row],[column_name]],
      AVG_COL_SIZES[#Data],2,FALSE)),
    COL_SIZES[[#This Row],[column_length]])
  ),
  COL_SIZES[[#This Row],[column_length]])</f>
        <v>64</v>
      </c>
      <c r="C2401" s="109">
        <f>VLOOKUP(A2401,DBMS_TYPE_SIZES[],2,FALSE)</f>
        <v>64</v>
      </c>
      <c r="D2401" s="109">
        <f>VLOOKUP(A2401,DBMS_TYPE_SIZES[],3,FALSE)</f>
        <v>64</v>
      </c>
      <c r="E2401" s="110">
        <f>VLOOKUP(A2401,DBMS_TYPE_SIZES[],4,FALSE)</f>
        <v>65</v>
      </c>
      <c r="F2401" t="s">
        <v>925</v>
      </c>
      <c r="G2401" t="s">
        <v>234</v>
      </c>
      <c r="H2401" t="s">
        <v>86</v>
      </c>
      <c r="I2401">
        <v>0</v>
      </c>
      <c r="J2401">
        <v>64</v>
      </c>
    </row>
    <row r="2402" spans="1:10">
      <c r="A2402" s="108" t="str">
        <f>COL_SIZES[[#This Row],[datatype]]&amp;"_"&amp;COL_SIZES[[#This Row],[column_prec]]&amp;"_"&amp;COL_SIZES[[#This Row],[col_len]]</f>
        <v>numeric_19_9</v>
      </c>
      <c r="B2402" s="108">
        <f>IF(COL_SIZES[[#This Row],[datatype]] = "varchar",
  MIN(
    COL_SIZES[[#This Row],[column_length]],
    IFERROR(VALUE(VLOOKUP(
      COL_SIZES[[#This Row],[table_name]]&amp;"."&amp;COL_SIZES[[#This Row],[column_name]],
      AVG_COL_SIZES[#Data],2,FALSE)),
    COL_SIZES[[#This Row],[column_length]])
  ),
  COL_SIZES[[#This Row],[column_length]])</f>
        <v>9</v>
      </c>
      <c r="C2402" s="109">
        <f>VLOOKUP(A2402,DBMS_TYPE_SIZES[],2,FALSE)</f>
        <v>9</v>
      </c>
      <c r="D2402" s="109">
        <f>VLOOKUP(A2402,DBMS_TYPE_SIZES[],3,FALSE)</f>
        <v>9</v>
      </c>
      <c r="E2402" s="110">
        <f>VLOOKUP(A2402,DBMS_TYPE_SIZES[],4,FALSE)</f>
        <v>9</v>
      </c>
      <c r="F2402" t="s">
        <v>925</v>
      </c>
      <c r="G2402" t="s">
        <v>143</v>
      </c>
      <c r="H2402" t="s">
        <v>62</v>
      </c>
      <c r="I2402">
        <v>19</v>
      </c>
      <c r="J2402">
        <v>9</v>
      </c>
    </row>
    <row r="2403" spans="1:10">
      <c r="A2403" s="108" t="str">
        <f>COL_SIZES[[#This Row],[datatype]]&amp;"_"&amp;COL_SIZES[[#This Row],[column_prec]]&amp;"_"&amp;COL_SIZES[[#This Row],[col_len]]</f>
        <v>int_10_4</v>
      </c>
      <c r="B2403" s="108">
        <f>IF(COL_SIZES[[#This Row],[datatype]] = "varchar",
  MIN(
    COL_SIZES[[#This Row],[column_length]],
    IFERROR(VALUE(VLOOKUP(
      COL_SIZES[[#This Row],[table_name]]&amp;"."&amp;COL_SIZES[[#This Row],[column_name]],
      AVG_COL_SIZES[#Data],2,FALSE)),
    COL_SIZES[[#This Row],[column_length]])
  ),
  COL_SIZES[[#This Row],[column_length]])</f>
        <v>4</v>
      </c>
      <c r="C2403" s="109">
        <f>VLOOKUP(A2403,DBMS_TYPE_SIZES[],2,FALSE)</f>
        <v>9</v>
      </c>
      <c r="D2403" s="109">
        <f>VLOOKUP(A2403,DBMS_TYPE_SIZES[],3,FALSE)</f>
        <v>4</v>
      </c>
      <c r="E2403" s="110">
        <f>VLOOKUP(A2403,DBMS_TYPE_SIZES[],4,FALSE)</f>
        <v>4</v>
      </c>
      <c r="F2403" t="s">
        <v>925</v>
      </c>
      <c r="G2403" t="s">
        <v>697</v>
      </c>
      <c r="H2403" t="s">
        <v>18</v>
      </c>
      <c r="I2403">
        <v>10</v>
      </c>
      <c r="J2403">
        <v>4</v>
      </c>
    </row>
    <row r="2404" spans="1:10">
      <c r="A2404" s="108" t="str">
        <f>COL_SIZES[[#This Row],[datatype]]&amp;"_"&amp;COL_SIZES[[#This Row],[column_prec]]&amp;"_"&amp;COL_SIZES[[#This Row],[col_len]]</f>
        <v>int_10_4</v>
      </c>
      <c r="B2404" s="108">
        <f>IF(COL_SIZES[[#This Row],[datatype]] = "varchar",
  MIN(
    COL_SIZES[[#This Row],[column_length]],
    IFERROR(VALUE(VLOOKUP(
      COL_SIZES[[#This Row],[table_name]]&amp;"."&amp;COL_SIZES[[#This Row],[column_name]],
      AVG_COL_SIZES[#Data],2,FALSE)),
    COL_SIZES[[#This Row],[column_length]])
  ),
  COL_SIZES[[#This Row],[column_length]])</f>
        <v>4</v>
      </c>
      <c r="C2404" s="109">
        <f>VLOOKUP(A2404,DBMS_TYPE_SIZES[],2,FALSE)</f>
        <v>9</v>
      </c>
      <c r="D2404" s="109">
        <f>VLOOKUP(A2404,DBMS_TYPE_SIZES[],3,FALSE)</f>
        <v>4</v>
      </c>
      <c r="E2404" s="110">
        <f>VLOOKUP(A2404,DBMS_TYPE_SIZES[],4,FALSE)</f>
        <v>4</v>
      </c>
      <c r="F2404" t="s">
        <v>925</v>
      </c>
      <c r="G2404" t="s">
        <v>698</v>
      </c>
      <c r="H2404" t="s">
        <v>18</v>
      </c>
      <c r="I2404">
        <v>10</v>
      </c>
      <c r="J2404">
        <v>4</v>
      </c>
    </row>
    <row r="2405" spans="1:10">
      <c r="A2405" s="108" t="str">
        <f>COL_SIZES[[#This Row],[datatype]]&amp;"_"&amp;COL_SIZES[[#This Row],[column_prec]]&amp;"_"&amp;COL_SIZES[[#This Row],[col_len]]</f>
        <v>int_10_4</v>
      </c>
      <c r="B2405" s="108">
        <f>IF(COL_SIZES[[#This Row],[datatype]] = "varchar",
  MIN(
    COL_SIZES[[#This Row],[column_length]],
    IFERROR(VALUE(VLOOKUP(
      COL_SIZES[[#This Row],[table_name]]&amp;"."&amp;COL_SIZES[[#This Row],[column_name]],
      AVG_COL_SIZES[#Data],2,FALSE)),
    COL_SIZES[[#This Row],[column_length]])
  ),
  COL_SIZES[[#This Row],[column_length]])</f>
        <v>4</v>
      </c>
      <c r="C2405" s="109">
        <f>VLOOKUP(A2405,DBMS_TYPE_SIZES[],2,FALSE)</f>
        <v>9</v>
      </c>
      <c r="D2405" s="109">
        <f>VLOOKUP(A2405,DBMS_TYPE_SIZES[],3,FALSE)</f>
        <v>4</v>
      </c>
      <c r="E2405" s="110">
        <f>VLOOKUP(A2405,DBMS_TYPE_SIZES[],4,FALSE)</f>
        <v>4</v>
      </c>
      <c r="F2405" t="s">
        <v>925</v>
      </c>
      <c r="G2405" t="s">
        <v>139</v>
      </c>
      <c r="H2405" t="s">
        <v>18</v>
      </c>
      <c r="I2405">
        <v>10</v>
      </c>
      <c r="J2405">
        <v>4</v>
      </c>
    </row>
    <row r="2406" spans="1:10">
      <c r="A2406" s="108" t="str">
        <f>COL_SIZES[[#This Row],[datatype]]&amp;"_"&amp;COL_SIZES[[#This Row],[column_prec]]&amp;"_"&amp;COL_SIZES[[#This Row],[col_len]]</f>
        <v>varchar_0_255</v>
      </c>
      <c r="B2406" s="108">
        <f>IF(COL_SIZES[[#This Row],[datatype]] = "varchar",
  MIN(
    COL_SIZES[[#This Row],[column_length]],
    IFERROR(VALUE(VLOOKUP(
      COL_SIZES[[#This Row],[table_name]]&amp;"."&amp;COL_SIZES[[#This Row],[column_name]],
      AVG_COL_SIZES[#Data],2,FALSE)),
    COL_SIZES[[#This Row],[column_length]])
  ),
  COL_SIZES[[#This Row],[column_length]])</f>
        <v>255</v>
      </c>
      <c r="C2406" s="109">
        <f>VLOOKUP(A2406,DBMS_TYPE_SIZES[],2,FALSE)</f>
        <v>255</v>
      </c>
      <c r="D2406" s="109">
        <f>VLOOKUP(A2406,DBMS_TYPE_SIZES[],3,FALSE)</f>
        <v>255</v>
      </c>
      <c r="E2406" s="110">
        <f>VLOOKUP(A2406,DBMS_TYPE_SIZES[],4,FALSE)</f>
        <v>256</v>
      </c>
      <c r="F2406" t="s">
        <v>925</v>
      </c>
      <c r="G2406" t="s">
        <v>699</v>
      </c>
      <c r="H2406" t="s">
        <v>86</v>
      </c>
      <c r="I2406">
        <v>0</v>
      </c>
      <c r="J2406">
        <v>255</v>
      </c>
    </row>
    <row r="2407" spans="1:10">
      <c r="A2407" s="108" t="str">
        <f>COL_SIZES[[#This Row],[datatype]]&amp;"_"&amp;COL_SIZES[[#This Row],[column_prec]]&amp;"_"&amp;COL_SIZES[[#This Row],[col_len]]</f>
        <v>varchar_0_255</v>
      </c>
      <c r="B2407" s="108">
        <f>IF(COL_SIZES[[#This Row],[datatype]] = "varchar",
  MIN(
    COL_SIZES[[#This Row],[column_length]],
    IFERROR(VALUE(VLOOKUP(
      COL_SIZES[[#This Row],[table_name]]&amp;"."&amp;COL_SIZES[[#This Row],[column_name]],
      AVG_COL_SIZES[#Data],2,FALSE)),
    COL_SIZES[[#This Row],[column_length]])
  ),
  COL_SIZES[[#This Row],[column_length]])</f>
        <v>255</v>
      </c>
      <c r="C2407" s="109">
        <f>VLOOKUP(A2407,DBMS_TYPE_SIZES[],2,FALSE)</f>
        <v>255</v>
      </c>
      <c r="D2407" s="109">
        <f>VLOOKUP(A2407,DBMS_TYPE_SIZES[],3,FALSE)</f>
        <v>255</v>
      </c>
      <c r="E2407" s="110">
        <f>VLOOKUP(A2407,DBMS_TYPE_SIZES[],4,FALSE)</f>
        <v>256</v>
      </c>
      <c r="F2407" t="s">
        <v>925</v>
      </c>
      <c r="G2407" t="s">
        <v>700</v>
      </c>
      <c r="H2407" t="s">
        <v>86</v>
      </c>
      <c r="I2407">
        <v>0</v>
      </c>
      <c r="J2407">
        <v>255</v>
      </c>
    </row>
    <row r="2408" spans="1:10">
      <c r="A2408" s="108" t="str">
        <f>COL_SIZES[[#This Row],[datatype]]&amp;"_"&amp;COL_SIZES[[#This Row],[column_prec]]&amp;"_"&amp;COL_SIZES[[#This Row],[col_len]]</f>
        <v>int_10_4</v>
      </c>
      <c r="B2408" s="108">
        <f>IF(COL_SIZES[[#This Row],[datatype]] = "varchar",
  MIN(
    COL_SIZES[[#This Row],[column_length]],
    IFERROR(VALUE(VLOOKUP(
      COL_SIZES[[#This Row],[table_name]]&amp;"."&amp;COL_SIZES[[#This Row],[column_name]],
      AVG_COL_SIZES[#Data],2,FALSE)),
    COL_SIZES[[#This Row],[column_length]])
  ),
  COL_SIZES[[#This Row],[column_length]])</f>
        <v>4</v>
      </c>
      <c r="C2408" s="109">
        <f>VLOOKUP(A2408,DBMS_TYPE_SIZES[],2,FALSE)</f>
        <v>9</v>
      </c>
      <c r="D2408" s="109">
        <f>VLOOKUP(A2408,DBMS_TYPE_SIZES[],3,FALSE)</f>
        <v>4</v>
      </c>
      <c r="E2408" s="110">
        <f>VLOOKUP(A2408,DBMS_TYPE_SIZES[],4,FALSE)</f>
        <v>4</v>
      </c>
      <c r="F2408" t="s">
        <v>925</v>
      </c>
      <c r="G2408" t="s">
        <v>116</v>
      </c>
      <c r="H2408" t="s">
        <v>18</v>
      </c>
      <c r="I2408">
        <v>10</v>
      </c>
      <c r="J2408">
        <v>4</v>
      </c>
    </row>
    <row r="2409" spans="1:10">
      <c r="A2409" s="108" t="str">
        <f>COL_SIZES[[#This Row],[datatype]]&amp;"_"&amp;COL_SIZES[[#This Row],[column_prec]]&amp;"_"&amp;COL_SIZES[[#This Row],[col_len]]</f>
        <v>numeric_16_9</v>
      </c>
      <c r="B2409" s="108">
        <f>IF(COL_SIZES[[#This Row],[datatype]] = "varchar",
  MIN(
    COL_SIZES[[#This Row],[column_length]],
    IFERROR(VALUE(VLOOKUP(
      COL_SIZES[[#This Row],[table_name]]&amp;"."&amp;COL_SIZES[[#This Row],[column_name]],
      AVG_COL_SIZES[#Data],2,FALSE)),
    COL_SIZES[[#This Row],[column_length]])
  ),
  COL_SIZES[[#This Row],[column_length]])</f>
        <v>9</v>
      </c>
      <c r="C2409" s="109">
        <f>VLOOKUP(A2409,DBMS_TYPE_SIZES[],2,FALSE)</f>
        <v>9</v>
      </c>
      <c r="D2409" s="109">
        <f>VLOOKUP(A2409,DBMS_TYPE_SIZES[],3,FALSE)</f>
        <v>9</v>
      </c>
      <c r="E2409" s="110">
        <f>VLOOKUP(A2409,DBMS_TYPE_SIZES[],4,FALSE)</f>
        <v>9</v>
      </c>
      <c r="F2409" t="s">
        <v>925</v>
      </c>
      <c r="G2409" t="s">
        <v>96</v>
      </c>
      <c r="H2409" t="s">
        <v>62</v>
      </c>
      <c r="I2409">
        <v>16</v>
      </c>
      <c r="J2409">
        <v>9</v>
      </c>
    </row>
    <row r="2410" spans="1:10">
      <c r="A2410" s="108" t="str">
        <f>COL_SIZES[[#This Row],[datatype]]&amp;"_"&amp;COL_SIZES[[#This Row],[column_prec]]&amp;"_"&amp;COL_SIZES[[#This Row],[col_len]]</f>
        <v>int_10_4</v>
      </c>
      <c r="B2410" s="108">
        <f>IF(COL_SIZES[[#This Row],[datatype]] = "varchar",
  MIN(
    COL_SIZES[[#This Row],[column_length]],
    IFERROR(VALUE(VLOOKUP(
      COL_SIZES[[#This Row],[table_name]]&amp;"."&amp;COL_SIZES[[#This Row],[column_name]],
      AVG_COL_SIZES[#Data],2,FALSE)),
    COL_SIZES[[#This Row],[column_length]])
  ),
  COL_SIZES[[#This Row],[column_length]])</f>
        <v>4</v>
      </c>
      <c r="C2410" s="109">
        <f>VLOOKUP(A2410,DBMS_TYPE_SIZES[],2,FALSE)</f>
        <v>9</v>
      </c>
      <c r="D2410" s="109">
        <f>VLOOKUP(A2410,DBMS_TYPE_SIZES[],3,FALSE)</f>
        <v>4</v>
      </c>
      <c r="E2410" s="110">
        <f>VLOOKUP(A2410,DBMS_TYPE_SIZES[],4,FALSE)</f>
        <v>4</v>
      </c>
      <c r="F2410" t="s">
        <v>925</v>
      </c>
      <c r="G2410" t="s">
        <v>901</v>
      </c>
      <c r="H2410" t="s">
        <v>18</v>
      </c>
      <c r="I2410">
        <v>10</v>
      </c>
      <c r="J2410">
        <v>4</v>
      </c>
    </row>
    <row r="2411" spans="1:10">
      <c r="A2411" s="108" t="str">
        <f>COL_SIZES[[#This Row],[datatype]]&amp;"_"&amp;COL_SIZES[[#This Row],[column_prec]]&amp;"_"&amp;COL_SIZES[[#This Row],[col_len]]</f>
        <v>int_10_4</v>
      </c>
      <c r="B2411" s="108">
        <f>IF(COL_SIZES[[#This Row],[datatype]] = "varchar",
  MIN(
    COL_SIZES[[#This Row],[column_length]],
    IFERROR(VALUE(VLOOKUP(
      COL_SIZES[[#This Row],[table_name]]&amp;"."&amp;COL_SIZES[[#This Row],[column_name]],
      AVG_COL_SIZES[#Data],2,FALSE)),
    COL_SIZES[[#This Row],[column_length]])
  ),
  COL_SIZES[[#This Row],[column_length]])</f>
        <v>4</v>
      </c>
      <c r="C2411" s="109">
        <f>VLOOKUP(A2411,DBMS_TYPE_SIZES[],2,FALSE)</f>
        <v>9</v>
      </c>
      <c r="D2411" s="109">
        <f>VLOOKUP(A2411,DBMS_TYPE_SIZES[],3,FALSE)</f>
        <v>4</v>
      </c>
      <c r="E2411" s="110">
        <f>VLOOKUP(A2411,DBMS_TYPE_SIZES[],4,FALSE)</f>
        <v>4</v>
      </c>
      <c r="F2411" t="s">
        <v>925</v>
      </c>
      <c r="G2411" t="s">
        <v>235</v>
      </c>
      <c r="H2411" t="s">
        <v>18</v>
      </c>
      <c r="I2411">
        <v>10</v>
      </c>
      <c r="J2411">
        <v>4</v>
      </c>
    </row>
    <row r="2412" spans="1:10">
      <c r="A2412" s="108" t="str">
        <f>COL_SIZES[[#This Row],[datatype]]&amp;"_"&amp;COL_SIZES[[#This Row],[column_prec]]&amp;"_"&amp;COL_SIZES[[#This Row],[col_len]]</f>
        <v>varchar_0_64</v>
      </c>
      <c r="B2412" s="108">
        <f>IF(COL_SIZES[[#This Row],[datatype]] = "varchar",
  MIN(
    COL_SIZES[[#This Row],[column_length]],
    IFERROR(VALUE(VLOOKUP(
      COL_SIZES[[#This Row],[table_name]]&amp;"."&amp;COL_SIZES[[#This Row],[column_name]],
      AVG_COL_SIZES[#Data],2,FALSE)),
    COL_SIZES[[#This Row],[column_length]])
  ),
  COL_SIZES[[#This Row],[column_length]])</f>
        <v>64</v>
      </c>
      <c r="C2412" s="109">
        <f>VLOOKUP(A2412,DBMS_TYPE_SIZES[],2,FALSE)</f>
        <v>64</v>
      </c>
      <c r="D2412" s="109">
        <f>VLOOKUP(A2412,DBMS_TYPE_SIZES[],3,FALSE)</f>
        <v>64</v>
      </c>
      <c r="E2412" s="110">
        <f>VLOOKUP(A2412,DBMS_TYPE_SIZES[],4,FALSE)</f>
        <v>65</v>
      </c>
      <c r="F2412" t="s">
        <v>925</v>
      </c>
      <c r="G2412" t="s">
        <v>926</v>
      </c>
      <c r="H2412" t="s">
        <v>86</v>
      </c>
      <c r="I2412">
        <v>0</v>
      </c>
      <c r="J2412">
        <v>64</v>
      </c>
    </row>
    <row r="2413" spans="1:10">
      <c r="A2413" s="108" t="str">
        <f>COL_SIZES[[#This Row],[datatype]]&amp;"_"&amp;COL_SIZES[[#This Row],[column_prec]]&amp;"_"&amp;COL_SIZES[[#This Row],[col_len]]</f>
        <v>varchar_0_64</v>
      </c>
      <c r="B2413" s="108">
        <f>IF(COL_SIZES[[#This Row],[datatype]] = "varchar",
  MIN(
    COL_SIZES[[#This Row],[column_length]],
    IFERROR(VALUE(VLOOKUP(
      COL_SIZES[[#This Row],[table_name]]&amp;"."&amp;COL_SIZES[[#This Row],[column_name]],
      AVG_COL_SIZES[#Data],2,FALSE)),
    COL_SIZES[[#This Row],[column_length]])
  ),
  COL_SIZES[[#This Row],[column_length]])</f>
        <v>64</v>
      </c>
      <c r="C2413" s="109">
        <f>VLOOKUP(A2413,DBMS_TYPE_SIZES[],2,FALSE)</f>
        <v>64</v>
      </c>
      <c r="D2413" s="109">
        <f>VLOOKUP(A2413,DBMS_TYPE_SIZES[],3,FALSE)</f>
        <v>64</v>
      </c>
      <c r="E2413" s="110">
        <f>VLOOKUP(A2413,DBMS_TYPE_SIZES[],4,FALSE)</f>
        <v>65</v>
      </c>
      <c r="F2413" t="s">
        <v>925</v>
      </c>
      <c r="G2413" t="s">
        <v>927</v>
      </c>
      <c r="H2413" t="s">
        <v>86</v>
      </c>
      <c r="I2413">
        <v>0</v>
      </c>
      <c r="J2413">
        <v>64</v>
      </c>
    </row>
    <row r="2414" spans="1:10">
      <c r="A2414" s="108" t="str">
        <f>COL_SIZES[[#This Row],[datatype]]&amp;"_"&amp;COL_SIZES[[#This Row],[column_prec]]&amp;"_"&amp;COL_SIZES[[#This Row],[col_len]]</f>
        <v>int_10_4</v>
      </c>
      <c r="B2414" s="108">
        <f>IF(COL_SIZES[[#This Row],[datatype]] = "varchar",
  MIN(
    COL_SIZES[[#This Row],[column_length]],
    IFERROR(VALUE(VLOOKUP(
      COL_SIZES[[#This Row],[table_name]]&amp;"."&amp;COL_SIZES[[#This Row],[column_name]],
      AVG_COL_SIZES[#Data],2,FALSE)),
    COL_SIZES[[#This Row],[column_length]])
  ),
  COL_SIZES[[#This Row],[column_length]])</f>
        <v>4</v>
      </c>
      <c r="C2414" s="109">
        <f>VLOOKUP(A2414,DBMS_TYPE_SIZES[],2,FALSE)</f>
        <v>9</v>
      </c>
      <c r="D2414" s="109">
        <f>VLOOKUP(A2414,DBMS_TYPE_SIZES[],3,FALSE)</f>
        <v>4</v>
      </c>
      <c r="E2414" s="110">
        <f>VLOOKUP(A2414,DBMS_TYPE_SIZES[],4,FALSE)</f>
        <v>4</v>
      </c>
      <c r="F2414" t="s">
        <v>925</v>
      </c>
      <c r="G2414" t="s">
        <v>725</v>
      </c>
      <c r="H2414" t="s">
        <v>18</v>
      </c>
      <c r="I2414">
        <v>10</v>
      </c>
      <c r="J2414">
        <v>4</v>
      </c>
    </row>
    <row r="2415" spans="1:10">
      <c r="A2415" s="108" t="str">
        <f>COL_SIZES[[#This Row],[datatype]]&amp;"_"&amp;COL_SIZES[[#This Row],[column_prec]]&amp;"_"&amp;COL_SIZES[[#This Row],[col_len]]</f>
        <v>varchar_0_64</v>
      </c>
      <c r="B2415" s="108">
        <f>IF(COL_SIZES[[#This Row],[datatype]] = "varchar",
  MIN(
    COL_SIZES[[#This Row],[column_length]],
    IFERROR(VALUE(VLOOKUP(
      COL_SIZES[[#This Row],[table_name]]&amp;"."&amp;COL_SIZES[[#This Row],[column_name]],
      AVG_COL_SIZES[#Data],2,FALSE)),
    COL_SIZES[[#This Row],[column_length]])
  ),
  COL_SIZES[[#This Row],[column_length]])</f>
        <v>64</v>
      </c>
      <c r="C2415" s="109">
        <f>VLOOKUP(A2415,DBMS_TYPE_SIZES[],2,FALSE)</f>
        <v>64</v>
      </c>
      <c r="D2415" s="109">
        <f>VLOOKUP(A2415,DBMS_TYPE_SIZES[],3,FALSE)</f>
        <v>64</v>
      </c>
      <c r="E2415" s="110">
        <f>VLOOKUP(A2415,DBMS_TYPE_SIZES[],4,FALSE)</f>
        <v>65</v>
      </c>
      <c r="F2415" t="s">
        <v>925</v>
      </c>
      <c r="G2415" t="s">
        <v>232</v>
      </c>
      <c r="H2415" t="s">
        <v>86</v>
      </c>
      <c r="I2415">
        <v>0</v>
      </c>
      <c r="J2415">
        <v>64</v>
      </c>
    </row>
    <row r="2416" spans="1:10">
      <c r="A2416" s="108" t="str">
        <f>COL_SIZES[[#This Row],[datatype]]&amp;"_"&amp;COL_SIZES[[#This Row],[column_prec]]&amp;"_"&amp;COL_SIZES[[#This Row],[col_len]]</f>
        <v>int_10_4</v>
      </c>
      <c r="B2416" s="108">
        <f>IF(COL_SIZES[[#This Row],[datatype]] = "varchar",
  MIN(
    COL_SIZES[[#This Row],[column_length]],
    IFERROR(VALUE(VLOOKUP(
      COL_SIZES[[#This Row],[table_name]]&amp;"."&amp;COL_SIZES[[#This Row],[column_name]],
      AVG_COL_SIZES[#Data],2,FALSE)),
    COL_SIZES[[#This Row],[column_length]])
  ),
  COL_SIZES[[#This Row],[column_length]])</f>
        <v>4</v>
      </c>
      <c r="C2416" s="109">
        <f>VLOOKUP(A2416,DBMS_TYPE_SIZES[],2,FALSE)</f>
        <v>9</v>
      </c>
      <c r="D2416" s="109">
        <f>VLOOKUP(A2416,DBMS_TYPE_SIZES[],3,FALSE)</f>
        <v>4</v>
      </c>
      <c r="E2416" s="110">
        <f>VLOOKUP(A2416,DBMS_TYPE_SIZES[],4,FALSE)</f>
        <v>4</v>
      </c>
      <c r="F2416" t="s">
        <v>925</v>
      </c>
      <c r="G2416" t="s">
        <v>238</v>
      </c>
      <c r="H2416" t="s">
        <v>18</v>
      </c>
      <c r="I2416">
        <v>10</v>
      </c>
      <c r="J2416">
        <v>4</v>
      </c>
    </row>
    <row r="2417" spans="1:10">
      <c r="A2417" s="108" t="str">
        <f>COL_SIZES[[#This Row],[datatype]]&amp;"_"&amp;COL_SIZES[[#This Row],[column_prec]]&amp;"_"&amp;COL_SIZES[[#This Row],[col_len]]</f>
        <v>int_10_4</v>
      </c>
      <c r="B2417" s="108">
        <f>IF(COL_SIZES[[#This Row],[datatype]] = "varchar",
  MIN(
    COL_SIZES[[#This Row],[column_length]],
    IFERROR(VALUE(VLOOKUP(
      COL_SIZES[[#This Row],[table_name]]&amp;"."&amp;COL_SIZES[[#This Row],[column_name]],
      AVG_COL_SIZES[#Data],2,FALSE)),
    COL_SIZES[[#This Row],[column_length]])
  ),
  COL_SIZES[[#This Row],[column_length]])</f>
        <v>4</v>
      </c>
      <c r="C2417" s="109">
        <f>VLOOKUP(A2417,DBMS_TYPE_SIZES[],2,FALSE)</f>
        <v>9</v>
      </c>
      <c r="D2417" s="109">
        <f>VLOOKUP(A2417,DBMS_TYPE_SIZES[],3,FALSE)</f>
        <v>4</v>
      </c>
      <c r="E2417" s="110">
        <f>VLOOKUP(A2417,DBMS_TYPE_SIZES[],4,FALSE)</f>
        <v>4</v>
      </c>
      <c r="F2417" t="s">
        <v>925</v>
      </c>
      <c r="G2417" t="s">
        <v>928</v>
      </c>
      <c r="H2417" t="s">
        <v>18</v>
      </c>
      <c r="I2417">
        <v>10</v>
      </c>
      <c r="J2417">
        <v>4</v>
      </c>
    </row>
    <row r="2418" spans="1:10">
      <c r="A2418" s="108" t="str">
        <f>COL_SIZES[[#This Row],[datatype]]&amp;"_"&amp;COL_SIZES[[#This Row],[column_prec]]&amp;"_"&amp;COL_SIZES[[#This Row],[col_len]]</f>
        <v>int_10_4</v>
      </c>
      <c r="B2418" s="108">
        <f>IF(COL_SIZES[[#This Row],[datatype]] = "varchar",
  MIN(
    COL_SIZES[[#This Row],[column_length]],
    IFERROR(VALUE(VLOOKUP(
      COL_SIZES[[#This Row],[table_name]]&amp;"."&amp;COL_SIZES[[#This Row],[column_name]],
      AVG_COL_SIZES[#Data],2,FALSE)),
    COL_SIZES[[#This Row],[column_length]])
  ),
  COL_SIZES[[#This Row],[column_length]])</f>
        <v>4</v>
      </c>
      <c r="C2418" s="109">
        <f>VLOOKUP(A2418,DBMS_TYPE_SIZES[],2,FALSE)</f>
        <v>9</v>
      </c>
      <c r="D2418" s="109">
        <f>VLOOKUP(A2418,DBMS_TYPE_SIZES[],3,FALSE)</f>
        <v>4</v>
      </c>
      <c r="E2418" s="110">
        <f>VLOOKUP(A2418,DBMS_TYPE_SIZES[],4,FALSE)</f>
        <v>4</v>
      </c>
      <c r="F2418" t="s">
        <v>925</v>
      </c>
      <c r="G2418" t="s">
        <v>733</v>
      </c>
      <c r="H2418" t="s">
        <v>18</v>
      </c>
      <c r="I2418">
        <v>10</v>
      </c>
      <c r="J2418">
        <v>4</v>
      </c>
    </row>
    <row r="2419" spans="1:10">
      <c r="A2419" s="108" t="str">
        <f>COL_SIZES[[#This Row],[datatype]]&amp;"_"&amp;COL_SIZES[[#This Row],[column_prec]]&amp;"_"&amp;COL_SIZES[[#This Row],[col_len]]</f>
        <v>datetime_23_8</v>
      </c>
      <c r="B2419" s="108">
        <f>IF(COL_SIZES[[#This Row],[datatype]] = "varchar",
  MIN(
    COL_SIZES[[#This Row],[column_length]],
    IFERROR(VALUE(VLOOKUP(
      COL_SIZES[[#This Row],[table_name]]&amp;"."&amp;COL_SIZES[[#This Row],[column_name]],
      AVG_COL_SIZES[#Data],2,FALSE)),
    COL_SIZES[[#This Row],[column_length]])
  ),
  COL_SIZES[[#This Row],[column_length]])</f>
        <v>8</v>
      </c>
      <c r="C2419" s="109">
        <f>VLOOKUP(A2419,DBMS_TYPE_SIZES[],2,FALSE)</f>
        <v>7</v>
      </c>
      <c r="D2419" s="109">
        <f>VLOOKUP(A2419,DBMS_TYPE_SIZES[],3,FALSE)</f>
        <v>8</v>
      </c>
      <c r="E2419" s="110">
        <f>VLOOKUP(A2419,DBMS_TYPE_SIZES[],4,FALSE)</f>
        <v>8</v>
      </c>
      <c r="F2419" t="s">
        <v>929</v>
      </c>
      <c r="G2419" t="s">
        <v>715</v>
      </c>
      <c r="H2419" t="s">
        <v>20</v>
      </c>
      <c r="I2419">
        <v>23</v>
      </c>
      <c r="J2419">
        <v>8</v>
      </c>
    </row>
    <row r="2420" spans="1:10">
      <c r="A2420" s="108" t="str">
        <f>COL_SIZES[[#This Row],[datatype]]&amp;"_"&amp;COL_SIZES[[#This Row],[column_prec]]&amp;"_"&amp;COL_SIZES[[#This Row],[col_len]]</f>
        <v>int_10_4</v>
      </c>
      <c r="B2420" s="108">
        <f>IF(COL_SIZES[[#This Row],[datatype]] = "varchar",
  MIN(
    COL_SIZES[[#This Row],[column_length]],
    IFERROR(VALUE(VLOOKUP(
      COL_SIZES[[#This Row],[table_name]]&amp;"."&amp;COL_SIZES[[#This Row],[column_name]],
      AVG_COL_SIZES[#Data],2,FALSE)),
    COL_SIZES[[#This Row],[column_length]])
  ),
  COL_SIZES[[#This Row],[column_length]])</f>
        <v>4</v>
      </c>
      <c r="C2420" s="109">
        <f>VLOOKUP(A2420,DBMS_TYPE_SIZES[],2,FALSE)</f>
        <v>9</v>
      </c>
      <c r="D2420" s="109">
        <f>VLOOKUP(A2420,DBMS_TYPE_SIZES[],3,FALSE)</f>
        <v>4</v>
      </c>
      <c r="E2420" s="110">
        <f>VLOOKUP(A2420,DBMS_TYPE_SIZES[],4,FALSE)</f>
        <v>4</v>
      </c>
      <c r="F2420" t="s">
        <v>929</v>
      </c>
      <c r="G2420" t="s">
        <v>129</v>
      </c>
      <c r="H2420" t="s">
        <v>18</v>
      </c>
      <c r="I2420">
        <v>10</v>
      </c>
      <c r="J2420">
        <v>4</v>
      </c>
    </row>
    <row r="2421" spans="1:10">
      <c r="A2421" s="108" t="str">
        <f>COL_SIZES[[#This Row],[datatype]]&amp;"_"&amp;COL_SIZES[[#This Row],[column_prec]]&amp;"_"&amp;COL_SIZES[[#This Row],[col_len]]</f>
        <v>varchar_0_50</v>
      </c>
      <c r="B2421" s="108">
        <f>IF(COL_SIZES[[#This Row],[datatype]] = "varchar",
  MIN(
    COL_SIZES[[#This Row],[column_length]],
    IFERROR(VALUE(VLOOKUP(
      COL_SIZES[[#This Row],[table_name]]&amp;"."&amp;COL_SIZES[[#This Row],[column_name]],
      AVG_COL_SIZES[#Data],2,FALSE)),
    COL_SIZES[[#This Row],[column_length]])
  ),
  COL_SIZES[[#This Row],[column_length]])</f>
        <v>50</v>
      </c>
      <c r="C2421" s="109">
        <f>VLOOKUP(A2421,DBMS_TYPE_SIZES[],2,FALSE)</f>
        <v>50</v>
      </c>
      <c r="D2421" s="109">
        <f>VLOOKUP(A2421,DBMS_TYPE_SIZES[],3,FALSE)</f>
        <v>50</v>
      </c>
      <c r="E2421" s="110">
        <f>VLOOKUP(A2421,DBMS_TYPE_SIZES[],4,FALSE)</f>
        <v>51</v>
      </c>
      <c r="F2421" t="s">
        <v>929</v>
      </c>
      <c r="G2421" t="s">
        <v>916</v>
      </c>
      <c r="H2421" t="s">
        <v>86</v>
      </c>
      <c r="I2421">
        <v>0</v>
      </c>
      <c r="J2421">
        <v>50</v>
      </c>
    </row>
    <row r="2422" spans="1:10">
      <c r="A2422" s="108" t="str">
        <f>COL_SIZES[[#This Row],[datatype]]&amp;"_"&amp;COL_SIZES[[#This Row],[column_prec]]&amp;"_"&amp;COL_SIZES[[#This Row],[col_len]]</f>
        <v>varchar_0_64</v>
      </c>
      <c r="B2422" s="108">
        <f>IF(COL_SIZES[[#This Row],[datatype]] = "varchar",
  MIN(
    COL_SIZES[[#This Row],[column_length]],
    IFERROR(VALUE(VLOOKUP(
      COL_SIZES[[#This Row],[table_name]]&amp;"."&amp;COL_SIZES[[#This Row],[column_name]],
      AVG_COL_SIZES[#Data],2,FALSE)),
    COL_SIZES[[#This Row],[column_length]])
  ),
  COL_SIZES[[#This Row],[column_length]])</f>
        <v>64</v>
      </c>
      <c r="C2422" s="109">
        <f>VLOOKUP(A2422,DBMS_TYPE_SIZES[],2,FALSE)</f>
        <v>64</v>
      </c>
      <c r="D2422" s="109">
        <f>VLOOKUP(A2422,DBMS_TYPE_SIZES[],3,FALSE)</f>
        <v>64</v>
      </c>
      <c r="E2422" s="110">
        <f>VLOOKUP(A2422,DBMS_TYPE_SIZES[],4,FALSE)</f>
        <v>65</v>
      </c>
      <c r="F2422" t="s">
        <v>929</v>
      </c>
      <c r="G2422" t="s">
        <v>234</v>
      </c>
      <c r="H2422" t="s">
        <v>86</v>
      </c>
      <c r="I2422">
        <v>0</v>
      </c>
      <c r="J2422">
        <v>64</v>
      </c>
    </row>
    <row r="2423" spans="1:10">
      <c r="A2423" s="108" t="str">
        <f>COL_SIZES[[#This Row],[datatype]]&amp;"_"&amp;COL_SIZES[[#This Row],[column_prec]]&amp;"_"&amp;COL_SIZES[[#This Row],[col_len]]</f>
        <v>int_10_4</v>
      </c>
      <c r="B2423" s="108">
        <f>IF(COL_SIZES[[#This Row],[datatype]] = "varchar",
  MIN(
    COL_SIZES[[#This Row],[column_length]],
    IFERROR(VALUE(VLOOKUP(
      COL_SIZES[[#This Row],[table_name]]&amp;"."&amp;COL_SIZES[[#This Row],[column_name]],
      AVG_COL_SIZES[#Data],2,FALSE)),
    COL_SIZES[[#This Row],[column_length]])
  ),
  COL_SIZES[[#This Row],[column_length]])</f>
        <v>4</v>
      </c>
      <c r="C2423" s="109">
        <f>VLOOKUP(A2423,DBMS_TYPE_SIZES[],2,FALSE)</f>
        <v>9</v>
      </c>
      <c r="D2423" s="109">
        <f>VLOOKUP(A2423,DBMS_TYPE_SIZES[],3,FALSE)</f>
        <v>4</v>
      </c>
      <c r="E2423" s="110">
        <f>VLOOKUP(A2423,DBMS_TYPE_SIZES[],4,FALSE)</f>
        <v>4</v>
      </c>
      <c r="F2423" t="s">
        <v>929</v>
      </c>
      <c r="G2423" t="s">
        <v>920</v>
      </c>
      <c r="H2423" t="s">
        <v>18</v>
      </c>
      <c r="I2423">
        <v>10</v>
      </c>
      <c r="J2423">
        <v>4</v>
      </c>
    </row>
    <row r="2424" spans="1:10">
      <c r="A2424" s="108" t="str">
        <f>COL_SIZES[[#This Row],[datatype]]&amp;"_"&amp;COL_SIZES[[#This Row],[column_prec]]&amp;"_"&amp;COL_SIZES[[#This Row],[col_len]]</f>
        <v>numeric_19_9</v>
      </c>
      <c r="B2424" s="108">
        <f>IF(COL_SIZES[[#This Row],[datatype]] = "varchar",
  MIN(
    COL_SIZES[[#This Row],[column_length]],
    IFERROR(VALUE(VLOOKUP(
      COL_SIZES[[#This Row],[table_name]]&amp;"."&amp;COL_SIZES[[#This Row],[column_name]],
      AVG_COL_SIZES[#Data],2,FALSE)),
    COL_SIZES[[#This Row],[column_length]])
  ),
  COL_SIZES[[#This Row],[column_length]])</f>
        <v>9</v>
      </c>
      <c r="C2424" s="109">
        <f>VLOOKUP(A2424,DBMS_TYPE_SIZES[],2,FALSE)</f>
        <v>9</v>
      </c>
      <c r="D2424" s="109">
        <f>VLOOKUP(A2424,DBMS_TYPE_SIZES[],3,FALSE)</f>
        <v>9</v>
      </c>
      <c r="E2424" s="110">
        <f>VLOOKUP(A2424,DBMS_TYPE_SIZES[],4,FALSE)</f>
        <v>9</v>
      </c>
      <c r="F2424" t="s">
        <v>929</v>
      </c>
      <c r="G2424" t="s">
        <v>143</v>
      </c>
      <c r="H2424" t="s">
        <v>62</v>
      </c>
      <c r="I2424">
        <v>19</v>
      </c>
      <c r="J2424">
        <v>9</v>
      </c>
    </row>
    <row r="2425" spans="1:10">
      <c r="A2425" s="108" t="str">
        <f>COL_SIZES[[#This Row],[datatype]]&amp;"_"&amp;COL_SIZES[[#This Row],[column_prec]]&amp;"_"&amp;COL_SIZES[[#This Row],[col_len]]</f>
        <v>int_10_4</v>
      </c>
      <c r="B2425" s="108">
        <f>IF(COL_SIZES[[#This Row],[datatype]] = "varchar",
  MIN(
    COL_SIZES[[#This Row],[column_length]],
    IFERROR(VALUE(VLOOKUP(
      COL_SIZES[[#This Row],[table_name]]&amp;"."&amp;COL_SIZES[[#This Row],[column_name]],
      AVG_COL_SIZES[#Data],2,FALSE)),
    COL_SIZES[[#This Row],[column_length]])
  ),
  COL_SIZES[[#This Row],[column_length]])</f>
        <v>4</v>
      </c>
      <c r="C2425" s="109">
        <f>VLOOKUP(A2425,DBMS_TYPE_SIZES[],2,FALSE)</f>
        <v>9</v>
      </c>
      <c r="D2425" s="109">
        <f>VLOOKUP(A2425,DBMS_TYPE_SIZES[],3,FALSE)</f>
        <v>4</v>
      </c>
      <c r="E2425" s="110">
        <f>VLOOKUP(A2425,DBMS_TYPE_SIZES[],4,FALSE)</f>
        <v>4</v>
      </c>
      <c r="F2425" t="s">
        <v>929</v>
      </c>
      <c r="G2425" t="s">
        <v>214</v>
      </c>
      <c r="H2425" t="s">
        <v>18</v>
      </c>
      <c r="I2425">
        <v>10</v>
      </c>
      <c r="J2425">
        <v>4</v>
      </c>
    </row>
    <row r="2426" spans="1:10">
      <c r="A2426" s="108" t="str">
        <f>COL_SIZES[[#This Row],[datatype]]&amp;"_"&amp;COL_SIZES[[#This Row],[column_prec]]&amp;"_"&amp;COL_SIZES[[#This Row],[col_len]]</f>
        <v>int_10_4</v>
      </c>
      <c r="B2426" s="108">
        <f>IF(COL_SIZES[[#This Row],[datatype]] = "varchar",
  MIN(
    COL_SIZES[[#This Row],[column_length]],
    IFERROR(VALUE(VLOOKUP(
      COL_SIZES[[#This Row],[table_name]]&amp;"."&amp;COL_SIZES[[#This Row],[column_name]],
      AVG_COL_SIZES[#Data],2,FALSE)),
    COL_SIZES[[#This Row],[column_length]])
  ),
  COL_SIZES[[#This Row],[column_length]])</f>
        <v>4</v>
      </c>
      <c r="C2426" s="109">
        <f>VLOOKUP(A2426,DBMS_TYPE_SIZES[],2,FALSE)</f>
        <v>9</v>
      </c>
      <c r="D2426" s="109">
        <f>VLOOKUP(A2426,DBMS_TYPE_SIZES[],3,FALSE)</f>
        <v>4</v>
      </c>
      <c r="E2426" s="110">
        <f>VLOOKUP(A2426,DBMS_TYPE_SIZES[],4,FALSE)</f>
        <v>4</v>
      </c>
      <c r="F2426" t="s">
        <v>929</v>
      </c>
      <c r="G2426" t="s">
        <v>697</v>
      </c>
      <c r="H2426" t="s">
        <v>18</v>
      </c>
      <c r="I2426">
        <v>10</v>
      </c>
      <c r="J2426">
        <v>4</v>
      </c>
    </row>
    <row r="2427" spans="1:10">
      <c r="A2427" s="108" t="str">
        <f>COL_SIZES[[#This Row],[datatype]]&amp;"_"&amp;COL_SIZES[[#This Row],[column_prec]]&amp;"_"&amp;COL_SIZES[[#This Row],[col_len]]</f>
        <v>int_10_4</v>
      </c>
      <c r="B2427" s="108">
        <f>IF(COL_SIZES[[#This Row],[datatype]] = "varchar",
  MIN(
    COL_SIZES[[#This Row],[column_length]],
    IFERROR(VALUE(VLOOKUP(
      COL_SIZES[[#This Row],[table_name]]&amp;"."&amp;COL_SIZES[[#This Row],[column_name]],
      AVG_COL_SIZES[#Data],2,FALSE)),
    COL_SIZES[[#This Row],[column_length]])
  ),
  COL_SIZES[[#This Row],[column_length]])</f>
        <v>4</v>
      </c>
      <c r="C2427" s="109">
        <f>VLOOKUP(A2427,DBMS_TYPE_SIZES[],2,FALSE)</f>
        <v>9</v>
      </c>
      <c r="D2427" s="109">
        <f>VLOOKUP(A2427,DBMS_TYPE_SIZES[],3,FALSE)</f>
        <v>4</v>
      </c>
      <c r="E2427" s="110">
        <f>VLOOKUP(A2427,DBMS_TYPE_SIZES[],4,FALSE)</f>
        <v>4</v>
      </c>
      <c r="F2427" t="s">
        <v>929</v>
      </c>
      <c r="G2427" t="s">
        <v>698</v>
      </c>
      <c r="H2427" t="s">
        <v>18</v>
      </c>
      <c r="I2427">
        <v>10</v>
      </c>
      <c r="J2427">
        <v>4</v>
      </c>
    </row>
    <row r="2428" spans="1:10">
      <c r="A2428" s="108" t="str">
        <f>COL_SIZES[[#This Row],[datatype]]&amp;"_"&amp;COL_SIZES[[#This Row],[column_prec]]&amp;"_"&amp;COL_SIZES[[#This Row],[col_len]]</f>
        <v>int_10_4</v>
      </c>
      <c r="B2428" s="108">
        <f>IF(COL_SIZES[[#This Row],[datatype]] = "varchar",
  MIN(
    COL_SIZES[[#This Row],[column_length]],
    IFERROR(VALUE(VLOOKUP(
      COL_SIZES[[#This Row],[table_name]]&amp;"."&amp;COL_SIZES[[#This Row],[column_name]],
      AVG_COL_SIZES[#Data],2,FALSE)),
    COL_SIZES[[#This Row],[column_length]])
  ),
  COL_SIZES[[#This Row],[column_length]])</f>
        <v>4</v>
      </c>
      <c r="C2428" s="109">
        <f>VLOOKUP(A2428,DBMS_TYPE_SIZES[],2,FALSE)</f>
        <v>9</v>
      </c>
      <c r="D2428" s="109">
        <f>VLOOKUP(A2428,DBMS_TYPE_SIZES[],3,FALSE)</f>
        <v>4</v>
      </c>
      <c r="E2428" s="110">
        <f>VLOOKUP(A2428,DBMS_TYPE_SIZES[],4,FALSE)</f>
        <v>4</v>
      </c>
      <c r="F2428" t="s">
        <v>929</v>
      </c>
      <c r="G2428" t="s">
        <v>139</v>
      </c>
      <c r="H2428" t="s">
        <v>18</v>
      </c>
      <c r="I2428">
        <v>10</v>
      </c>
      <c r="J2428">
        <v>4</v>
      </c>
    </row>
    <row r="2429" spans="1:10">
      <c r="A2429" s="108" t="str">
        <f>COL_SIZES[[#This Row],[datatype]]&amp;"_"&amp;COL_SIZES[[#This Row],[column_prec]]&amp;"_"&amp;COL_SIZES[[#This Row],[col_len]]</f>
        <v>varchar_0_255</v>
      </c>
      <c r="B2429" s="108">
        <f>IF(COL_SIZES[[#This Row],[datatype]] = "varchar",
  MIN(
    COL_SIZES[[#This Row],[column_length]],
    IFERROR(VALUE(VLOOKUP(
      COL_SIZES[[#This Row],[table_name]]&amp;"."&amp;COL_SIZES[[#This Row],[column_name]],
      AVG_COL_SIZES[#Data],2,FALSE)),
    COL_SIZES[[#This Row],[column_length]])
  ),
  COL_SIZES[[#This Row],[column_length]])</f>
        <v>255</v>
      </c>
      <c r="C2429" s="109">
        <f>VLOOKUP(A2429,DBMS_TYPE_SIZES[],2,FALSE)</f>
        <v>255</v>
      </c>
      <c r="D2429" s="109">
        <f>VLOOKUP(A2429,DBMS_TYPE_SIZES[],3,FALSE)</f>
        <v>255</v>
      </c>
      <c r="E2429" s="110">
        <f>VLOOKUP(A2429,DBMS_TYPE_SIZES[],4,FALSE)</f>
        <v>256</v>
      </c>
      <c r="F2429" t="s">
        <v>929</v>
      </c>
      <c r="G2429" t="s">
        <v>699</v>
      </c>
      <c r="H2429" t="s">
        <v>86</v>
      </c>
      <c r="I2429">
        <v>0</v>
      </c>
      <c r="J2429">
        <v>255</v>
      </c>
    </row>
    <row r="2430" spans="1:10">
      <c r="A2430" s="108" t="str">
        <f>COL_SIZES[[#This Row],[datatype]]&amp;"_"&amp;COL_SIZES[[#This Row],[column_prec]]&amp;"_"&amp;COL_SIZES[[#This Row],[col_len]]</f>
        <v>varchar_0_255</v>
      </c>
      <c r="B2430" s="108">
        <f>IF(COL_SIZES[[#This Row],[datatype]] = "varchar",
  MIN(
    COL_SIZES[[#This Row],[column_length]],
    IFERROR(VALUE(VLOOKUP(
      COL_SIZES[[#This Row],[table_name]]&amp;"."&amp;COL_SIZES[[#This Row],[column_name]],
      AVG_COL_SIZES[#Data],2,FALSE)),
    COL_SIZES[[#This Row],[column_length]])
  ),
  COL_SIZES[[#This Row],[column_length]])</f>
        <v>255</v>
      </c>
      <c r="C2430" s="109">
        <f>VLOOKUP(A2430,DBMS_TYPE_SIZES[],2,FALSE)</f>
        <v>255</v>
      </c>
      <c r="D2430" s="109">
        <f>VLOOKUP(A2430,DBMS_TYPE_SIZES[],3,FALSE)</f>
        <v>255</v>
      </c>
      <c r="E2430" s="110">
        <f>VLOOKUP(A2430,DBMS_TYPE_SIZES[],4,FALSE)</f>
        <v>256</v>
      </c>
      <c r="F2430" t="s">
        <v>929</v>
      </c>
      <c r="G2430" t="s">
        <v>700</v>
      </c>
      <c r="H2430" t="s">
        <v>86</v>
      </c>
      <c r="I2430">
        <v>0</v>
      </c>
      <c r="J2430">
        <v>255</v>
      </c>
    </row>
    <row r="2431" spans="1:10">
      <c r="A2431" s="108" t="str">
        <f>COL_SIZES[[#This Row],[datatype]]&amp;"_"&amp;COL_SIZES[[#This Row],[column_prec]]&amp;"_"&amp;COL_SIZES[[#This Row],[col_len]]</f>
        <v>int_10_4</v>
      </c>
      <c r="B2431" s="108">
        <f>IF(COL_SIZES[[#This Row],[datatype]] = "varchar",
  MIN(
    COL_SIZES[[#This Row],[column_length]],
    IFERROR(VALUE(VLOOKUP(
      COL_SIZES[[#This Row],[table_name]]&amp;"."&amp;COL_SIZES[[#This Row],[column_name]],
      AVG_COL_SIZES[#Data],2,FALSE)),
    COL_SIZES[[#This Row],[column_length]])
  ),
  COL_SIZES[[#This Row],[column_length]])</f>
        <v>4</v>
      </c>
      <c r="C2431" s="109">
        <f>VLOOKUP(A2431,DBMS_TYPE_SIZES[],2,FALSE)</f>
        <v>9</v>
      </c>
      <c r="D2431" s="109">
        <f>VLOOKUP(A2431,DBMS_TYPE_SIZES[],3,FALSE)</f>
        <v>4</v>
      </c>
      <c r="E2431" s="110">
        <f>VLOOKUP(A2431,DBMS_TYPE_SIZES[],4,FALSE)</f>
        <v>4</v>
      </c>
      <c r="F2431" t="s">
        <v>929</v>
      </c>
      <c r="G2431" t="s">
        <v>116</v>
      </c>
      <c r="H2431" t="s">
        <v>18</v>
      </c>
      <c r="I2431">
        <v>10</v>
      </c>
      <c r="J2431">
        <v>4</v>
      </c>
    </row>
    <row r="2432" spans="1:10">
      <c r="A2432" s="108" t="str">
        <f>COL_SIZES[[#This Row],[datatype]]&amp;"_"&amp;COL_SIZES[[#This Row],[column_prec]]&amp;"_"&amp;COL_SIZES[[#This Row],[col_len]]</f>
        <v>numeric_16_9</v>
      </c>
      <c r="B2432" s="108">
        <f>IF(COL_SIZES[[#This Row],[datatype]] = "varchar",
  MIN(
    COL_SIZES[[#This Row],[column_length]],
    IFERROR(VALUE(VLOOKUP(
      COL_SIZES[[#This Row],[table_name]]&amp;"."&amp;COL_SIZES[[#This Row],[column_name]],
      AVG_COL_SIZES[#Data],2,FALSE)),
    COL_SIZES[[#This Row],[column_length]])
  ),
  COL_SIZES[[#This Row],[column_length]])</f>
        <v>9</v>
      </c>
      <c r="C2432" s="109">
        <f>VLOOKUP(A2432,DBMS_TYPE_SIZES[],2,FALSE)</f>
        <v>9</v>
      </c>
      <c r="D2432" s="109">
        <f>VLOOKUP(A2432,DBMS_TYPE_SIZES[],3,FALSE)</f>
        <v>9</v>
      </c>
      <c r="E2432" s="110">
        <f>VLOOKUP(A2432,DBMS_TYPE_SIZES[],4,FALSE)</f>
        <v>9</v>
      </c>
      <c r="F2432" t="s">
        <v>929</v>
      </c>
      <c r="G2432" t="s">
        <v>96</v>
      </c>
      <c r="H2432" t="s">
        <v>62</v>
      </c>
      <c r="I2432">
        <v>16</v>
      </c>
      <c r="J2432">
        <v>9</v>
      </c>
    </row>
    <row r="2433" spans="1:10">
      <c r="A2433" s="108" t="str">
        <f>COL_SIZES[[#This Row],[datatype]]&amp;"_"&amp;COL_SIZES[[#This Row],[column_prec]]&amp;"_"&amp;COL_SIZES[[#This Row],[col_len]]</f>
        <v>varchar_0_255</v>
      </c>
      <c r="B2433" s="108">
        <f>IF(COL_SIZES[[#This Row],[datatype]] = "varchar",
  MIN(
    COL_SIZES[[#This Row],[column_length]],
    IFERROR(VALUE(VLOOKUP(
      COL_SIZES[[#This Row],[table_name]]&amp;"."&amp;COL_SIZES[[#This Row],[column_name]],
      AVG_COL_SIZES[#Data],2,FALSE)),
    COL_SIZES[[#This Row],[column_length]])
  ),
  COL_SIZES[[#This Row],[column_length]])</f>
        <v>255</v>
      </c>
      <c r="C2433" s="109">
        <f>VLOOKUP(A2433,DBMS_TYPE_SIZES[],2,FALSE)</f>
        <v>255</v>
      </c>
      <c r="D2433" s="109">
        <f>VLOOKUP(A2433,DBMS_TYPE_SIZES[],3,FALSE)</f>
        <v>255</v>
      </c>
      <c r="E2433" s="110">
        <f>VLOOKUP(A2433,DBMS_TYPE_SIZES[],4,FALSE)</f>
        <v>256</v>
      </c>
      <c r="F2433" t="s">
        <v>929</v>
      </c>
      <c r="G2433" t="s">
        <v>921</v>
      </c>
      <c r="H2433" t="s">
        <v>86</v>
      </c>
      <c r="I2433">
        <v>0</v>
      </c>
      <c r="J2433">
        <v>255</v>
      </c>
    </row>
    <row r="2434" spans="1:10">
      <c r="A2434" s="108" t="str">
        <f>COL_SIZES[[#This Row],[datatype]]&amp;"_"&amp;COL_SIZES[[#This Row],[column_prec]]&amp;"_"&amp;COL_SIZES[[#This Row],[col_len]]</f>
        <v>varchar_0_255</v>
      </c>
      <c r="B2434" s="108">
        <f>IF(COL_SIZES[[#This Row],[datatype]] = "varchar",
  MIN(
    COL_SIZES[[#This Row],[column_length]],
    IFERROR(VALUE(VLOOKUP(
      COL_SIZES[[#This Row],[table_name]]&amp;"."&amp;COL_SIZES[[#This Row],[column_name]],
      AVG_COL_SIZES[#Data],2,FALSE)),
    COL_SIZES[[#This Row],[column_length]])
  ),
  COL_SIZES[[#This Row],[column_length]])</f>
        <v>255</v>
      </c>
      <c r="C2434" s="109">
        <f>VLOOKUP(A2434,DBMS_TYPE_SIZES[],2,FALSE)</f>
        <v>255</v>
      </c>
      <c r="D2434" s="109">
        <f>VLOOKUP(A2434,DBMS_TYPE_SIZES[],3,FALSE)</f>
        <v>255</v>
      </c>
      <c r="E2434" s="110">
        <f>VLOOKUP(A2434,DBMS_TYPE_SIZES[],4,FALSE)</f>
        <v>256</v>
      </c>
      <c r="F2434" t="s">
        <v>929</v>
      </c>
      <c r="G2434" t="s">
        <v>922</v>
      </c>
      <c r="H2434" t="s">
        <v>86</v>
      </c>
      <c r="I2434">
        <v>0</v>
      </c>
      <c r="J2434">
        <v>255</v>
      </c>
    </row>
    <row r="2435" spans="1:10">
      <c r="A2435" s="108" t="str">
        <f>COL_SIZES[[#This Row],[datatype]]&amp;"_"&amp;COL_SIZES[[#This Row],[column_prec]]&amp;"_"&amp;COL_SIZES[[#This Row],[col_len]]</f>
        <v>datetime_23_8</v>
      </c>
      <c r="B2435" s="108">
        <f>IF(COL_SIZES[[#This Row],[datatype]] = "varchar",
  MIN(
    COL_SIZES[[#This Row],[column_length]],
    IFERROR(VALUE(VLOOKUP(
      COL_SIZES[[#This Row],[table_name]]&amp;"."&amp;COL_SIZES[[#This Row],[column_name]],
      AVG_COL_SIZES[#Data],2,FALSE)),
    COL_SIZES[[#This Row],[column_length]])
  ),
  COL_SIZES[[#This Row],[column_length]])</f>
        <v>8</v>
      </c>
      <c r="C2435" s="109">
        <f>VLOOKUP(A2435,DBMS_TYPE_SIZES[],2,FALSE)</f>
        <v>7</v>
      </c>
      <c r="D2435" s="109">
        <f>VLOOKUP(A2435,DBMS_TYPE_SIZES[],3,FALSE)</f>
        <v>8</v>
      </c>
      <c r="E2435" s="110">
        <f>VLOOKUP(A2435,DBMS_TYPE_SIZES[],4,FALSE)</f>
        <v>8</v>
      </c>
      <c r="F2435" t="s">
        <v>929</v>
      </c>
      <c r="G2435" t="s">
        <v>923</v>
      </c>
      <c r="H2435" t="s">
        <v>20</v>
      </c>
      <c r="I2435">
        <v>23</v>
      </c>
      <c r="J2435">
        <v>8</v>
      </c>
    </row>
    <row r="2436" spans="1:10">
      <c r="A2436" s="108" t="str">
        <f>COL_SIZES[[#This Row],[datatype]]&amp;"_"&amp;COL_SIZES[[#This Row],[column_prec]]&amp;"_"&amp;COL_SIZES[[#This Row],[col_len]]</f>
        <v>int_10_4</v>
      </c>
      <c r="B2436" s="108">
        <f>IF(COL_SIZES[[#This Row],[datatype]] = "varchar",
  MIN(
    COL_SIZES[[#This Row],[column_length]],
    IFERROR(VALUE(VLOOKUP(
      COL_SIZES[[#This Row],[table_name]]&amp;"."&amp;COL_SIZES[[#This Row],[column_name]],
      AVG_COL_SIZES[#Data],2,FALSE)),
    COL_SIZES[[#This Row],[column_length]])
  ),
  COL_SIZES[[#This Row],[column_length]])</f>
        <v>4</v>
      </c>
      <c r="C2436" s="109">
        <f>VLOOKUP(A2436,DBMS_TYPE_SIZES[],2,FALSE)</f>
        <v>9</v>
      </c>
      <c r="D2436" s="109">
        <f>VLOOKUP(A2436,DBMS_TYPE_SIZES[],3,FALSE)</f>
        <v>4</v>
      </c>
      <c r="E2436" s="110">
        <f>VLOOKUP(A2436,DBMS_TYPE_SIZES[],4,FALSE)</f>
        <v>4</v>
      </c>
      <c r="F2436" t="s">
        <v>929</v>
      </c>
      <c r="G2436" t="s">
        <v>924</v>
      </c>
      <c r="H2436" t="s">
        <v>18</v>
      </c>
      <c r="I2436">
        <v>10</v>
      </c>
      <c r="J2436">
        <v>4</v>
      </c>
    </row>
    <row r="2437" spans="1:10">
      <c r="A2437" s="108" t="str">
        <f>COL_SIZES[[#This Row],[datatype]]&amp;"_"&amp;COL_SIZES[[#This Row],[column_prec]]&amp;"_"&amp;COL_SIZES[[#This Row],[col_len]]</f>
        <v>int_10_4</v>
      </c>
      <c r="B2437" s="108">
        <f>IF(COL_SIZES[[#This Row],[datatype]] = "varchar",
  MIN(
    COL_SIZES[[#This Row],[column_length]],
    IFERROR(VALUE(VLOOKUP(
      COL_SIZES[[#This Row],[table_name]]&amp;"."&amp;COL_SIZES[[#This Row],[column_name]],
      AVG_COL_SIZES[#Data],2,FALSE)),
    COL_SIZES[[#This Row],[column_length]])
  ),
  COL_SIZES[[#This Row],[column_length]])</f>
        <v>4</v>
      </c>
      <c r="C2437" s="109">
        <f>VLOOKUP(A2437,DBMS_TYPE_SIZES[],2,FALSE)</f>
        <v>9</v>
      </c>
      <c r="D2437" s="109">
        <f>VLOOKUP(A2437,DBMS_TYPE_SIZES[],3,FALSE)</f>
        <v>4</v>
      </c>
      <c r="E2437" s="110">
        <f>VLOOKUP(A2437,DBMS_TYPE_SIZES[],4,FALSE)</f>
        <v>4</v>
      </c>
      <c r="F2437" t="s">
        <v>929</v>
      </c>
      <c r="G2437" t="s">
        <v>235</v>
      </c>
      <c r="H2437" t="s">
        <v>18</v>
      </c>
      <c r="I2437">
        <v>10</v>
      </c>
      <c r="J2437">
        <v>4</v>
      </c>
    </row>
    <row r="2438" spans="1:10">
      <c r="A2438" s="108" t="str">
        <f>COL_SIZES[[#This Row],[datatype]]&amp;"_"&amp;COL_SIZES[[#This Row],[column_prec]]&amp;"_"&amp;COL_SIZES[[#This Row],[col_len]]</f>
        <v>int_10_4</v>
      </c>
      <c r="B2438" s="108">
        <f>IF(COL_SIZES[[#This Row],[datatype]] = "varchar",
  MIN(
    COL_SIZES[[#This Row],[column_length]],
    IFERROR(VALUE(VLOOKUP(
      COL_SIZES[[#This Row],[table_name]]&amp;"."&amp;COL_SIZES[[#This Row],[column_name]],
      AVG_COL_SIZES[#Data],2,FALSE)),
    COL_SIZES[[#This Row],[column_length]])
  ),
  COL_SIZES[[#This Row],[column_length]])</f>
        <v>4</v>
      </c>
      <c r="C2438" s="109">
        <f>VLOOKUP(A2438,DBMS_TYPE_SIZES[],2,FALSE)</f>
        <v>9</v>
      </c>
      <c r="D2438" s="109">
        <f>VLOOKUP(A2438,DBMS_TYPE_SIZES[],3,FALSE)</f>
        <v>4</v>
      </c>
      <c r="E2438" s="110">
        <f>VLOOKUP(A2438,DBMS_TYPE_SIZES[],4,FALSE)</f>
        <v>4</v>
      </c>
      <c r="F2438" t="s">
        <v>929</v>
      </c>
      <c r="G2438" t="s">
        <v>725</v>
      </c>
      <c r="H2438" t="s">
        <v>18</v>
      </c>
      <c r="I2438">
        <v>10</v>
      </c>
      <c r="J2438">
        <v>4</v>
      </c>
    </row>
    <row r="2439" spans="1:10">
      <c r="A2439" s="108" t="str">
        <f>COL_SIZES[[#This Row],[datatype]]&amp;"_"&amp;COL_SIZES[[#This Row],[column_prec]]&amp;"_"&amp;COL_SIZES[[#This Row],[col_len]]</f>
        <v>datetime_23_8</v>
      </c>
      <c r="B2439" s="108">
        <f>IF(COL_SIZES[[#This Row],[datatype]] = "varchar",
  MIN(
    COL_SIZES[[#This Row],[column_length]],
    IFERROR(VALUE(VLOOKUP(
      COL_SIZES[[#This Row],[table_name]]&amp;"."&amp;COL_SIZES[[#This Row],[column_name]],
      AVG_COL_SIZES[#Data],2,FALSE)),
    COL_SIZES[[#This Row],[column_length]])
  ),
  COL_SIZES[[#This Row],[column_length]])</f>
        <v>8</v>
      </c>
      <c r="C2439" s="109">
        <f>VLOOKUP(A2439,DBMS_TYPE_SIZES[],2,FALSE)</f>
        <v>7</v>
      </c>
      <c r="D2439" s="109">
        <f>VLOOKUP(A2439,DBMS_TYPE_SIZES[],3,FALSE)</f>
        <v>8</v>
      </c>
      <c r="E2439" s="110">
        <f>VLOOKUP(A2439,DBMS_TYPE_SIZES[],4,FALSE)</f>
        <v>8</v>
      </c>
      <c r="F2439" t="s">
        <v>930</v>
      </c>
      <c r="G2439" t="s">
        <v>715</v>
      </c>
      <c r="H2439" t="s">
        <v>20</v>
      </c>
      <c r="I2439">
        <v>23</v>
      </c>
      <c r="J2439">
        <v>8</v>
      </c>
    </row>
    <row r="2440" spans="1:10">
      <c r="A2440" s="108" t="str">
        <f>COL_SIZES[[#This Row],[datatype]]&amp;"_"&amp;COL_SIZES[[#This Row],[column_prec]]&amp;"_"&amp;COL_SIZES[[#This Row],[col_len]]</f>
        <v>int_10_4</v>
      </c>
      <c r="B2440" s="108">
        <f>IF(COL_SIZES[[#This Row],[datatype]] = "varchar",
  MIN(
    COL_SIZES[[#This Row],[column_length]],
    IFERROR(VALUE(VLOOKUP(
      COL_SIZES[[#This Row],[table_name]]&amp;"."&amp;COL_SIZES[[#This Row],[column_name]],
      AVG_COL_SIZES[#Data],2,FALSE)),
    COL_SIZES[[#This Row],[column_length]])
  ),
  COL_SIZES[[#This Row],[column_length]])</f>
        <v>4</v>
      </c>
      <c r="C2440" s="109">
        <f>VLOOKUP(A2440,DBMS_TYPE_SIZES[],2,FALSE)</f>
        <v>9</v>
      </c>
      <c r="D2440" s="109">
        <f>VLOOKUP(A2440,DBMS_TYPE_SIZES[],3,FALSE)</f>
        <v>4</v>
      </c>
      <c r="E2440" s="110">
        <f>VLOOKUP(A2440,DBMS_TYPE_SIZES[],4,FALSE)</f>
        <v>4</v>
      </c>
      <c r="F2440" t="s">
        <v>930</v>
      </c>
      <c r="G2440" t="s">
        <v>129</v>
      </c>
      <c r="H2440" t="s">
        <v>18</v>
      </c>
      <c r="I2440">
        <v>10</v>
      </c>
      <c r="J2440">
        <v>4</v>
      </c>
    </row>
    <row r="2441" spans="1:10">
      <c r="A2441" s="108" t="str">
        <f>COL_SIZES[[#This Row],[datatype]]&amp;"_"&amp;COL_SIZES[[#This Row],[column_prec]]&amp;"_"&amp;COL_SIZES[[#This Row],[col_len]]</f>
        <v>varchar_0_64</v>
      </c>
      <c r="B2441" s="108">
        <f>IF(COL_SIZES[[#This Row],[datatype]] = "varchar",
  MIN(
    COL_SIZES[[#This Row],[column_length]],
    IFERROR(VALUE(VLOOKUP(
      COL_SIZES[[#This Row],[table_name]]&amp;"."&amp;COL_SIZES[[#This Row],[column_name]],
      AVG_COL_SIZES[#Data],2,FALSE)),
    COL_SIZES[[#This Row],[column_length]])
  ),
  COL_SIZES[[#This Row],[column_length]])</f>
        <v>64</v>
      </c>
      <c r="C2441" s="109">
        <f>VLOOKUP(A2441,DBMS_TYPE_SIZES[],2,FALSE)</f>
        <v>64</v>
      </c>
      <c r="D2441" s="109">
        <f>VLOOKUP(A2441,DBMS_TYPE_SIZES[],3,FALSE)</f>
        <v>64</v>
      </c>
      <c r="E2441" s="110">
        <f>VLOOKUP(A2441,DBMS_TYPE_SIZES[],4,FALSE)</f>
        <v>65</v>
      </c>
      <c r="F2441" t="s">
        <v>930</v>
      </c>
      <c r="G2441" t="s">
        <v>916</v>
      </c>
      <c r="H2441" t="s">
        <v>86</v>
      </c>
      <c r="I2441">
        <v>0</v>
      </c>
      <c r="J2441">
        <v>64</v>
      </c>
    </row>
    <row r="2442" spans="1:10">
      <c r="A2442" s="108" t="str">
        <f>COL_SIZES[[#This Row],[datatype]]&amp;"_"&amp;COL_SIZES[[#This Row],[column_prec]]&amp;"_"&amp;COL_SIZES[[#This Row],[col_len]]</f>
        <v>varchar_0_50</v>
      </c>
      <c r="B2442" s="108">
        <f>IF(COL_SIZES[[#This Row],[datatype]] = "varchar",
  MIN(
    COL_SIZES[[#This Row],[column_length]],
    IFERROR(VALUE(VLOOKUP(
      COL_SIZES[[#This Row],[table_name]]&amp;"."&amp;COL_SIZES[[#This Row],[column_name]],
      AVG_COL_SIZES[#Data],2,FALSE)),
    COL_SIZES[[#This Row],[column_length]])
  ),
  COL_SIZES[[#This Row],[column_length]])</f>
        <v>50</v>
      </c>
      <c r="C2442" s="109">
        <f>VLOOKUP(A2442,DBMS_TYPE_SIZES[],2,FALSE)</f>
        <v>50</v>
      </c>
      <c r="D2442" s="109">
        <f>VLOOKUP(A2442,DBMS_TYPE_SIZES[],3,FALSE)</f>
        <v>50</v>
      </c>
      <c r="E2442" s="110">
        <f>VLOOKUP(A2442,DBMS_TYPE_SIZES[],4,FALSE)</f>
        <v>51</v>
      </c>
      <c r="F2442" t="s">
        <v>930</v>
      </c>
      <c r="G2442" t="s">
        <v>115</v>
      </c>
      <c r="H2442" t="s">
        <v>86</v>
      </c>
      <c r="I2442">
        <v>0</v>
      </c>
      <c r="J2442">
        <v>50</v>
      </c>
    </row>
    <row r="2443" spans="1:10">
      <c r="A2443" s="108" t="str">
        <f>COL_SIZES[[#This Row],[datatype]]&amp;"_"&amp;COL_SIZES[[#This Row],[column_prec]]&amp;"_"&amp;COL_SIZES[[#This Row],[col_len]]</f>
        <v>varchar_0_64</v>
      </c>
      <c r="B2443" s="108">
        <f>IF(COL_SIZES[[#This Row],[datatype]] = "varchar",
  MIN(
    COL_SIZES[[#This Row],[column_length]],
    IFERROR(VALUE(VLOOKUP(
      COL_SIZES[[#This Row],[table_name]]&amp;"."&amp;COL_SIZES[[#This Row],[column_name]],
      AVG_COL_SIZES[#Data],2,FALSE)),
    COL_SIZES[[#This Row],[column_length]])
  ),
  COL_SIZES[[#This Row],[column_length]])</f>
        <v>64</v>
      </c>
      <c r="C2443" s="109">
        <f>VLOOKUP(A2443,DBMS_TYPE_SIZES[],2,FALSE)</f>
        <v>64</v>
      </c>
      <c r="D2443" s="109">
        <f>VLOOKUP(A2443,DBMS_TYPE_SIZES[],3,FALSE)</f>
        <v>64</v>
      </c>
      <c r="E2443" s="110">
        <f>VLOOKUP(A2443,DBMS_TYPE_SIZES[],4,FALSE)</f>
        <v>65</v>
      </c>
      <c r="F2443" t="s">
        <v>930</v>
      </c>
      <c r="G2443" t="s">
        <v>234</v>
      </c>
      <c r="H2443" t="s">
        <v>86</v>
      </c>
      <c r="I2443">
        <v>0</v>
      </c>
      <c r="J2443">
        <v>64</v>
      </c>
    </row>
    <row r="2444" spans="1:10">
      <c r="A2444" s="108" t="str">
        <f>COL_SIZES[[#This Row],[datatype]]&amp;"_"&amp;COL_SIZES[[#This Row],[column_prec]]&amp;"_"&amp;COL_SIZES[[#This Row],[col_len]]</f>
        <v>numeric_19_9</v>
      </c>
      <c r="B2444" s="108">
        <f>IF(COL_SIZES[[#This Row],[datatype]] = "varchar",
  MIN(
    COL_SIZES[[#This Row],[column_length]],
    IFERROR(VALUE(VLOOKUP(
      COL_SIZES[[#This Row],[table_name]]&amp;"."&amp;COL_SIZES[[#This Row],[column_name]],
      AVG_COL_SIZES[#Data],2,FALSE)),
    COL_SIZES[[#This Row],[column_length]])
  ),
  COL_SIZES[[#This Row],[column_length]])</f>
        <v>9</v>
      </c>
      <c r="C2444" s="109">
        <f>VLOOKUP(A2444,DBMS_TYPE_SIZES[],2,FALSE)</f>
        <v>9</v>
      </c>
      <c r="D2444" s="109">
        <f>VLOOKUP(A2444,DBMS_TYPE_SIZES[],3,FALSE)</f>
        <v>9</v>
      </c>
      <c r="E2444" s="110">
        <f>VLOOKUP(A2444,DBMS_TYPE_SIZES[],4,FALSE)</f>
        <v>9</v>
      </c>
      <c r="F2444" t="s">
        <v>930</v>
      </c>
      <c r="G2444" t="s">
        <v>143</v>
      </c>
      <c r="H2444" t="s">
        <v>62</v>
      </c>
      <c r="I2444">
        <v>19</v>
      </c>
      <c r="J2444">
        <v>9</v>
      </c>
    </row>
    <row r="2445" spans="1:10">
      <c r="A2445" s="108" t="str">
        <f>COL_SIZES[[#This Row],[datatype]]&amp;"_"&amp;COL_SIZES[[#This Row],[column_prec]]&amp;"_"&amp;COL_SIZES[[#This Row],[col_len]]</f>
        <v>int_10_4</v>
      </c>
      <c r="B2445" s="108">
        <f>IF(COL_SIZES[[#This Row],[datatype]] = "varchar",
  MIN(
    COL_SIZES[[#This Row],[column_length]],
    IFERROR(VALUE(VLOOKUP(
      COL_SIZES[[#This Row],[table_name]]&amp;"."&amp;COL_SIZES[[#This Row],[column_name]],
      AVG_COL_SIZES[#Data],2,FALSE)),
    COL_SIZES[[#This Row],[column_length]])
  ),
  COL_SIZES[[#This Row],[column_length]])</f>
        <v>4</v>
      </c>
      <c r="C2445" s="109">
        <f>VLOOKUP(A2445,DBMS_TYPE_SIZES[],2,FALSE)</f>
        <v>9</v>
      </c>
      <c r="D2445" s="109">
        <f>VLOOKUP(A2445,DBMS_TYPE_SIZES[],3,FALSE)</f>
        <v>4</v>
      </c>
      <c r="E2445" s="110">
        <f>VLOOKUP(A2445,DBMS_TYPE_SIZES[],4,FALSE)</f>
        <v>4</v>
      </c>
      <c r="F2445" t="s">
        <v>930</v>
      </c>
      <c r="G2445" t="s">
        <v>697</v>
      </c>
      <c r="H2445" t="s">
        <v>18</v>
      </c>
      <c r="I2445">
        <v>10</v>
      </c>
      <c r="J2445">
        <v>4</v>
      </c>
    </row>
    <row r="2446" spans="1:10">
      <c r="A2446" s="108" t="str">
        <f>COL_SIZES[[#This Row],[datatype]]&amp;"_"&amp;COL_SIZES[[#This Row],[column_prec]]&amp;"_"&amp;COL_SIZES[[#This Row],[col_len]]</f>
        <v>int_10_4</v>
      </c>
      <c r="B2446" s="108">
        <f>IF(COL_SIZES[[#This Row],[datatype]] = "varchar",
  MIN(
    COL_SIZES[[#This Row],[column_length]],
    IFERROR(VALUE(VLOOKUP(
      COL_SIZES[[#This Row],[table_name]]&amp;"."&amp;COL_SIZES[[#This Row],[column_name]],
      AVG_COL_SIZES[#Data],2,FALSE)),
    COL_SIZES[[#This Row],[column_length]])
  ),
  COL_SIZES[[#This Row],[column_length]])</f>
        <v>4</v>
      </c>
      <c r="C2446" s="109">
        <f>VLOOKUP(A2446,DBMS_TYPE_SIZES[],2,FALSE)</f>
        <v>9</v>
      </c>
      <c r="D2446" s="109">
        <f>VLOOKUP(A2446,DBMS_TYPE_SIZES[],3,FALSE)</f>
        <v>4</v>
      </c>
      <c r="E2446" s="110">
        <f>VLOOKUP(A2446,DBMS_TYPE_SIZES[],4,FALSE)</f>
        <v>4</v>
      </c>
      <c r="F2446" t="s">
        <v>930</v>
      </c>
      <c r="G2446" t="s">
        <v>698</v>
      </c>
      <c r="H2446" t="s">
        <v>18</v>
      </c>
      <c r="I2446">
        <v>10</v>
      </c>
      <c r="J2446">
        <v>4</v>
      </c>
    </row>
    <row r="2447" spans="1:10">
      <c r="A2447" s="108" t="str">
        <f>COL_SIZES[[#This Row],[datatype]]&amp;"_"&amp;COL_SIZES[[#This Row],[column_prec]]&amp;"_"&amp;COL_SIZES[[#This Row],[col_len]]</f>
        <v>int_10_4</v>
      </c>
      <c r="B2447" s="108">
        <f>IF(COL_SIZES[[#This Row],[datatype]] = "varchar",
  MIN(
    COL_SIZES[[#This Row],[column_length]],
    IFERROR(VALUE(VLOOKUP(
      COL_SIZES[[#This Row],[table_name]]&amp;"."&amp;COL_SIZES[[#This Row],[column_name]],
      AVG_COL_SIZES[#Data],2,FALSE)),
    COL_SIZES[[#This Row],[column_length]])
  ),
  COL_SIZES[[#This Row],[column_length]])</f>
        <v>4</v>
      </c>
      <c r="C2447" s="109">
        <f>VLOOKUP(A2447,DBMS_TYPE_SIZES[],2,FALSE)</f>
        <v>9</v>
      </c>
      <c r="D2447" s="109">
        <f>VLOOKUP(A2447,DBMS_TYPE_SIZES[],3,FALSE)</f>
        <v>4</v>
      </c>
      <c r="E2447" s="110">
        <f>VLOOKUP(A2447,DBMS_TYPE_SIZES[],4,FALSE)</f>
        <v>4</v>
      </c>
      <c r="F2447" t="s">
        <v>930</v>
      </c>
      <c r="G2447" t="s">
        <v>139</v>
      </c>
      <c r="H2447" t="s">
        <v>18</v>
      </c>
      <c r="I2447">
        <v>10</v>
      </c>
      <c r="J2447">
        <v>4</v>
      </c>
    </row>
    <row r="2448" spans="1:10">
      <c r="A2448" s="108" t="str">
        <f>COL_SIZES[[#This Row],[datatype]]&amp;"_"&amp;COL_SIZES[[#This Row],[column_prec]]&amp;"_"&amp;COL_SIZES[[#This Row],[col_len]]</f>
        <v>varchar_0_255</v>
      </c>
      <c r="B2448" s="108">
        <f>IF(COL_SIZES[[#This Row],[datatype]] = "varchar",
  MIN(
    COL_SIZES[[#This Row],[column_length]],
    IFERROR(VALUE(VLOOKUP(
      COL_SIZES[[#This Row],[table_name]]&amp;"."&amp;COL_SIZES[[#This Row],[column_name]],
      AVG_COL_SIZES[#Data],2,FALSE)),
    COL_SIZES[[#This Row],[column_length]])
  ),
  COL_SIZES[[#This Row],[column_length]])</f>
        <v>255</v>
      </c>
      <c r="C2448" s="109">
        <f>VLOOKUP(A2448,DBMS_TYPE_SIZES[],2,FALSE)</f>
        <v>255</v>
      </c>
      <c r="D2448" s="109">
        <f>VLOOKUP(A2448,DBMS_TYPE_SIZES[],3,FALSE)</f>
        <v>255</v>
      </c>
      <c r="E2448" s="110">
        <f>VLOOKUP(A2448,DBMS_TYPE_SIZES[],4,FALSE)</f>
        <v>256</v>
      </c>
      <c r="F2448" t="s">
        <v>930</v>
      </c>
      <c r="G2448" t="s">
        <v>699</v>
      </c>
      <c r="H2448" t="s">
        <v>86</v>
      </c>
      <c r="I2448">
        <v>0</v>
      </c>
      <c r="J2448">
        <v>255</v>
      </c>
    </row>
    <row r="2449" spans="1:10">
      <c r="A2449" s="108" t="str">
        <f>COL_SIZES[[#This Row],[datatype]]&amp;"_"&amp;COL_SIZES[[#This Row],[column_prec]]&amp;"_"&amp;COL_SIZES[[#This Row],[col_len]]</f>
        <v>varchar_0_255</v>
      </c>
      <c r="B2449" s="108">
        <f>IF(COL_SIZES[[#This Row],[datatype]] = "varchar",
  MIN(
    COL_SIZES[[#This Row],[column_length]],
    IFERROR(VALUE(VLOOKUP(
      COL_SIZES[[#This Row],[table_name]]&amp;"."&amp;COL_SIZES[[#This Row],[column_name]],
      AVG_COL_SIZES[#Data],2,FALSE)),
    COL_SIZES[[#This Row],[column_length]])
  ),
  COL_SIZES[[#This Row],[column_length]])</f>
        <v>255</v>
      </c>
      <c r="C2449" s="109">
        <f>VLOOKUP(A2449,DBMS_TYPE_SIZES[],2,FALSE)</f>
        <v>255</v>
      </c>
      <c r="D2449" s="109">
        <f>VLOOKUP(A2449,DBMS_TYPE_SIZES[],3,FALSE)</f>
        <v>255</v>
      </c>
      <c r="E2449" s="110">
        <f>VLOOKUP(A2449,DBMS_TYPE_SIZES[],4,FALSE)</f>
        <v>256</v>
      </c>
      <c r="F2449" t="s">
        <v>930</v>
      </c>
      <c r="G2449" t="s">
        <v>700</v>
      </c>
      <c r="H2449" t="s">
        <v>86</v>
      </c>
      <c r="I2449">
        <v>0</v>
      </c>
      <c r="J2449">
        <v>255</v>
      </c>
    </row>
    <row r="2450" spans="1:10">
      <c r="A2450" s="108" t="str">
        <f>COL_SIZES[[#This Row],[datatype]]&amp;"_"&amp;COL_SIZES[[#This Row],[column_prec]]&amp;"_"&amp;COL_SIZES[[#This Row],[col_len]]</f>
        <v>int_10_4</v>
      </c>
      <c r="B2450" s="108">
        <f>IF(COL_SIZES[[#This Row],[datatype]] = "varchar",
  MIN(
    COL_SIZES[[#This Row],[column_length]],
    IFERROR(VALUE(VLOOKUP(
      COL_SIZES[[#This Row],[table_name]]&amp;"."&amp;COL_SIZES[[#This Row],[column_name]],
      AVG_COL_SIZES[#Data],2,FALSE)),
    COL_SIZES[[#This Row],[column_length]])
  ),
  COL_SIZES[[#This Row],[column_length]])</f>
        <v>4</v>
      </c>
      <c r="C2450" s="109">
        <f>VLOOKUP(A2450,DBMS_TYPE_SIZES[],2,FALSE)</f>
        <v>9</v>
      </c>
      <c r="D2450" s="109">
        <f>VLOOKUP(A2450,DBMS_TYPE_SIZES[],3,FALSE)</f>
        <v>4</v>
      </c>
      <c r="E2450" s="110">
        <f>VLOOKUP(A2450,DBMS_TYPE_SIZES[],4,FALSE)</f>
        <v>4</v>
      </c>
      <c r="F2450" t="s">
        <v>930</v>
      </c>
      <c r="G2450" t="s">
        <v>116</v>
      </c>
      <c r="H2450" t="s">
        <v>18</v>
      </c>
      <c r="I2450">
        <v>10</v>
      </c>
      <c r="J2450">
        <v>4</v>
      </c>
    </row>
    <row r="2451" spans="1:10">
      <c r="A2451" s="108" t="str">
        <f>COL_SIZES[[#This Row],[datatype]]&amp;"_"&amp;COL_SIZES[[#This Row],[column_prec]]&amp;"_"&amp;COL_SIZES[[#This Row],[col_len]]</f>
        <v>numeric_16_9</v>
      </c>
      <c r="B2451" s="108">
        <f>IF(COL_SIZES[[#This Row],[datatype]] = "varchar",
  MIN(
    COL_SIZES[[#This Row],[column_length]],
    IFERROR(VALUE(VLOOKUP(
      COL_SIZES[[#This Row],[table_name]]&amp;"."&amp;COL_SIZES[[#This Row],[column_name]],
      AVG_COL_SIZES[#Data],2,FALSE)),
    COL_SIZES[[#This Row],[column_length]])
  ),
  COL_SIZES[[#This Row],[column_length]])</f>
        <v>9</v>
      </c>
      <c r="C2451" s="109">
        <f>VLOOKUP(A2451,DBMS_TYPE_SIZES[],2,FALSE)</f>
        <v>9</v>
      </c>
      <c r="D2451" s="109">
        <f>VLOOKUP(A2451,DBMS_TYPE_SIZES[],3,FALSE)</f>
        <v>9</v>
      </c>
      <c r="E2451" s="110">
        <f>VLOOKUP(A2451,DBMS_TYPE_SIZES[],4,FALSE)</f>
        <v>9</v>
      </c>
      <c r="F2451" t="s">
        <v>930</v>
      </c>
      <c r="G2451" t="s">
        <v>96</v>
      </c>
      <c r="H2451" t="s">
        <v>62</v>
      </c>
      <c r="I2451">
        <v>16</v>
      </c>
      <c r="J2451">
        <v>9</v>
      </c>
    </row>
    <row r="2452" spans="1:10">
      <c r="A2452" s="108" t="str">
        <f>COL_SIZES[[#This Row],[datatype]]&amp;"_"&amp;COL_SIZES[[#This Row],[column_prec]]&amp;"_"&amp;COL_SIZES[[#This Row],[col_len]]</f>
        <v>int_10_4</v>
      </c>
      <c r="B2452" s="108">
        <f>IF(COL_SIZES[[#This Row],[datatype]] = "varchar",
  MIN(
    COL_SIZES[[#This Row],[column_length]],
    IFERROR(VALUE(VLOOKUP(
      COL_SIZES[[#This Row],[table_name]]&amp;"."&amp;COL_SIZES[[#This Row],[column_name]],
      AVG_COL_SIZES[#Data],2,FALSE)),
    COL_SIZES[[#This Row],[column_length]])
  ),
  COL_SIZES[[#This Row],[column_length]])</f>
        <v>4</v>
      </c>
      <c r="C2452" s="109">
        <f>VLOOKUP(A2452,DBMS_TYPE_SIZES[],2,FALSE)</f>
        <v>9</v>
      </c>
      <c r="D2452" s="109">
        <f>VLOOKUP(A2452,DBMS_TYPE_SIZES[],3,FALSE)</f>
        <v>4</v>
      </c>
      <c r="E2452" s="110">
        <f>VLOOKUP(A2452,DBMS_TYPE_SIZES[],4,FALSE)</f>
        <v>4</v>
      </c>
      <c r="F2452" t="s">
        <v>236</v>
      </c>
      <c r="G2452" t="s">
        <v>157</v>
      </c>
      <c r="H2452" t="s">
        <v>18</v>
      </c>
      <c r="I2452">
        <v>10</v>
      </c>
      <c r="J2452">
        <v>4</v>
      </c>
    </row>
    <row r="2453" spans="1:10">
      <c r="A2453" s="108" t="str">
        <f>COL_SIZES[[#This Row],[datatype]]&amp;"_"&amp;COL_SIZES[[#This Row],[column_prec]]&amp;"_"&amp;COL_SIZES[[#This Row],[col_len]]</f>
        <v>numeric_19_9</v>
      </c>
      <c r="B2453" s="108">
        <f>IF(COL_SIZES[[#This Row],[datatype]] = "varchar",
  MIN(
    COL_SIZES[[#This Row],[column_length]],
    IFERROR(VALUE(VLOOKUP(
      COL_SIZES[[#This Row],[table_name]]&amp;"."&amp;COL_SIZES[[#This Row],[column_name]],
      AVG_COL_SIZES[#Data],2,FALSE)),
    COL_SIZES[[#This Row],[column_length]])
  ),
  COL_SIZES[[#This Row],[column_length]])</f>
        <v>9</v>
      </c>
      <c r="C2453" s="109">
        <f>VLOOKUP(A2453,DBMS_TYPE_SIZES[],2,FALSE)</f>
        <v>9</v>
      </c>
      <c r="D2453" s="109">
        <f>VLOOKUP(A2453,DBMS_TYPE_SIZES[],3,FALSE)</f>
        <v>9</v>
      </c>
      <c r="E2453" s="110">
        <f>VLOOKUP(A2453,DBMS_TYPE_SIZES[],4,FALSE)</f>
        <v>9</v>
      </c>
      <c r="F2453" t="s">
        <v>236</v>
      </c>
      <c r="G2453" t="s">
        <v>143</v>
      </c>
      <c r="H2453" t="s">
        <v>62</v>
      </c>
      <c r="I2453">
        <v>19</v>
      </c>
      <c r="J2453">
        <v>9</v>
      </c>
    </row>
    <row r="2454" spans="1:10">
      <c r="A2454" s="108" t="str">
        <f>COL_SIZES[[#This Row],[datatype]]&amp;"_"&amp;COL_SIZES[[#This Row],[column_prec]]&amp;"_"&amp;COL_SIZES[[#This Row],[col_len]]</f>
        <v>datetime_23_8</v>
      </c>
      <c r="B2454" s="108">
        <f>IF(COL_SIZES[[#This Row],[datatype]] = "varchar",
  MIN(
    COL_SIZES[[#This Row],[column_length]],
    IFERROR(VALUE(VLOOKUP(
      COL_SIZES[[#This Row],[table_name]]&amp;"."&amp;COL_SIZES[[#This Row],[column_name]],
      AVG_COL_SIZES[#Data],2,FALSE)),
    COL_SIZES[[#This Row],[column_length]])
  ),
  COL_SIZES[[#This Row],[column_length]])</f>
        <v>8</v>
      </c>
      <c r="C2454" s="109">
        <f>VLOOKUP(A2454,DBMS_TYPE_SIZES[],2,FALSE)</f>
        <v>7</v>
      </c>
      <c r="D2454" s="109">
        <f>VLOOKUP(A2454,DBMS_TYPE_SIZES[],3,FALSE)</f>
        <v>8</v>
      </c>
      <c r="E2454" s="110">
        <f>VLOOKUP(A2454,DBMS_TYPE_SIZES[],4,FALSE)</f>
        <v>8</v>
      </c>
      <c r="F2454" t="s">
        <v>236</v>
      </c>
      <c r="G2454" t="s">
        <v>575</v>
      </c>
      <c r="H2454" t="s">
        <v>20</v>
      </c>
      <c r="I2454">
        <v>23</v>
      </c>
      <c r="J2454">
        <v>8</v>
      </c>
    </row>
    <row r="2455" spans="1:10">
      <c r="A2455" s="108" t="str">
        <f>COL_SIZES[[#This Row],[datatype]]&amp;"_"&amp;COL_SIZES[[#This Row],[column_prec]]&amp;"_"&amp;COL_SIZES[[#This Row],[col_len]]</f>
        <v>int_10_4</v>
      </c>
      <c r="B2455" s="108">
        <f>IF(COL_SIZES[[#This Row],[datatype]] = "varchar",
  MIN(
    COL_SIZES[[#This Row],[column_length]],
    IFERROR(VALUE(VLOOKUP(
      COL_SIZES[[#This Row],[table_name]]&amp;"."&amp;COL_SIZES[[#This Row],[column_name]],
      AVG_COL_SIZES[#Data],2,FALSE)),
    COL_SIZES[[#This Row],[column_length]])
  ),
  COL_SIZES[[#This Row],[column_length]])</f>
        <v>4</v>
      </c>
      <c r="C2455" s="109">
        <f>VLOOKUP(A2455,DBMS_TYPE_SIZES[],2,FALSE)</f>
        <v>9</v>
      </c>
      <c r="D2455" s="109">
        <f>VLOOKUP(A2455,DBMS_TYPE_SIZES[],3,FALSE)</f>
        <v>4</v>
      </c>
      <c r="E2455" s="110">
        <f>VLOOKUP(A2455,DBMS_TYPE_SIZES[],4,FALSE)</f>
        <v>4</v>
      </c>
      <c r="F2455" t="s">
        <v>236</v>
      </c>
      <c r="G2455" t="s">
        <v>141</v>
      </c>
      <c r="H2455" t="s">
        <v>18</v>
      </c>
      <c r="I2455">
        <v>10</v>
      </c>
      <c r="J2455">
        <v>4</v>
      </c>
    </row>
    <row r="2456" spans="1:10">
      <c r="A2456" s="108" t="str">
        <f>COL_SIZES[[#This Row],[datatype]]&amp;"_"&amp;COL_SIZES[[#This Row],[column_prec]]&amp;"_"&amp;COL_SIZES[[#This Row],[col_len]]</f>
        <v>int_10_4</v>
      </c>
      <c r="B2456" s="108">
        <f>IF(COL_SIZES[[#This Row],[datatype]] = "varchar",
  MIN(
    COL_SIZES[[#This Row],[column_length]],
    IFERROR(VALUE(VLOOKUP(
      COL_SIZES[[#This Row],[table_name]]&amp;"."&amp;COL_SIZES[[#This Row],[column_name]],
      AVG_COL_SIZES[#Data],2,FALSE)),
    COL_SIZES[[#This Row],[column_length]])
  ),
  COL_SIZES[[#This Row],[column_length]])</f>
        <v>4</v>
      </c>
      <c r="C2456" s="109">
        <f>VLOOKUP(A2456,DBMS_TYPE_SIZES[],2,FALSE)</f>
        <v>9</v>
      </c>
      <c r="D2456" s="109">
        <f>VLOOKUP(A2456,DBMS_TYPE_SIZES[],3,FALSE)</f>
        <v>4</v>
      </c>
      <c r="E2456" s="110">
        <f>VLOOKUP(A2456,DBMS_TYPE_SIZES[],4,FALSE)</f>
        <v>4</v>
      </c>
      <c r="F2456" t="s">
        <v>236</v>
      </c>
      <c r="G2456" t="s">
        <v>212</v>
      </c>
      <c r="H2456" t="s">
        <v>18</v>
      </c>
      <c r="I2456">
        <v>10</v>
      </c>
      <c r="J2456">
        <v>4</v>
      </c>
    </row>
    <row r="2457" spans="1:10">
      <c r="A2457" s="108" t="str">
        <f>COL_SIZES[[#This Row],[datatype]]&amp;"_"&amp;COL_SIZES[[#This Row],[column_prec]]&amp;"_"&amp;COL_SIZES[[#This Row],[col_len]]</f>
        <v>int_10_4</v>
      </c>
      <c r="B2457" s="108">
        <f>IF(COL_SIZES[[#This Row],[datatype]] = "varchar",
  MIN(
    COL_SIZES[[#This Row],[column_length]],
    IFERROR(VALUE(VLOOKUP(
      COL_SIZES[[#This Row],[table_name]]&amp;"."&amp;COL_SIZES[[#This Row],[column_name]],
      AVG_COL_SIZES[#Data],2,FALSE)),
    COL_SIZES[[#This Row],[column_length]])
  ),
  COL_SIZES[[#This Row],[column_length]])</f>
        <v>4</v>
      </c>
      <c r="C2457" s="109">
        <f>VLOOKUP(A2457,DBMS_TYPE_SIZES[],2,FALSE)</f>
        <v>9</v>
      </c>
      <c r="D2457" s="109">
        <f>VLOOKUP(A2457,DBMS_TYPE_SIZES[],3,FALSE)</f>
        <v>4</v>
      </c>
      <c r="E2457" s="110">
        <f>VLOOKUP(A2457,DBMS_TYPE_SIZES[],4,FALSE)</f>
        <v>4</v>
      </c>
      <c r="F2457" t="s">
        <v>236</v>
      </c>
      <c r="G2457" t="s">
        <v>775</v>
      </c>
      <c r="H2457" t="s">
        <v>18</v>
      </c>
      <c r="I2457">
        <v>10</v>
      </c>
      <c r="J2457">
        <v>4</v>
      </c>
    </row>
    <row r="2458" spans="1:10">
      <c r="A2458" s="108" t="str">
        <f>COL_SIZES[[#This Row],[datatype]]&amp;"_"&amp;COL_SIZES[[#This Row],[column_prec]]&amp;"_"&amp;COL_SIZES[[#This Row],[col_len]]</f>
        <v>int_10_4</v>
      </c>
      <c r="B2458" s="108">
        <f>IF(COL_SIZES[[#This Row],[datatype]] = "varchar",
  MIN(
    COL_SIZES[[#This Row],[column_length]],
    IFERROR(VALUE(VLOOKUP(
      COL_SIZES[[#This Row],[table_name]]&amp;"."&amp;COL_SIZES[[#This Row],[column_name]],
      AVG_COL_SIZES[#Data],2,FALSE)),
    COL_SIZES[[#This Row],[column_length]])
  ),
  COL_SIZES[[#This Row],[column_length]])</f>
        <v>4</v>
      </c>
      <c r="C2458" s="109">
        <f>VLOOKUP(A2458,DBMS_TYPE_SIZES[],2,FALSE)</f>
        <v>9</v>
      </c>
      <c r="D2458" s="109">
        <f>VLOOKUP(A2458,DBMS_TYPE_SIZES[],3,FALSE)</f>
        <v>4</v>
      </c>
      <c r="E2458" s="110">
        <f>VLOOKUP(A2458,DBMS_TYPE_SIZES[],4,FALSE)</f>
        <v>4</v>
      </c>
      <c r="F2458" t="s">
        <v>236</v>
      </c>
      <c r="G2458" t="s">
        <v>697</v>
      </c>
      <c r="H2458" t="s">
        <v>18</v>
      </c>
      <c r="I2458">
        <v>10</v>
      </c>
      <c r="J2458">
        <v>4</v>
      </c>
    </row>
    <row r="2459" spans="1:10">
      <c r="A2459" s="108" t="str">
        <f>COL_SIZES[[#This Row],[datatype]]&amp;"_"&amp;COL_SIZES[[#This Row],[column_prec]]&amp;"_"&amp;COL_SIZES[[#This Row],[col_len]]</f>
        <v>int_10_4</v>
      </c>
      <c r="B2459" s="108">
        <f>IF(COL_SIZES[[#This Row],[datatype]] = "varchar",
  MIN(
    COL_SIZES[[#This Row],[column_length]],
    IFERROR(VALUE(VLOOKUP(
      COL_SIZES[[#This Row],[table_name]]&amp;"."&amp;COL_SIZES[[#This Row],[column_name]],
      AVG_COL_SIZES[#Data],2,FALSE)),
    COL_SIZES[[#This Row],[column_length]])
  ),
  COL_SIZES[[#This Row],[column_length]])</f>
        <v>4</v>
      </c>
      <c r="C2459" s="109">
        <f>VLOOKUP(A2459,DBMS_TYPE_SIZES[],2,FALSE)</f>
        <v>9</v>
      </c>
      <c r="D2459" s="109">
        <f>VLOOKUP(A2459,DBMS_TYPE_SIZES[],3,FALSE)</f>
        <v>4</v>
      </c>
      <c r="E2459" s="110">
        <f>VLOOKUP(A2459,DBMS_TYPE_SIZES[],4,FALSE)</f>
        <v>4</v>
      </c>
      <c r="F2459" t="s">
        <v>236</v>
      </c>
      <c r="G2459" t="s">
        <v>698</v>
      </c>
      <c r="H2459" t="s">
        <v>18</v>
      </c>
      <c r="I2459">
        <v>10</v>
      </c>
      <c r="J2459">
        <v>4</v>
      </c>
    </row>
    <row r="2460" spans="1:10">
      <c r="A2460" s="108" t="str">
        <f>COL_SIZES[[#This Row],[datatype]]&amp;"_"&amp;COL_SIZES[[#This Row],[column_prec]]&amp;"_"&amp;COL_SIZES[[#This Row],[col_len]]</f>
        <v>int_10_4</v>
      </c>
      <c r="B2460" s="108">
        <f>IF(COL_SIZES[[#This Row],[datatype]] = "varchar",
  MIN(
    COL_SIZES[[#This Row],[column_length]],
    IFERROR(VALUE(VLOOKUP(
      COL_SIZES[[#This Row],[table_name]]&amp;"."&amp;COL_SIZES[[#This Row],[column_name]],
      AVG_COL_SIZES[#Data],2,FALSE)),
    COL_SIZES[[#This Row],[column_length]])
  ),
  COL_SIZES[[#This Row],[column_length]])</f>
        <v>4</v>
      </c>
      <c r="C2460" s="109">
        <f>VLOOKUP(A2460,DBMS_TYPE_SIZES[],2,FALSE)</f>
        <v>9</v>
      </c>
      <c r="D2460" s="109">
        <f>VLOOKUP(A2460,DBMS_TYPE_SIZES[],3,FALSE)</f>
        <v>4</v>
      </c>
      <c r="E2460" s="110">
        <f>VLOOKUP(A2460,DBMS_TYPE_SIZES[],4,FALSE)</f>
        <v>4</v>
      </c>
      <c r="F2460" t="s">
        <v>236</v>
      </c>
      <c r="G2460" t="s">
        <v>139</v>
      </c>
      <c r="H2460" t="s">
        <v>18</v>
      </c>
      <c r="I2460">
        <v>10</v>
      </c>
      <c r="J2460">
        <v>4</v>
      </c>
    </row>
    <row r="2461" spans="1:10">
      <c r="A2461" s="108" t="str">
        <f>COL_SIZES[[#This Row],[datatype]]&amp;"_"&amp;COL_SIZES[[#This Row],[column_prec]]&amp;"_"&amp;COL_SIZES[[#This Row],[col_len]]</f>
        <v>varchar_0_255</v>
      </c>
      <c r="B2461" s="108">
        <f>IF(COL_SIZES[[#This Row],[datatype]] = "varchar",
  MIN(
    COL_SIZES[[#This Row],[column_length]],
    IFERROR(VALUE(VLOOKUP(
      COL_SIZES[[#This Row],[table_name]]&amp;"."&amp;COL_SIZES[[#This Row],[column_name]],
      AVG_COL_SIZES[#Data],2,FALSE)),
    COL_SIZES[[#This Row],[column_length]])
  ),
  COL_SIZES[[#This Row],[column_length]])</f>
        <v>255</v>
      </c>
      <c r="C2461" s="109">
        <f>VLOOKUP(A2461,DBMS_TYPE_SIZES[],2,FALSE)</f>
        <v>255</v>
      </c>
      <c r="D2461" s="109">
        <f>VLOOKUP(A2461,DBMS_TYPE_SIZES[],3,FALSE)</f>
        <v>255</v>
      </c>
      <c r="E2461" s="110">
        <f>VLOOKUP(A2461,DBMS_TYPE_SIZES[],4,FALSE)</f>
        <v>256</v>
      </c>
      <c r="F2461" t="s">
        <v>236</v>
      </c>
      <c r="G2461" t="s">
        <v>699</v>
      </c>
      <c r="H2461" t="s">
        <v>86</v>
      </c>
      <c r="I2461">
        <v>0</v>
      </c>
      <c r="J2461">
        <v>255</v>
      </c>
    </row>
    <row r="2462" spans="1:10">
      <c r="A2462" s="108" t="str">
        <f>COL_SIZES[[#This Row],[datatype]]&amp;"_"&amp;COL_SIZES[[#This Row],[column_prec]]&amp;"_"&amp;COL_SIZES[[#This Row],[col_len]]</f>
        <v>varchar_0_255</v>
      </c>
      <c r="B2462" s="108">
        <f>IF(COL_SIZES[[#This Row],[datatype]] = "varchar",
  MIN(
    COL_SIZES[[#This Row],[column_length]],
    IFERROR(VALUE(VLOOKUP(
      COL_SIZES[[#This Row],[table_name]]&amp;"."&amp;COL_SIZES[[#This Row],[column_name]],
      AVG_COL_SIZES[#Data],2,FALSE)),
    COL_SIZES[[#This Row],[column_length]])
  ),
  COL_SIZES[[#This Row],[column_length]])</f>
        <v>255</v>
      </c>
      <c r="C2462" s="109">
        <f>VLOOKUP(A2462,DBMS_TYPE_SIZES[],2,FALSE)</f>
        <v>255</v>
      </c>
      <c r="D2462" s="109">
        <f>VLOOKUP(A2462,DBMS_TYPE_SIZES[],3,FALSE)</f>
        <v>255</v>
      </c>
      <c r="E2462" s="110">
        <f>VLOOKUP(A2462,DBMS_TYPE_SIZES[],4,FALSE)</f>
        <v>256</v>
      </c>
      <c r="F2462" t="s">
        <v>236</v>
      </c>
      <c r="G2462" t="s">
        <v>700</v>
      </c>
      <c r="H2462" t="s">
        <v>86</v>
      </c>
      <c r="I2462">
        <v>0</v>
      </c>
      <c r="J2462">
        <v>255</v>
      </c>
    </row>
    <row r="2463" spans="1:10">
      <c r="A2463" s="108" t="str">
        <f>COL_SIZES[[#This Row],[datatype]]&amp;"_"&amp;COL_SIZES[[#This Row],[column_prec]]&amp;"_"&amp;COL_SIZES[[#This Row],[col_len]]</f>
        <v>int_10_4</v>
      </c>
      <c r="B2463" s="108">
        <f>IF(COL_SIZES[[#This Row],[datatype]] = "varchar",
  MIN(
    COL_SIZES[[#This Row],[column_length]],
    IFERROR(VALUE(VLOOKUP(
      COL_SIZES[[#This Row],[table_name]]&amp;"."&amp;COL_SIZES[[#This Row],[column_name]],
      AVG_COL_SIZES[#Data],2,FALSE)),
    COL_SIZES[[#This Row],[column_length]])
  ),
  COL_SIZES[[#This Row],[column_length]])</f>
        <v>4</v>
      </c>
      <c r="C2463" s="109">
        <f>VLOOKUP(A2463,DBMS_TYPE_SIZES[],2,FALSE)</f>
        <v>9</v>
      </c>
      <c r="D2463" s="109">
        <f>VLOOKUP(A2463,DBMS_TYPE_SIZES[],3,FALSE)</f>
        <v>4</v>
      </c>
      <c r="E2463" s="110">
        <f>VLOOKUP(A2463,DBMS_TYPE_SIZES[],4,FALSE)</f>
        <v>4</v>
      </c>
      <c r="F2463" t="s">
        <v>236</v>
      </c>
      <c r="G2463" t="s">
        <v>116</v>
      </c>
      <c r="H2463" t="s">
        <v>18</v>
      </c>
      <c r="I2463">
        <v>10</v>
      </c>
      <c r="J2463">
        <v>4</v>
      </c>
    </row>
    <row r="2464" spans="1:10">
      <c r="A2464" s="108" t="str">
        <f>COL_SIZES[[#This Row],[datatype]]&amp;"_"&amp;COL_SIZES[[#This Row],[column_prec]]&amp;"_"&amp;COL_SIZES[[#This Row],[col_len]]</f>
        <v>numeric_16_9</v>
      </c>
      <c r="B2464" s="108">
        <f>IF(COL_SIZES[[#This Row],[datatype]] = "varchar",
  MIN(
    COL_SIZES[[#This Row],[column_length]],
    IFERROR(VALUE(VLOOKUP(
      COL_SIZES[[#This Row],[table_name]]&amp;"."&amp;COL_SIZES[[#This Row],[column_name]],
      AVG_COL_SIZES[#Data],2,FALSE)),
    COL_SIZES[[#This Row],[column_length]])
  ),
  COL_SIZES[[#This Row],[column_length]])</f>
        <v>9</v>
      </c>
      <c r="C2464" s="109">
        <f>VLOOKUP(A2464,DBMS_TYPE_SIZES[],2,FALSE)</f>
        <v>9</v>
      </c>
      <c r="D2464" s="109">
        <f>VLOOKUP(A2464,DBMS_TYPE_SIZES[],3,FALSE)</f>
        <v>9</v>
      </c>
      <c r="E2464" s="110">
        <f>VLOOKUP(A2464,DBMS_TYPE_SIZES[],4,FALSE)</f>
        <v>9</v>
      </c>
      <c r="F2464" t="s">
        <v>236</v>
      </c>
      <c r="G2464" t="s">
        <v>96</v>
      </c>
      <c r="H2464" t="s">
        <v>62</v>
      </c>
      <c r="I2464">
        <v>16</v>
      </c>
      <c r="J2464">
        <v>9</v>
      </c>
    </row>
    <row r="2465" spans="1:10">
      <c r="A2465" s="108" t="str">
        <f>COL_SIZES[[#This Row],[datatype]]&amp;"_"&amp;COL_SIZES[[#This Row],[column_prec]]&amp;"_"&amp;COL_SIZES[[#This Row],[col_len]]</f>
        <v>varchar_0_50</v>
      </c>
      <c r="B2465" s="108">
        <f>IF(COL_SIZES[[#This Row],[datatype]] = "varchar",
  MIN(
    COL_SIZES[[#This Row],[column_length]],
    IFERROR(VALUE(VLOOKUP(
      COL_SIZES[[#This Row],[table_name]]&amp;"."&amp;COL_SIZES[[#This Row],[column_name]],
      AVG_COL_SIZES[#Data],2,FALSE)),
    COL_SIZES[[#This Row],[column_length]])
  ),
  COL_SIZES[[#This Row],[column_length]])</f>
        <v>50</v>
      </c>
      <c r="C2465" s="109">
        <f>VLOOKUP(A2465,DBMS_TYPE_SIZES[],2,FALSE)</f>
        <v>50</v>
      </c>
      <c r="D2465" s="109">
        <f>VLOOKUP(A2465,DBMS_TYPE_SIZES[],3,FALSE)</f>
        <v>50</v>
      </c>
      <c r="E2465" s="110">
        <f>VLOOKUP(A2465,DBMS_TYPE_SIZES[],4,FALSE)</f>
        <v>51</v>
      </c>
      <c r="F2465" t="s">
        <v>236</v>
      </c>
      <c r="G2465" t="s">
        <v>158</v>
      </c>
      <c r="H2465" t="s">
        <v>86</v>
      </c>
      <c r="I2465">
        <v>0</v>
      </c>
      <c r="J2465">
        <v>50</v>
      </c>
    </row>
    <row r="2466" spans="1:10">
      <c r="A2466" s="108" t="str">
        <f>COL_SIZES[[#This Row],[datatype]]&amp;"_"&amp;COL_SIZES[[#This Row],[column_prec]]&amp;"_"&amp;COL_SIZES[[#This Row],[col_len]]</f>
        <v>int_10_4</v>
      </c>
      <c r="B2466" s="108">
        <f>IF(COL_SIZES[[#This Row],[datatype]] = "varchar",
  MIN(
    COL_SIZES[[#This Row],[column_length]],
    IFERROR(VALUE(VLOOKUP(
      COL_SIZES[[#This Row],[table_name]]&amp;"."&amp;COL_SIZES[[#This Row],[column_name]],
      AVG_COL_SIZES[#Data],2,FALSE)),
    COL_SIZES[[#This Row],[column_length]])
  ),
  COL_SIZES[[#This Row],[column_length]])</f>
        <v>4</v>
      </c>
      <c r="C2466" s="109">
        <f>VLOOKUP(A2466,DBMS_TYPE_SIZES[],2,FALSE)</f>
        <v>9</v>
      </c>
      <c r="D2466" s="109">
        <f>VLOOKUP(A2466,DBMS_TYPE_SIZES[],3,FALSE)</f>
        <v>4</v>
      </c>
      <c r="E2466" s="110">
        <f>VLOOKUP(A2466,DBMS_TYPE_SIZES[],4,FALSE)</f>
        <v>4</v>
      </c>
      <c r="F2466" t="s">
        <v>236</v>
      </c>
      <c r="G2466" t="s">
        <v>203</v>
      </c>
      <c r="H2466" t="s">
        <v>18</v>
      </c>
      <c r="I2466">
        <v>10</v>
      </c>
      <c r="J2466">
        <v>4</v>
      </c>
    </row>
    <row r="2467" spans="1:10">
      <c r="A2467" s="108" t="str">
        <f>COL_SIZES[[#This Row],[datatype]]&amp;"_"&amp;COL_SIZES[[#This Row],[column_prec]]&amp;"_"&amp;COL_SIZES[[#This Row],[col_len]]</f>
        <v>int_10_4</v>
      </c>
      <c r="B2467" s="108">
        <f>IF(COL_SIZES[[#This Row],[datatype]] = "varchar",
  MIN(
    COL_SIZES[[#This Row],[column_length]],
    IFERROR(VALUE(VLOOKUP(
      COL_SIZES[[#This Row],[table_name]]&amp;"."&amp;COL_SIZES[[#This Row],[column_name]],
      AVG_COL_SIZES[#Data],2,FALSE)),
    COL_SIZES[[#This Row],[column_length]])
  ),
  COL_SIZES[[#This Row],[column_length]])</f>
        <v>4</v>
      </c>
      <c r="C2467" s="109">
        <f>VLOOKUP(A2467,DBMS_TYPE_SIZES[],2,FALSE)</f>
        <v>9</v>
      </c>
      <c r="D2467" s="109">
        <f>VLOOKUP(A2467,DBMS_TYPE_SIZES[],3,FALSE)</f>
        <v>4</v>
      </c>
      <c r="E2467" s="110">
        <f>VLOOKUP(A2467,DBMS_TYPE_SIZES[],4,FALSE)</f>
        <v>4</v>
      </c>
      <c r="F2467" t="s">
        <v>236</v>
      </c>
      <c r="G2467" t="s">
        <v>723</v>
      </c>
      <c r="H2467" t="s">
        <v>18</v>
      </c>
      <c r="I2467">
        <v>10</v>
      </c>
      <c r="J2467">
        <v>4</v>
      </c>
    </row>
    <row r="2468" spans="1:10">
      <c r="A2468" s="108" t="str">
        <f>COL_SIZES[[#This Row],[datatype]]&amp;"_"&amp;COL_SIZES[[#This Row],[column_prec]]&amp;"_"&amp;COL_SIZES[[#This Row],[col_len]]</f>
        <v>int_10_4</v>
      </c>
      <c r="B2468" s="108">
        <f>IF(COL_SIZES[[#This Row],[datatype]] = "varchar",
  MIN(
    COL_SIZES[[#This Row],[column_length]],
    IFERROR(VALUE(VLOOKUP(
      COL_SIZES[[#This Row],[table_name]]&amp;"."&amp;COL_SIZES[[#This Row],[column_name]],
      AVG_COL_SIZES[#Data],2,FALSE)),
    COL_SIZES[[#This Row],[column_length]])
  ),
  COL_SIZES[[#This Row],[column_length]])</f>
        <v>4</v>
      </c>
      <c r="C2468" s="109">
        <f>VLOOKUP(A2468,DBMS_TYPE_SIZES[],2,FALSE)</f>
        <v>9</v>
      </c>
      <c r="D2468" s="109">
        <f>VLOOKUP(A2468,DBMS_TYPE_SIZES[],3,FALSE)</f>
        <v>4</v>
      </c>
      <c r="E2468" s="110">
        <f>VLOOKUP(A2468,DBMS_TYPE_SIZES[],4,FALSE)</f>
        <v>4</v>
      </c>
      <c r="F2468" t="s">
        <v>236</v>
      </c>
      <c r="G2468" t="s">
        <v>237</v>
      </c>
      <c r="H2468" t="s">
        <v>18</v>
      </c>
      <c r="I2468">
        <v>10</v>
      </c>
      <c r="J2468">
        <v>4</v>
      </c>
    </row>
    <row r="2469" spans="1:10">
      <c r="A2469" s="108" t="str">
        <f>COL_SIZES[[#This Row],[datatype]]&amp;"_"&amp;COL_SIZES[[#This Row],[column_prec]]&amp;"_"&amp;COL_SIZES[[#This Row],[col_len]]</f>
        <v>int_10_4</v>
      </c>
      <c r="B2469" s="108">
        <f>IF(COL_SIZES[[#This Row],[datatype]] = "varchar",
  MIN(
    COL_SIZES[[#This Row],[column_length]],
    IFERROR(VALUE(VLOOKUP(
      COL_SIZES[[#This Row],[table_name]]&amp;"."&amp;COL_SIZES[[#This Row],[column_name]],
      AVG_COL_SIZES[#Data],2,FALSE)),
    COL_SIZES[[#This Row],[column_length]])
  ),
  COL_SIZES[[#This Row],[column_length]])</f>
        <v>4</v>
      </c>
      <c r="C2469" s="109">
        <f>VLOOKUP(A2469,DBMS_TYPE_SIZES[],2,FALSE)</f>
        <v>9</v>
      </c>
      <c r="D2469" s="109">
        <f>VLOOKUP(A2469,DBMS_TYPE_SIZES[],3,FALSE)</f>
        <v>4</v>
      </c>
      <c r="E2469" s="110">
        <f>VLOOKUP(A2469,DBMS_TYPE_SIZES[],4,FALSE)</f>
        <v>4</v>
      </c>
      <c r="F2469" t="s">
        <v>236</v>
      </c>
      <c r="G2469" t="s">
        <v>704</v>
      </c>
      <c r="H2469" t="s">
        <v>18</v>
      </c>
      <c r="I2469">
        <v>10</v>
      </c>
      <c r="J2469">
        <v>4</v>
      </c>
    </row>
    <row r="2470" spans="1:10">
      <c r="A2470" s="108" t="str">
        <f>COL_SIZES[[#This Row],[datatype]]&amp;"_"&amp;COL_SIZES[[#This Row],[column_prec]]&amp;"_"&amp;COL_SIZES[[#This Row],[col_len]]</f>
        <v>datetime_23_8</v>
      </c>
      <c r="B2470" s="108">
        <f>IF(COL_SIZES[[#This Row],[datatype]] = "varchar",
  MIN(
    COL_SIZES[[#This Row],[column_length]],
    IFERROR(VALUE(VLOOKUP(
      COL_SIZES[[#This Row],[table_name]]&amp;"."&amp;COL_SIZES[[#This Row],[column_name]],
      AVG_COL_SIZES[#Data],2,FALSE)),
    COL_SIZES[[#This Row],[column_length]])
  ),
  COL_SIZES[[#This Row],[column_length]])</f>
        <v>8</v>
      </c>
      <c r="C2470" s="109">
        <f>VLOOKUP(A2470,DBMS_TYPE_SIZES[],2,FALSE)</f>
        <v>7</v>
      </c>
      <c r="D2470" s="109">
        <f>VLOOKUP(A2470,DBMS_TYPE_SIZES[],3,FALSE)</f>
        <v>8</v>
      </c>
      <c r="E2470" s="110">
        <f>VLOOKUP(A2470,DBMS_TYPE_SIZES[],4,FALSE)</f>
        <v>8</v>
      </c>
      <c r="F2470" t="s">
        <v>236</v>
      </c>
      <c r="G2470" t="s">
        <v>708</v>
      </c>
      <c r="H2470" t="s">
        <v>20</v>
      </c>
      <c r="I2470">
        <v>23</v>
      </c>
      <c r="J2470">
        <v>8</v>
      </c>
    </row>
    <row r="2471" spans="1:10">
      <c r="A2471" s="108" t="str">
        <f>COL_SIZES[[#This Row],[datatype]]&amp;"_"&amp;COL_SIZES[[#This Row],[column_prec]]&amp;"_"&amp;COL_SIZES[[#This Row],[col_len]]</f>
        <v>int_10_4</v>
      </c>
      <c r="B2471" s="108">
        <f>IF(COL_SIZES[[#This Row],[datatype]] = "varchar",
  MIN(
    COL_SIZES[[#This Row],[column_length]],
    IFERROR(VALUE(VLOOKUP(
      COL_SIZES[[#This Row],[table_name]]&amp;"."&amp;COL_SIZES[[#This Row],[column_name]],
      AVG_COL_SIZES[#Data],2,FALSE)),
    COL_SIZES[[#This Row],[column_length]])
  ),
  COL_SIZES[[#This Row],[column_length]])</f>
        <v>4</v>
      </c>
      <c r="C2471" s="109">
        <f>VLOOKUP(A2471,DBMS_TYPE_SIZES[],2,FALSE)</f>
        <v>9</v>
      </c>
      <c r="D2471" s="109">
        <f>VLOOKUP(A2471,DBMS_TYPE_SIZES[],3,FALSE)</f>
        <v>4</v>
      </c>
      <c r="E2471" s="110">
        <f>VLOOKUP(A2471,DBMS_TYPE_SIZES[],4,FALSE)</f>
        <v>4</v>
      </c>
      <c r="F2471" t="s">
        <v>236</v>
      </c>
      <c r="G2471" t="s">
        <v>133</v>
      </c>
      <c r="H2471" t="s">
        <v>18</v>
      </c>
      <c r="I2471">
        <v>10</v>
      </c>
      <c r="J2471">
        <v>4</v>
      </c>
    </row>
    <row r="2472" spans="1:10">
      <c r="A2472" s="108" t="str">
        <f>COL_SIZES[[#This Row],[datatype]]&amp;"_"&amp;COL_SIZES[[#This Row],[column_prec]]&amp;"_"&amp;COL_SIZES[[#This Row],[col_len]]</f>
        <v>int_10_4</v>
      </c>
      <c r="B2472" s="108">
        <f>IF(COL_SIZES[[#This Row],[datatype]] = "varchar",
  MIN(
    COL_SIZES[[#This Row],[column_length]],
    IFERROR(VALUE(VLOOKUP(
      COL_SIZES[[#This Row],[table_name]]&amp;"."&amp;COL_SIZES[[#This Row],[column_name]],
      AVG_COL_SIZES[#Data],2,FALSE)),
    COL_SIZES[[#This Row],[column_length]])
  ),
  COL_SIZES[[#This Row],[column_length]])</f>
        <v>4</v>
      </c>
      <c r="C2472" s="109">
        <f>VLOOKUP(A2472,DBMS_TYPE_SIZES[],2,FALSE)</f>
        <v>9</v>
      </c>
      <c r="D2472" s="109">
        <f>VLOOKUP(A2472,DBMS_TYPE_SIZES[],3,FALSE)</f>
        <v>4</v>
      </c>
      <c r="E2472" s="110">
        <f>VLOOKUP(A2472,DBMS_TYPE_SIZES[],4,FALSE)</f>
        <v>4</v>
      </c>
      <c r="F2472" t="s">
        <v>236</v>
      </c>
      <c r="G2472" t="s">
        <v>238</v>
      </c>
      <c r="H2472" t="s">
        <v>18</v>
      </c>
      <c r="I2472">
        <v>10</v>
      </c>
      <c r="J2472">
        <v>4</v>
      </c>
    </row>
    <row r="2473" spans="1:10">
      <c r="A2473" s="108" t="str">
        <f>COL_SIZES[[#This Row],[datatype]]&amp;"_"&amp;COL_SIZES[[#This Row],[column_prec]]&amp;"_"&amp;COL_SIZES[[#This Row],[col_len]]</f>
        <v>numeric_19_9</v>
      </c>
      <c r="B2473" s="108">
        <f>IF(COL_SIZES[[#This Row],[datatype]] = "varchar",
  MIN(
    COL_SIZES[[#This Row],[column_length]],
    IFERROR(VALUE(VLOOKUP(
      COL_SIZES[[#This Row],[table_name]]&amp;"."&amp;COL_SIZES[[#This Row],[column_name]],
      AVG_COL_SIZES[#Data],2,FALSE)),
    COL_SIZES[[#This Row],[column_length]])
  ),
  COL_SIZES[[#This Row],[column_length]])</f>
        <v>9</v>
      </c>
      <c r="C2473" s="109">
        <f>VLOOKUP(A2473,DBMS_TYPE_SIZES[],2,FALSE)</f>
        <v>9</v>
      </c>
      <c r="D2473" s="109">
        <f>VLOOKUP(A2473,DBMS_TYPE_SIZES[],3,FALSE)</f>
        <v>9</v>
      </c>
      <c r="E2473" s="110">
        <f>VLOOKUP(A2473,DBMS_TYPE_SIZES[],4,FALSE)</f>
        <v>9</v>
      </c>
      <c r="F2473" t="s">
        <v>236</v>
      </c>
      <c r="G2473" t="s">
        <v>151</v>
      </c>
      <c r="H2473" t="s">
        <v>62</v>
      </c>
      <c r="I2473">
        <v>19</v>
      </c>
      <c r="J2473">
        <v>9</v>
      </c>
    </row>
    <row r="2474" spans="1:10">
      <c r="A2474" s="108" t="str">
        <f>COL_SIZES[[#This Row],[datatype]]&amp;"_"&amp;COL_SIZES[[#This Row],[column_prec]]&amp;"_"&amp;COL_SIZES[[#This Row],[col_len]]</f>
        <v>int_10_4</v>
      </c>
      <c r="B2474" s="108">
        <f>IF(COL_SIZES[[#This Row],[datatype]] = "varchar",
  MIN(
    COL_SIZES[[#This Row],[column_length]],
    IFERROR(VALUE(VLOOKUP(
      COL_SIZES[[#This Row],[table_name]]&amp;"."&amp;COL_SIZES[[#This Row],[column_name]],
      AVG_COL_SIZES[#Data],2,FALSE)),
    COL_SIZES[[#This Row],[column_length]])
  ),
  COL_SIZES[[#This Row],[column_length]])</f>
        <v>4</v>
      </c>
      <c r="C2474" s="109">
        <f>VLOOKUP(A2474,DBMS_TYPE_SIZES[],2,FALSE)</f>
        <v>9</v>
      </c>
      <c r="D2474" s="109">
        <f>VLOOKUP(A2474,DBMS_TYPE_SIZES[],3,FALSE)</f>
        <v>4</v>
      </c>
      <c r="E2474" s="110">
        <f>VLOOKUP(A2474,DBMS_TYPE_SIZES[],4,FALSE)</f>
        <v>4</v>
      </c>
      <c r="F2474" t="s">
        <v>239</v>
      </c>
      <c r="G2474" t="s">
        <v>157</v>
      </c>
      <c r="H2474" t="s">
        <v>18</v>
      </c>
      <c r="I2474">
        <v>10</v>
      </c>
      <c r="J2474">
        <v>4</v>
      </c>
    </row>
    <row r="2475" spans="1:10">
      <c r="A2475" s="108" t="str">
        <f>COL_SIZES[[#This Row],[datatype]]&amp;"_"&amp;COL_SIZES[[#This Row],[column_prec]]&amp;"_"&amp;COL_SIZES[[#This Row],[col_len]]</f>
        <v>numeric_19_9</v>
      </c>
      <c r="B2475" s="108">
        <f>IF(COL_SIZES[[#This Row],[datatype]] = "varchar",
  MIN(
    COL_SIZES[[#This Row],[column_length]],
    IFERROR(VALUE(VLOOKUP(
      COL_SIZES[[#This Row],[table_name]]&amp;"."&amp;COL_SIZES[[#This Row],[column_name]],
      AVG_COL_SIZES[#Data],2,FALSE)),
    COL_SIZES[[#This Row],[column_length]])
  ),
  COL_SIZES[[#This Row],[column_length]])</f>
        <v>9</v>
      </c>
      <c r="C2475" s="109">
        <f>VLOOKUP(A2475,DBMS_TYPE_SIZES[],2,FALSE)</f>
        <v>9</v>
      </c>
      <c r="D2475" s="109">
        <f>VLOOKUP(A2475,DBMS_TYPE_SIZES[],3,FALSE)</f>
        <v>9</v>
      </c>
      <c r="E2475" s="110">
        <f>VLOOKUP(A2475,DBMS_TYPE_SIZES[],4,FALSE)</f>
        <v>9</v>
      </c>
      <c r="F2475" t="s">
        <v>239</v>
      </c>
      <c r="G2475" t="s">
        <v>143</v>
      </c>
      <c r="H2475" t="s">
        <v>62</v>
      </c>
      <c r="I2475">
        <v>19</v>
      </c>
      <c r="J2475">
        <v>9</v>
      </c>
    </row>
    <row r="2476" spans="1:10">
      <c r="A2476" s="108" t="str">
        <f>COL_SIZES[[#This Row],[datatype]]&amp;"_"&amp;COL_SIZES[[#This Row],[column_prec]]&amp;"_"&amp;COL_SIZES[[#This Row],[col_len]]</f>
        <v>datetime_23_8</v>
      </c>
      <c r="B2476" s="108">
        <f>IF(COL_SIZES[[#This Row],[datatype]] = "varchar",
  MIN(
    COL_SIZES[[#This Row],[column_length]],
    IFERROR(VALUE(VLOOKUP(
      COL_SIZES[[#This Row],[table_name]]&amp;"."&amp;COL_SIZES[[#This Row],[column_name]],
      AVG_COL_SIZES[#Data],2,FALSE)),
    COL_SIZES[[#This Row],[column_length]])
  ),
  COL_SIZES[[#This Row],[column_length]])</f>
        <v>8</v>
      </c>
      <c r="C2476" s="109">
        <f>VLOOKUP(A2476,DBMS_TYPE_SIZES[],2,FALSE)</f>
        <v>7</v>
      </c>
      <c r="D2476" s="109">
        <f>VLOOKUP(A2476,DBMS_TYPE_SIZES[],3,FALSE)</f>
        <v>8</v>
      </c>
      <c r="E2476" s="110">
        <f>VLOOKUP(A2476,DBMS_TYPE_SIZES[],4,FALSE)</f>
        <v>8</v>
      </c>
      <c r="F2476" t="s">
        <v>239</v>
      </c>
      <c r="G2476" t="s">
        <v>575</v>
      </c>
      <c r="H2476" t="s">
        <v>20</v>
      </c>
      <c r="I2476">
        <v>23</v>
      </c>
      <c r="J2476">
        <v>8</v>
      </c>
    </row>
    <row r="2477" spans="1:10">
      <c r="A2477" s="108" t="str">
        <f>COL_SIZES[[#This Row],[datatype]]&amp;"_"&amp;COL_SIZES[[#This Row],[column_prec]]&amp;"_"&amp;COL_SIZES[[#This Row],[col_len]]</f>
        <v>int_10_4</v>
      </c>
      <c r="B2477" s="108">
        <f>IF(COL_SIZES[[#This Row],[datatype]] = "varchar",
  MIN(
    COL_SIZES[[#This Row],[column_length]],
    IFERROR(VALUE(VLOOKUP(
      COL_SIZES[[#This Row],[table_name]]&amp;"."&amp;COL_SIZES[[#This Row],[column_name]],
      AVG_COL_SIZES[#Data],2,FALSE)),
    COL_SIZES[[#This Row],[column_length]])
  ),
  COL_SIZES[[#This Row],[column_length]])</f>
        <v>4</v>
      </c>
      <c r="C2477" s="109">
        <f>VLOOKUP(A2477,DBMS_TYPE_SIZES[],2,FALSE)</f>
        <v>9</v>
      </c>
      <c r="D2477" s="109">
        <f>VLOOKUP(A2477,DBMS_TYPE_SIZES[],3,FALSE)</f>
        <v>4</v>
      </c>
      <c r="E2477" s="110">
        <f>VLOOKUP(A2477,DBMS_TYPE_SIZES[],4,FALSE)</f>
        <v>4</v>
      </c>
      <c r="F2477" t="s">
        <v>239</v>
      </c>
      <c r="G2477" t="s">
        <v>141</v>
      </c>
      <c r="H2477" t="s">
        <v>18</v>
      </c>
      <c r="I2477">
        <v>10</v>
      </c>
      <c r="J2477">
        <v>4</v>
      </c>
    </row>
    <row r="2478" spans="1:10">
      <c r="A2478" s="108" t="str">
        <f>COL_SIZES[[#This Row],[datatype]]&amp;"_"&amp;COL_SIZES[[#This Row],[column_prec]]&amp;"_"&amp;COL_SIZES[[#This Row],[col_len]]</f>
        <v>int_10_4</v>
      </c>
      <c r="B2478" s="108">
        <f>IF(COL_SIZES[[#This Row],[datatype]] = "varchar",
  MIN(
    COL_SIZES[[#This Row],[column_length]],
    IFERROR(VALUE(VLOOKUP(
      COL_SIZES[[#This Row],[table_name]]&amp;"."&amp;COL_SIZES[[#This Row],[column_name]],
      AVG_COL_SIZES[#Data],2,FALSE)),
    COL_SIZES[[#This Row],[column_length]])
  ),
  COL_SIZES[[#This Row],[column_length]])</f>
        <v>4</v>
      </c>
      <c r="C2478" s="109">
        <f>VLOOKUP(A2478,DBMS_TYPE_SIZES[],2,FALSE)</f>
        <v>9</v>
      </c>
      <c r="D2478" s="109">
        <f>VLOOKUP(A2478,DBMS_TYPE_SIZES[],3,FALSE)</f>
        <v>4</v>
      </c>
      <c r="E2478" s="110">
        <f>VLOOKUP(A2478,DBMS_TYPE_SIZES[],4,FALSE)</f>
        <v>4</v>
      </c>
      <c r="F2478" t="s">
        <v>239</v>
      </c>
      <c r="G2478" t="s">
        <v>212</v>
      </c>
      <c r="H2478" t="s">
        <v>18</v>
      </c>
      <c r="I2478">
        <v>10</v>
      </c>
      <c r="J2478">
        <v>4</v>
      </c>
    </row>
    <row r="2479" spans="1:10">
      <c r="A2479" s="108" t="str">
        <f>COL_SIZES[[#This Row],[datatype]]&amp;"_"&amp;COL_SIZES[[#This Row],[column_prec]]&amp;"_"&amp;COL_SIZES[[#This Row],[col_len]]</f>
        <v>int_10_4</v>
      </c>
      <c r="B2479" s="108">
        <f>IF(COL_SIZES[[#This Row],[datatype]] = "varchar",
  MIN(
    COL_SIZES[[#This Row],[column_length]],
    IFERROR(VALUE(VLOOKUP(
      COL_SIZES[[#This Row],[table_name]]&amp;"."&amp;COL_SIZES[[#This Row],[column_name]],
      AVG_COL_SIZES[#Data],2,FALSE)),
    COL_SIZES[[#This Row],[column_length]])
  ),
  COL_SIZES[[#This Row],[column_length]])</f>
        <v>4</v>
      </c>
      <c r="C2479" s="109">
        <f>VLOOKUP(A2479,DBMS_TYPE_SIZES[],2,FALSE)</f>
        <v>9</v>
      </c>
      <c r="D2479" s="109">
        <f>VLOOKUP(A2479,DBMS_TYPE_SIZES[],3,FALSE)</f>
        <v>4</v>
      </c>
      <c r="E2479" s="110">
        <f>VLOOKUP(A2479,DBMS_TYPE_SIZES[],4,FALSE)</f>
        <v>4</v>
      </c>
      <c r="F2479" t="s">
        <v>239</v>
      </c>
      <c r="G2479" t="s">
        <v>775</v>
      </c>
      <c r="H2479" t="s">
        <v>18</v>
      </c>
      <c r="I2479">
        <v>10</v>
      </c>
      <c r="J2479">
        <v>4</v>
      </c>
    </row>
    <row r="2480" spans="1:10">
      <c r="A2480" s="108" t="str">
        <f>COL_SIZES[[#This Row],[datatype]]&amp;"_"&amp;COL_SIZES[[#This Row],[column_prec]]&amp;"_"&amp;COL_SIZES[[#This Row],[col_len]]</f>
        <v>int_10_4</v>
      </c>
      <c r="B2480" s="108">
        <f>IF(COL_SIZES[[#This Row],[datatype]] = "varchar",
  MIN(
    COL_SIZES[[#This Row],[column_length]],
    IFERROR(VALUE(VLOOKUP(
      COL_SIZES[[#This Row],[table_name]]&amp;"."&amp;COL_SIZES[[#This Row],[column_name]],
      AVG_COL_SIZES[#Data],2,FALSE)),
    COL_SIZES[[#This Row],[column_length]])
  ),
  COL_SIZES[[#This Row],[column_length]])</f>
        <v>4</v>
      </c>
      <c r="C2480" s="109">
        <f>VLOOKUP(A2480,DBMS_TYPE_SIZES[],2,FALSE)</f>
        <v>9</v>
      </c>
      <c r="D2480" s="109">
        <f>VLOOKUP(A2480,DBMS_TYPE_SIZES[],3,FALSE)</f>
        <v>4</v>
      </c>
      <c r="E2480" s="110">
        <f>VLOOKUP(A2480,DBMS_TYPE_SIZES[],4,FALSE)</f>
        <v>4</v>
      </c>
      <c r="F2480" t="s">
        <v>239</v>
      </c>
      <c r="G2480" t="s">
        <v>697</v>
      </c>
      <c r="H2480" t="s">
        <v>18</v>
      </c>
      <c r="I2480">
        <v>10</v>
      </c>
      <c r="J2480">
        <v>4</v>
      </c>
    </row>
    <row r="2481" spans="1:10">
      <c r="A2481" s="108" t="str">
        <f>COL_SIZES[[#This Row],[datatype]]&amp;"_"&amp;COL_SIZES[[#This Row],[column_prec]]&amp;"_"&amp;COL_SIZES[[#This Row],[col_len]]</f>
        <v>int_10_4</v>
      </c>
      <c r="B2481" s="108">
        <f>IF(COL_SIZES[[#This Row],[datatype]] = "varchar",
  MIN(
    COL_SIZES[[#This Row],[column_length]],
    IFERROR(VALUE(VLOOKUP(
      COL_SIZES[[#This Row],[table_name]]&amp;"."&amp;COL_SIZES[[#This Row],[column_name]],
      AVG_COL_SIZES[#Data],2,FALSE)),
    COL_SIZES[[#This Row],[column_length]])
  ),
  COL_SIZES[[#This Row],[column_length]])</f>
        <v>4</v>
      </c>
      <c r="C2481" s="109">
        <f>VLOOKUP(A2481,DBMS_TYPE_SIZES[],2,FALSE)</f>
        <v>9</v>
      </c>
      <c r="D2481" s="109">
        <f>VLOOKUP(A2481,DBMS_TYPE_SIZES[],3,FALSE)</f>
        <v>4</v>
      </c>
      <c r="E2481" s="110">
        <f>VLOOKUP(A2481,DBMS_TYPE_SIZES[],4,FALSE)</f>
        <v>4</v>
      </c>
      <c r="F2481" t="s">
        <v>239</v>
      </c>
      <c r="G2481" t="s">
        <v>698</v>
      </c>
      <c r="H2481" t="s">
        <v>18</v>
      </c>
      <c r="I2481">
        <v>10</v>
      </c>
      <c r="J2481">
        <v>4</v>
      </c>
    </row>
    <row r="2482" spans="1:10">
      <c r="A2482" s="108" t="str">
        <f>COL_SIZES[[#This Row],[datatype]]&amp;"_"&amp;COL_SIZES[[#This Row],[column_prec]]&amp;"_"&amp;COL_SIZES[[#This Row],[col_len]]</f>
        <v>int_10_4</v>
      </c>
      <c r="B2482" s="108">
        <f>IF(COL_SIZES[[#This Row],[datatype]] = "varchar",
  MIN(
    COL_SIZES[[#This Row],[column_length]],
    IFERROR(VALUE(VLOOKUP(
      COL_SIZES[[#This Row],[table_name]]&amp;"."&amp;COL_SIZES[[#This Row],[column_name]],
      AVG_COL_SIZES[#Data],2,FALSE)),
    COL_SIZES[[#This Row],[column_length]])
  ),
  COL_SIZES[[#This Row],[column_length]])</f>
        <v>4</v>
      </c>
      <c r="C2482" s="109">
        <f>VLOOKUP(A2482,DBMS_TYPE_SIZES[],2,FALSE)</f>
        <v>9</v>
      </c>
      <c r="D2482" s="109">
        <f>VLOOKUP(A2482,DBMS_TYPE_SIZES[],3,FALSE)</f>
        <v>4</v>
      </c>
      <c r="E2482" s="110">
        <f>VLOOKUP(A2482,DBMS_TYPE_SIZES[],4,FALSE)</f>
        <v>4</v>
      </c>
      <c r="F2482" t="s">
        <v>239</v>
      </c>
      <c r="G2482" t="s">
        <v>139</v>
      </c>
      <c r="H2482" t="s">
        <v>18</v>
      </c>
      <c r="I2482">
        <v>10</v>
      </c>
      <c r="J2482">
        <v>4</v>
      </c>
    </row>
    <row r="2483" spans="1:10">
      <c r="A2483" s="108" t="str">
        <f>COL_SIZES[[#This Row],[datatype]]&amp;"_"&amp;COL_SIZES[[#This Row],[column_prec]]&amp;"_"&amp;COL_SIZES[[#This Row],[col_len]]</f>
        <v>varchar_0_255</v>
      </c>
      <c r="B2483" s="108">
        <f>IF(COL_SIZES[[#This Row],[datatype]] = "varchar",
  MIN(
    COL_SIZES[[#This Row],[column_length]],
    IFERROR(VALUE(VLOOKUP(
      COL_SIZES[[#This Row],[table_name]]&amp;"."&amp;COL_SIZES[[#This Row],[column_name]],
      AVG_COL_SIZES[#Data],2,FALSE)),
    COL_SIZES[[#This Row],[column_length]])
  ),
  COL_SIZES[[#This Row],[column_length]])</f>
        <v>255</v>
      </c>
      <c r="C2483" s="109">
        <f>VLOOKUP(A2483,DBMS_TYPE_SIZES[],2,FALSE)</f>
        <v>255</v>
      </c>
      <c r="D2483" s="109">
        <f>VLOOKUP(A2483,DBMS_TYPE_SIZES[],3,FALSE)</f>
        <v>255</v>
      </c>
      <c r="E2483" s="110">
        <f>VLOOKUP(A2483,DBMS_TYPE_SIZES[],4,FALSE)</f>
        <v>256</v>
      </c>
      <c r="F2483" t="s">
        <v>239</v>
      </c>
      <c r="G2483" t="s">
        <v>699</v>
      </c>
      <c r="H2483" t="s">
        <v>86</v>
      </c>
      <c r="I2483">
        <v>0</v>
      </c>
      <c r="J2483">
        <v>255</v>
      </c>
    </row>
    <row r="2484" spans="1:10">
      <c r="A2484" s="108" t="str">
        <f>COL_SIZES[[#This Row],[datatype]]&amp;"_"&amp;COL_SIZES[[#This Row],[column_prec]]&amp;"_"&amp;COL_SIZES[[#This Row],[col_len]]</f>
        <v>varchar_0_255</v>
      </c>
      <c r="B2484" s="108">
        <f>IF(COL_SIZES[[#This Row],[datatype]] = "varchar",
  MIN(
    COL_SIZES[[#This Row],[column_length]],
    IFERROR(VALUE(VLOOKUP(
      COL_SIZES[[#This Row],[table_name]]&amp;"."&amp;COL_SIZES[[#This Row],[column_name]],
      AVG_COL_SIZES[#Data],2,FALSE)),
    COL_SIZES[[#This Row],[column_length]])
  ),
  COL_SIZES[[#This Row],[column_length]])</f>
        <v>255</v>
      </c>
      <c r="C2484" s="109">
        <f>VLOOKUP(A2484,DBMS_TYPE_SIZES[],2,FALSE)</f>
        <v>255</v>
      </c>
      <c r="D2484" s="109">
        <f>VLOOKUP(A2484,DBMS_TYPE_SIZES[],3,FALSE)</f>
        <v>255</v>
      </c>
      <c r="E2484" s="110">
        <f>VLOOKUP(A2484,DBMS_TYPE_SIZES[],4,FALSE)</f>
        <v>256</v>
      </c>
      <c r="F2484" t="s">
        <v>239</v>
      </c>
      <c r="G2484" t="s">
        <v>700</v>
      </c>
      <c r="H2484" t="s">
        <v>86</v>
      </c>
      <c r="I2484">
        <v>0</v>
      </c>
      <c r="J2484">
        <v>255</v>
      </c>
    </row>
    <row r="2485" spans="1:10">
      <c r="A2485" s="108" t="str">
        <f>COL_SIZES[[#This Row],[datatype]]&amp;"_"&amp;COL_SIZES[[#This Row],[column_prec]]&amp;"_"&amp;COL_SIZES[[#This Row],[col_len]]</f>
        <v>int_10_4</v>
      </c>
      <c r="B2485" s="108">
        <f>IF(COL_SIZES[[#This Row],[datatype]] = "varchar",
  MIN(
    COL_SIZES[[#This Row],[column_length]],
    IFERROR(VALUE(VLOOKUP(
      COL_SIZES[[#This Row],[table_name]]&amp;"."&amp;COL_SIZES[[#This Row],[column_name]],
      AVG_COL_SIZES[#Data],2,FALSE)),
    COL_SIZES[[#This Row],[column_length]])
  ),
  COL_SIZES[[#This Row],[column_length]])</f>
        <v>4</v>
      </c>
      <c r="C2485" s="109">
        <f>VLOOKUP(A2485,DBMS_TYPE_SIZES[],2,FALSE)</f>
        <v>9</v>
      </c>
      <c r="D2485" s="109">
        <f>VLOOKUP(A2485,DBMS_TYPE_SIZES[],3,FALSE)</f>
        <v>4</v>
      </c>
      <c r="E2485" s="110">
        <f>VLOOKUP(A2485,DBMS_TYPE_SIZES[],4,FALSE)</f>
        <v>4</v>
      </c>
      <c r="F2485" t="s">
        <v>239</v>
      </c>
      <c r="G2485" t="s">
        <v>116</v>
      </c>
      <c r="H2485" t="s">
        <v>18</v>
      </c>
      <c r="I2485">
        <v>10</v>
      </c>
      <c r="J2485">
        <v>4</v>
      </c>
    </row>
    <row r="2486" spans="1:10">
      <c r="A2486" s="108" t="str">
        <f>COL_SIZES[[#This Row],[datatype]]&amp;"_"&amp;COL_SIZES[[#This Row],[column_prec]]&amp;"_"&amp;COL_SIZES[[#This Row],[col_len]]</f>
        <v>numeric_16_9</v>
      </c>
      <c r="B2486" s="108">
        <f>IF(COL_SIZES[[#This Row],[datatype]] = "varchar",
  MIN(
    COL_SIZES[[#This Row],[column_length]],
    IFERROR(VALUE(VLOOKUP(
      COL_SIZES[[#This Row],[table_name]]&amp;"."&amp;COL_SIZES[[#This Row],[column_name]],
      AVG_COL_SIZES[#Data],2,FALSE)),
    COL_SIZES[[#This Row],[column_length]])
  ),
  COL_SIZES[[#This Row],[column_length]])</f>
        <v>9</v>
      </c>
      <c r="C2486" s="109">
        <f>VLOOKUP(A2486,DBMS_TYPE_SIZES[],2,FALSE)</f>
        <v>9</v>
      </c>
      <c r="D2486" s="109">
        <f>VLOOKUP(A2486,DBMS_TYPE_SIZES[],3,FALSE)</f>
        <v>9</v>
      </c>
      <c r="E2486" s="110">
        <f>VLOOKUP(A2486,DBMS_TYPE_SIZES[],4,FALSE)</f>
        <v>9</v>
      </c>
      <c r="F2486" t="s">
        <v>239</v>
      </c>
      <c r="G2486" t="s">
        <v>96</v>
      </c>
      <c r="H2486" t="s">
        <v>62</v>
      </c>
      <c r="I2486">
        <v>16</v>
      </c>
      <c r="J2486">
        <v>9</v>
      </c>
    </row>
    <row r="2487" spans="1:10">
      <c r="A2487" s="108" t="str">
        <f>COL_SIZES[[#This Row],[datatype]]&amp;"_"&amp;COL_SIZES[[#This Row],[column_prec]]&amp;"_"&amp;COL_SIZES[[#This Row],[col_len]]</f>
        <v>varchar_0_50</v>
      </c>
      <c r="B2487" s="108">
        <f>IF(COL_SIZES[[#This Row],[datatype]] = "varchar",
  MIN(
    COL_SIZES[[#This Row],[column_length]],
    IFERROR(VALUE(VLOOKUP(
      COL_SIZES[[#This Row],[table_name]]&amp;"."&amp;COL_SIZES[[#This Row],[column_name]],
      AVG_COL_SIZES[#Data],2,FALSE)),
    COL_SIZES[[#This Row],[column_length]])
  ),
  COL_SIZES[[#This Row],[column_length]])</f>
        <v>50</v>
      </c>
      <c r="C2487" s="109">
        <f>VLOOKUP(A2487,DBMS_TYPE_SIZES[],2,FALSE)</f>
        <v>50</v>
      </c>
      <c r="D2487" s="109">
        <f>VLOOKUP(A2487,DBMS_TYPE_SIZES[],3,FALSE)</f>
        <v>50</v>
      </c>
      <c r="E2487" s="110">
        <f>VLOOKUP(A2487,DBMS_TYPE_SIZES[],4,FALSE)</f>
        <v>51</v>
      </c>
      <c r="F2487" t="s">
        <v>239</v>
      </c>
      <c r="G2487" t="s">
        <v>158</v>
      </c>
      <c r="H2487" t="s">
        <v>86</v>
      </c>
      <c r="I2487">
        <v>0</v>
      </c>
      <c r="J2487">
        <v>50</v>
      </c>
    </row>
    <row r="2488" spans="1:10">
      <c r="A2488" s="108" t="str">
        <f>COL_SIZES[[#This Row],[datatype]]&amp;"_"&amp;COL_SIZES[[#This Row],[column_prec]]&amp;"_"&amp;COL_SIZES[[#This Row],[col_len]]</f>
        <v>int_10_4</v>
      </c>
      <c r="B2488" s="108">
        <f>IF(COL_SIZES[[#This Row],[datatype]] = "varchar",
  MIN(
    COL_SIZES[[#This Row],[column_length]],
    IFERROR(VALUE(VLOOKUP(
      COL_SIZES[[#This Row],[table_name]]&amp;"."&amp;COL_SIZES[[#This Row],[column_name]],
      AVG_COL_SIZES[#Data],2,FALSE)),
    COL_SIZES[[#This Row],[column_length]])
  ),
  COL_SIZES[[#This Row],[column_length]])</f>
        <v>4</v>
      </c>
      <c r="C2488" s="109">
        <f>VLOOKUP(A2488,DBMS_TYPE_SIZES[],2,FALSE)</f>
        <v>9</v>
      </c>
      <c r="D2488" s="109">
        <f>VLOOKUP(A2488,DBMS_TYPE_SIZES[],3,FALSE)</f>
        <v>4</v>
      </c>
      <c r="E2488" s="110">
        <f>VLOOKUP(A2488,DBMS_TYPE_SIZES[],4,FALSE)</f>
        <v>4</v>
      </c>
      <c r="F2488" t="s">
        <v>239</v>
      </c>
      <c r="G2488" t="s">
        <v>203</v>
      </c>
      <c r="H2488" t="s">
        <v>18</v>
      </c>
      <c r="I2488">
        <v>10</v>
      </c>
      <c r="J2488">
        <v>4</v>
      </c>
    </row>
    <row r="2489" spans="1:10">
      <c r="A2489" s="108" t="str">
        <f>COL_SIZES[[#This Row],[datatype]]&amp;"_"&amp;COL_SIZES[[#This Row],[column_prec]]&amp;"_"&amp;COL_SIZES[[#This Row],[col_len]]</f>
        <v>int_10_4</v>
      </c>
      <c r="B2489" s="108">
        <f>IF(COL_SIZES[[#This Row],[datatype]] = "varchar",
  MIN(
    COL_SIZES[[#This Row],[column_length]],
    IFERROR(VALUE(VLOOKUP(
      COL_SIZES[[#This Row],[table_name]]&amp;"."&amp;COL_SIZES[[#This Row],[column_name]],
      AVG_COL_SIZES[#Data],2,FALSE)),
    COL_SIZES[[#This Row],[column_length]])
  ),
  COL_SIZES[[#This Row],[column_length]])</f>
        <v>4</v>
      </c>
      <c r="C2489" s="109">
        <f>VLOOKUP(A2489,DBMS_TYPE_SIZES[],2,FALSE)</f>
        <v>9</v>
      </c>
      <c r="D2489" s="109">
        <f>VLOOKUP(A2489,DBMS_TYPE_SIZES[],3,FALSE)</f>
        <v>4</v>
      </c>
      <c r="E2489" s="110">
        <f>VLOOKUP(A2489,DBMS_TYPE_SIZES[],4,FALSE)</f>
        <v>4</v>
      </c>
      <c r="F2489" t="s">
        <v>239</v>
      </c>
      <c r="G2489" t="s">
        <v>723</v>
      </c>
      <c r="H2489" t="s">
        <v>18</v>
      </c>
      <c r="I2489">
        <v>10</v>
      </c>
      <c r="J2489">
        <v>4</v>
      </c>
    </row>
    <row r="2490" spans="1:10">
      <c r="A2490" s="108" t="str">
        <f>COL_SIZES[[#This Row],[datatype]]&amp;"_"&amp;COL_SIZES[[#This Row],[column_prec]]&amp;"_"&amp;COL_SIZES[[#This Row],[col_len]]</f>
        <v>int_10_4</v>
      </c>
      <c r="B2490" s="108">
        <f>IF(COL_SIZES[[#This Row],[datatype]] = "varchar",
  MIN(
    COL_SIZES[[#This Row],[column_length]],
    IFERROR(VALUE(VLOOKUP(
      COL_SIZES[[#This Row],[table_name]]&amp;"."&amp;COL_SIZES[[#This Row],[column_name]],
      AVG_COL_SIZES[#Data],2,FALSE)),
    COL_SIZES[[#This Row],[column_length]])
  ),
  COL_SIZES[[#This Row],[column_length]])</f>
        <v>4</v>
      </c>
      <c r="C2490" s="109">
        <f>VLOOKUP(A2490,DBMS_TYPE_SIZES[],2,FALSE)</f>
        <v>9</v>
      </c>
      <c r="D2490" s="109">
        <f>VLOOKUP(A2490,DBMS_TYPE_SIZES[],3,FALSE)</f>
        <v>4</v>
      </c>
      <c r="E2490" s="110">
        <f>VLOOKUP(A2490,DBMS_TYPE_SIZES[],4,FALSE)</f>
        <v>4</v>
      </c>
      <c r="F2490" t="s">
        <v>239</v>
      </c>
      <c r="G2490" t="s">
        <v>237</v>
      </c>
      <c r="H2490" t="s">
        <v>18</v>
      </c>
      <c r="I2490">
        <v>10</v>
      </c>
      <c r="J2490">
        <v>4</v>
      </c>
    </row>
    <row r="2491" spans="1:10">
      <c r="A2491" s="108" t="str">
        <f>COL_SIZES[[#This Row],[datatype]]&amp;"_"&amp;COL_SIZES[[#This Row],[column_prec]]&amp;"_"&amp;COL_SIZES[[#This Row],[col_len]]</f>
        <v>int_10_4</v>
      </c>
      <c r="B2491" s="108">
        <f>IF(COL_SIZES[[#This Row],[datatype]] = "varchar",
  MIN(
    COL_SIZES[[#This Row],[column_length]],
    IFERROR(VALUE(VLOOKUP(
      COL_SIZES[[#This Row],[table_name]]&amp;"."&amp;COL_SIZES[[#This Row],[column_name]],
      AVG_COL_SIZES[#Data],2,FALSE)),
    COL_SIZES[[#This Row],[column_length]])
  ),
  COL_SIZES[[#This Row],[column_length]])</f>
        <v>4</v>
      </c>
      <c r="C2491" s="109">
        <f>VLOOKUP(A2491,DBMS_TYPE_SIZES[],2,FALSE)</f>
        <v>9</v>
      </c>
      <c r="D2491" s="109">
        <f>VLOOKUP(A2491,DBMS_TYPE_SIZES[],3,FALSE)</f>
        <v>4</v>
      </c>
      <c r="E2491" s="110">
        <f>VLOOKUP(A2491,DBMS_TYPE_SIZES[],4,FALSE)</f>
        <v>4</v>
      </c>
      <c r="F2491" t="s">
        <v>239</v>
      </c>
      <c r="G2491" t="s">
        <v>704</v>
      </c>
      <c r="H2491" t="s">
        <v>18</v>
      </c>
      <c r="I2491">
        <v>10</v>
      </c>
      <c r="J2491">
        <v>4</v>
      </c>
    </row>
    <row r="2492" spans="1:10">
      <c r="A2492" s="108" t="str">
        <f>COL_SIZES[[#This Row],[datatype]]&amp;"_"&amp;COL_SIZES[[#This Row],[column_prec]]&amp;"_"&amp;COL_SIZES[[#This Row],[col_len]]</f>
        <v>datetime_23_8</v>
      </c>
      <c r="B2492" s="108">
        <f>IF(COL_SIZES[[#This Row],[datatype]] = "varchar",
  MIN(
    COL_SIZES[[#This Row],[column_length]],
    IFERROR(VALUE(VLOOKUP(
      COL_SIZES[[#This Row],[table_name]]&amp;"."&amp;COL_SIZES[[#This Row],[column_name]],
      AVG_COL_SIZES[#Data],2,FALSE)),
    COL_SIZES[[#This Row],[column_length]])
  ),
  COL_SIZES[[#This Row],[column_length]])</f>
        <v>8</v>
      </c>
      <c r="C2492" s="109">
        <f>VLOOKUP(A2492,DBMS_TYPE_SIZES[],2,FALSE)</f>
        <v>7</v>
      </c>
      <c r="D2492" s="109">
        <f>VLOOKUP(A2492,DBMS_TYPE_SIZES[],3,FALSE)</f>
        <v>8</v>
      </c>
      <c r="E2492" s="110">
        <f>VLOOKUP(A2492,DBMS_TYPE_SIZES[],4,FALSE)</f>
        <v>8</v>
      </c>
      <c r="F2492" t="s">
        <v>239</v>
      </c>
      <c r="G2492" t="s">
        <v>708</v>
      </c>
      <c r="H2492" t="s">
        <v>20</v>
      </c>
      <c r="I2492">
        <v>23</v>
      </c>
      <c r="J2492">
        <v>8</v>
      </c>
    </row>
    <row r="2493" spans="1:10">
      <c r="A2493" s="108" t="str">
        <f>COL_SIZES[[#This Row],[datatype]]&amp;"_"&amp;COL_SIZES[[#This Row],[column_prec]]&amp;"_"&amp;COL_SIZES[[#This Row],[col_len]]</f>
        <v>int_10_4</v>
      </c>
      <c r="B2493" s="108">
        <f>IF(COL_SIZES[[#This Row],[datatype]] = "varchar",
  MIN(
    COL_SIZES[[#This Row],[column_length]],
    IFERROR(VALUE(VLOOKUP(
      COL_SIZES[[#This Row],[table_name]]&amp;"."&amp;COL_SIZES[[#This Row],[column_name]],
      AVG_COL_SIZES[#Data],2,FALSE)),
    COL_SIZES[[#This Row],[column_length]])
  ),
  COL_SIZES[[#This Row],[column_length]])</f>
        <v>4</v>
      </c>
      <c r="C2493" s="109">
        <f>VLOOKUP(A2493,DBMS_TYPE_SIZES[],2,FALSE)</f>
        <v>9</v>
      </c>
      <c r="D2493" s="109">
        <f>VLOOKUP(A2493,DBMS_TYPE_SIZES[],3,FALSE)</f>
        <v>4</v>
      </c>
      <c r="E2493" s="110">
        <f>VLOOKUP(A2493,DBMS_TYPE_SIZES[],4,FALSE)</f>
        <v>4</v>
      </c>
      <c r="F2493" t="s">
        <v>239</v>
      </c>
      <c r="G2493" t="s">
        <v>133</v>
      </c>
      <c r="H2493" t="s">
        <v>18</v>
      </c>
      <c r="I2493">
        <v>10</v>
      </c>
      <c r="J2493">
        <v>4</v>
      </c>
    </row>
    <row r="2494" spans="1:10">
      <c r="A2494" s="108" t="str">
        <f>COL_SIZES[[#This Row],[datatype]]&amp;"_"&amp;COL_SIZES[[#This Row],[column_prec]]&amp;"_"&amp;COL_SIZES[[#This Row],[col_len]]</f>
        <v>int_10_4</v>
      </c>
      <c r="B2494" s="108">
        <f>IF(COL_SIZES[[#This Row],[datatype]] = "varchar",
  MIN(
    COL_SIZES[[#This Row],[column_length]],
    IFERROR(VALUE(VLOOKUP(
      COL_SIZES[[#This Row],[table_name]]&amp;"."&amp;COL_SIZES[[#This Row],[column_name]],
      AVG_COL_SIZES[#Data],2,FALSE)),
    COL_SIZES[[#This Row],[column_length]])
  ),
  COL_SIZES[[#This Row],[column_length]])</f>
        <v>4</v>
      </c>
      <c r="C2494" s="109">
        <f>VLOOKUP(A2494,DBMS_TYPE_SIZES[],2,FALSE)</f>
        <v>9</v>
      </c>
      <c r="D2494" s="109">
        <f>VLOOKUP(A2494,DBMS_TYPE_SIZES[],3,FALSE)</f>
        <v>4</v>
      </c>
      <c r="E2494" s="110">
        <f>VLOOKUP(A2494,DBMS_TYPE_SIZES[],4,FALSE)</f>
        <v>4</v>
      </c>
      <c r="F2494" t="s">
        <v>239</v>
      </c>
      <c r="G2494" t="s">
        <v>238</v>
      </c>
      <c r="H2494" t="s">
        <v>18</v>
      </c>
      <c r="I2494">
        <v>10</v>
      </c>
      <c r="J2494">
        <v>4</v>
      </c>
    </row>
    <row r="2495" spans="1:10">
      <c r="A2495" s="108" t="str">
        <f>COL_SIZES[[#This Row],[datatype]]&amp;"_"&amp;COL_SIZES[[#This Row],[column_prec]]&amp;"_"&amp;COL_SIZES[[#This Row],[col_len]]</f>
        <v>numeric_19_9</v>
      </c>
      <c r="B2495" s="108">
        <f>IF(COL_SIZES[[#This Row],[datatype]] = "varchar",
  MIN(
    COL_SIZES[[#This Row],[column_length]],
    IFERROR(VALUE(VLOOKUP(
      COL_SIZES[[#This Row],[table_name]]&amp;"."&amp;COL_SIZES[[#This Row],[column_name]],
      AVG_COL_SIZES[#Data],2,FALSE)),
    COL_SIZES[[#This Row],[column_length]])
  ),
  COL_SIZES[[#This Row],[column_length]])</f>
        <v>9</v>
      </c>
      <c r="C2495" s="109">
        <f>VLOOKUP(A2495,DBMS_TYPE_SIZES[],2,FALSE)</f>
        <v>9</v>
      </c>
      <c r="D2495" s="109">
        <f>VLOOKUP(A2495,DBMS_TYPE_SIZES[],3,FALSE)</f>
        <v>9</v>
      </c>
      <c r="E2495" s="110">
        <f>VLOOKUP(A2495,DBMS_TYPE_SIZES[],4,FALSE)</f>
        <v>9</v>
      </c>
      <c r="F2495" t="s">
        <v>239</v>
      </c>
      <c r="G2495" t="s">
        <v>151</v>
      </c>
      <c r="H2495" t="s">
        <v>62</v>
      </c>
      <c r="I2495">
        <v>19</v>
      </c>
      <c r="J2495">
        <v>9</v>
      </c>
    </row>
    <row r="2496" spans="1:10">
      <c r="A2496" s="108" t="str">
        <f>COL_SIZES[[#This Row],[datatype]]&amp;"_"&amp;COL_SIZES[[#This Row],[column_prec]]&amp;"_"&amp;COL_SIZES[[#This Row],[col_len]]</f>
        <v>numeric_1_5</v>
      </c>
      <c r="B2496" s="108">
        <f>IF(COL_SIZES[[#This Row],[datatype]] = "varchar",
  MIN(
    COL_SIZES[[#This Row],[column_length]],
    IFERROR(VALUE(VLOOKUP(
      COL_SIZES[[#This Row],[table_name]]&amp;"."&amp;COL_SIZES[[#This Row],[column_name]],
      AVG_COL_SIZES[#Data],2,FALSE)),
    COL_SIZES[[#This Row],[column_length]])
  ),
  COL_SIZES[[#This Row],[column_length]])</f>
        <v>5</v>
      </c>
      <c r="C2496" s="109">
        <f>VLOOKUP(A2496,DBMS_TYPE_SIZES[],2,FALSE)</f>
        <v>5</v>
      </c>
      <c r="D2496" s="109">
        <f>VLOOKUP(A2496,DBMS_TYPE_SIZES[],3,FALSE)</f>
        <v>5</v>
      </c>
      <c r="E2496" s="110">
        <f>VLOOKUP(A2496,DBMS_TYPE_SIZES[],4,FALSE)</f>
        <v>5</v>
      </c>
      <c r="F2496" t="s">
        <v>1654</v>
      </c>
      <c r="G2496" t="s">
        <v>496</v>
      </c>
      <c r="H2496" t="s">
        <v>62</v>
      </c>
      <c r="I2496">
        <v>1</v>
      </c>
      <c r="J2496">
        <v>5</v>
      </c>
    </row>
    <row r="2497" spans="1:10">
      <c r="A2497" s="108" t="str">
        <f>COL_SIZES[[#This Row],[datatype]]&amp;"_"&amp;COL_SIZES[[#This Row],[column_prec]]&amp;"_"&amp;COL_SIZES[[#This Row],[col_len]]</f>
        <v>int_10_4</v>
      </c>
      <c r="B2497" s="108">
        <f>IF(COL_SIZES[[#This Row],[datatype]] = "varchar",
  MIN(
    COL_SIZES[[#This Row],[column_length]],
    IFERROR(VALUE(VLOOKUP(
      COL_SIZES[[#This Row],[table_name]]&amp;"."&amp;COL_SIZES[[#This Row],[column_name]],
      AVG_COL_SIZES[#Data],2,FALSE)),
    COL_SIZES[[#This Row],[column_length]])
  ),
  COL_SIZES[[#This Row],[column_length]])</f>
        <v>4</v>
      </c>
      <c r="C2497" s="109">
        <f>VLOOKUP(A2497,DBMS_TYPE_SIZES[],2,FALSE)</f>
        <v>9</v>
      </c>
      <c r="D2497" s="109">
        <f>VLOOKUP(A2497,DBMS_TYPE_SIZES[],3,FALSE)</f>
        <v>4</v>
      </c>
      <c r="E2497" s="110">
        <f>VLOOKUP(A2497,DBMS_TYPE_SIZES[],4,FALSE)</f>
        <v>4</v>
      </c>
      <c r="F2497" t="s">
        <v>1654</v>
      </c>
      <c r="G2497" t="s">
        <v>1650</v>
      </c>
      <c r="H2497" t="s">
        <v>18</v>
      </c>
      <c r="I2497">
        <v>10</v>
      </c>
      <c r="J2497">
        <v>4</v>
      </c>
    </row>
    <row r="2498" spans="1:10">
      <c r="A2498" s="108" t="str">
        <f>COL_SIZES[[#This Row],[datatype]]&amp;"_"&amp;COL_SIZES[[#This Row],[column_prec]]&amp;"_"&amp;COL_SIZES[[#This Row],[col_len]]</f>
        <v>tinyint_3_1</v>
      </c>
      <c r="B2498" s="108">
        <f>IF(COL_SIZES[[#This Row],[datatype]] = "varchar",
  MIN(
    COL_SIZES[[#This Row],[column_length]],
    IFERROR(VALUE(VLOOKUP(
      COL_SIZES[[#This Row],[table_name]]&amp;"."&amp;COL_SIZES[[#This Row],[column_name]],
      AVG_COL_SIZES[#Data],2,FALSE)),
    COL_SIZES[[#This Row],[column_length]])
  ),
  COL_SIZES[[#This Row],[column_length]])</f>
        <v>1</v>
      </c>
      <c r="C2498" s="109" t="e">
        <f>VLOOKUP(A2498,DBMS_TYPE_SIZES[],2,FALSE)</f>
        <v>#N/A</v>
      </c>
      <c r="D2498" s="109" t="e">
        <f>VLOOKUP(A2498,DBMS_TYPE_SIZES[],3,FALSE)</f>
        <v>#N/A</v>
      </c>
      <c r="E2498" s="110" t="e">
        <f>VLOOKUP(A2498,DBMS_TYPE_SIZES[],4,FALSE)</f>
        <v>#N/A</v>
      </c>
      <c r="F2498" t="s">
        <v>1654</v>
      </c>
      <c r="G2498" t="s">
        <v>1651</v>
      </c>
      <c r="H2498" t="s">
        <v>1652</v>
      </c>
      <c r="I2498">
        <v>3</v>
      </c>
      <c r="J2498">
        <v>1</v>
      </c>
    </row>
    <row r="2499" spans="1:10">
      <c r="A2499" s="108" t="str">
        <f>COL_SIZES[[#This Row],[datatype]]&amp;"_"&amp;COL_SIZES[[#This Row],[column_prec]]&amp;"_"&amp;COL_SIZES[[#This Row],[col_len]]</f>
        <v>numeric_19_9</v>
      </c>
      <c r="B2499" s="108">
        <f>IF(COL_SIZES[[#This Row],[datatype]] = "varchar",
  MIN(
    COL_SIZES[[#This Row],[column_length]],
    IFERROR(VALUE(VLOOKUP(
      COL_SIZES[[#This Row],[table_name]]&amp;"."&amp;COL_SIZES[[#This Row],[column_name]],
      AVG_COL_SIZES[#Data],2,FALSE)),
    COL_SIZES[[#This Row],[column_length]])
  ),
  COL_SIZES[[#This Row],[column_length]])</f>
        <v>9</v>
      </c>
      <c r="C2499" s="109">
        <f>VLOOKUP(A2499,DBMS_TYPE_SIZES[],2,FALSE)</f>
        <v>9</v>
      </c>
      <c r="D2499" s="109">
        <f>VLOOKUP(A2499,DBMS_TYPE_SIZES[],3,FALSE)</f>
        <v>9</v>
      </c>
      <c r="E2499" s="110">
        <f>VLOOKUP(A2499,DBMS_TYPE_SIZES[],4,FALSE)</f>
        <v>9</v>
      </c>
      <c r="F2499" t="s">
        <v>1654</v>
      </c>
      <c r="G2499" t="s">
        <v>143</v>
      </c>
      <c r="H2499" t="s">
        <v>62</v>
      </c>
      <c r="I2499">
        <v>19</v>
      </c>
      <c r="J2499">
        <v>9</v>
      </c>
    </row>
    <row r="2500" spans="1:10">
      <c r="A2500" s="108" t="str">
        <f>COL_SIZES[[#This Row],[datatype]]&amp;"_"&amp;COL_SIZES[[#This Row],[column_prec]]&amp;"_"&amp;COL_SIZES[[#This Row],[col_len]]</f>
        <v>int_10_4</v>
      </c>
      <c r="B2500" s="108">
        <f>IF(COL_SIZES[[#This Row],[datatype]] = "varchar",
  MIN(
    COL_SIZES[[#This Row],[column_length]],
    IFERROR(VALUE(VLOOKUP(
      COL_SIZES[[#This Row],[table_name]]&amp;"."&amp;COL_SIZES[[#This Row],[column_name]],
      AVG_COL_SIZES[#Data],2,FALSE)),
    COL_SIZES[[#This Row],[column_length]])
  ),
  COL_SIZES[[#This Row],[column_length]])</f>
        <v>4</v>
      </c>
      <c r="C2500" s="109">
        <f>VLOOKUP(A2500,DBMS_TYPE_SIZES[],2,FALSE)</f>
        <v>9</v>
      </c>
      <c r="D2500" s="109">
        <f>VLOOKUP(A2500,DBMS_TYPE_SIZES[],3,FALSE)</f>
        <v>4</v>
      </c>
      <c r="E2500" s="110">
        <f>VLOOKUP(A2500,DBMS_TYPE_SIZES[],4,FALSE)</f>
        <v>4</v>
      </c>
      <c r="F2500" t="s">
        <v>1654</v>
      </c>
      <c r="G2500" t="s">
        <v>288</v>
      </c>
      <c r="H2500" t="s">
        <v>18</v>
      </c>
      <c r="I2500">
        <v>10</v>
      </c>
      <c r="J2500">
        <v>4</v>
      </c>
    </row>
    <row r="2501" spans="1:10">
      <c r="A2501" s="108" t="str">
        <f>COL_SIZES[[#This Row],[datatype]]&amp;"_"&amp;COL_SIZES[[#This Row],[column_prec]]&amp;"_"&amp;COL_SIZES[[#This Row],[col_len]]</f>
        <v>int_10_4</v>
      </c>
      <c r="B2501" s="108">
        <f>IF(COL_SIZES[[#This Row],[datatype]] = "varchar",
  MIN(
    COL_SIZES[[#This Row],[column_length]],
    IFERROR(VALUE(VLOOKUP(
      COL_SIZES[[#This Row],[table_name]]&amp;"."&amp;COL_SIZES[[#This Row],[column_name]],
      AVG_COL_SIZES[#Data],2,FALSE)),
    COL_SIZES[[#This Row],[column_length]])
  ),
  COL_SIZES[[#This Row],[column_length]])</f>
        <v>4</v>
      </c>
      <c r="C2501" s="109">
        <f>VLOOKUP(A2501,DBMS_TYPE_SIZES[],2,FALSE)</f>
        <v>9</v>
      </c>
      <c r="D2501" s="109">
        <f>VLOOKUP(A2501,DBMS_TYPE_SIZES[],3,FALSE)</f>
        <v>4</v>
      </c>
      <c r="E2501" s="110">
        <f>VLOOKUP(A2501,DBMS_TYPE_SIZES[],4,FALSE)</f>
        <v>4</v>
      </c>
      <c r="F2501" t="s">
        <v>1654</v>
      </c>
      <c r="G2501" t="s">
        <v>289</v>
      </c>
      <c r="H2501" t="s">
        <v>18</v>
      </c>
      <c r="I2501">
        <v>10</v>
      </c>
      <c r="J2501">
        <v>4</v>
      </c>
    </row>
    <row r="2502" spans="1:10">
      <c r="A2502" s="108" t="str">
        <f>COL_SIZES[[#This Row],[datatype]]&amp;"_"&amp;COL_SIZES[[#This Row],[column_prec]]&amp;"_"&amp;COL_SIZES[[#This Row],[col_len]]</f>
        <v>varchar_0_255</v>
      </c>
      <c r="B2502" s="108">
        <f>IF(COL_SIZES[[#This Row],[datatype]] = "varchar",
  MIN(
    COL_SIZES[[#This Row],[column_length]],
    IFERROR(VALUE(VLOOKUP(
      COL_SIZES[[#This Row],[table_name]]&amp;"."&amp;COL_SIZES[[#This Row],[column_name]],
      AVG_COL_SIZES[#Data],2,FALSE)),
    COL_SIZES[[#This Row],[column_length]])
  ),
  COL_SIZES[[#This Row],[column_length]])</f>
        <v>255</v>
      </c>
      <c r="C2502" s="109">
        <f>VLOOKUP(A2502,DBMS_TYPE_SIZES[],2,FALSE)</f>
        <v>255</v>
      </c>
      <c r="D2502" s="109">
        <f>VLOOKUP(A2502,DBMS_TYPE_SIZES[],3,FALSE)</f>
        <v>255</v>
      </c>
      <c r="E2502" s="110">
        <f>VLOOKUP(A2502,DBMS_TYPE_SIZES[],4,FALSE)</f>
        <v>256</v>
      </c>
      <c r="F2502" t="s">
        <v>1654</v>
      </c>
      <c r="G2502" t="s">
        <v>731</v>
      </c>
      <c r="H2502" t="s">
        <v>86</v>
      </c>
      <c r="I2502">
        <v>0</v>
      </c>
      <c r="J2502">
        <v>255</v>
      </c>
    </row>
    <row r="2503" spans="1:10">
      <c r="A2503" s="108" t="str">
        <f>COL_SIZES[[#This Row],[datatype]]&amp;"_"&amp;COL_SIZES[[#This Row],[column_prec]]&amp;"_"&amp;COL_SIZES[[#This Row],[col_len]]</f>
        <v>varchar_0_255</v>
      </c>
      <c r="B2503" s="108">
        <f>IF(COL_SIZES[[#This Row],[datatype]] = "varchar",
  MIN(
    COL_SIZES[[#This Row],[column_length]],
    IFERROR(VALUE(VLOOKUP(
      COL_SIZES[[#This Row],[table_name]]&amp;"."&amp;COL_SIZES[[#This Row],[column_name]],
      AVG_COL_SIZES[#Data],2,FALSE)),
    COL_SIZES[[#This Row],[column_length]])
  ),
  COL_SIZES[[#This Row],[column_length]])</f>
        <v>255</v>
      </c>
      <c r="C2503" s="109">
        <f>VLOOKUP(A2503,DBMS_TYPE_SIZES[],2,FALSE)</f>
        <v>255</v>
      </c>
      <c r="D2503" s="109">
        <f>VLOOKUP(A2503,DBMS_TYPE_SIZES[],3,FALSE)</f>
        <v>255</v>
      </c>
      <c r="E2503" s="110">
        <f>VLOOKUP(A2503,DBMS_TYPE_SIZES[],4,FALSE)</f>
        <v>256</v>
      </c>
      <c r="F2503" t="s">
        <v>1654</v>
      </c>
      <c r="G2503" t="s">
        <v>1653</v>
      </c>
      <c r="H2503" t="s">
        <v>86</v>
      </c>
      <c r="I2503">
        <v>0</v>
      </c>
      <c r="J2503">
        <v>255</v>
      </c>
    </row>
    <row r="2504" spans="1:10">
      <c r="A2504" s="108" t="str">
        <f>COL_SIZES[[#This Row],[datatype]]&amp;"_"&amp;COL_SIZES[[#This Row],[column_prec]]&amp;"_"&amp;COL_SIZES[[#This Row],[col_len]]</f>
        <v>int_10_4</v>
      </c>
      <c r="B2504" s="108">
        <f>IF(COL_SIZES[[#This Row],[datatype]] = "varchar",
  MIN(
    COL_SIZES[[#This Row],[column_length]],
    IFERROR(VALUE(VLOOKUP(
      COL_SIZES[[#This Row],[table_name]]&amp;"."&amp;COL_SIZES[[#This Row],[column_name]],
      AVG_COL_SIZES[#Data],2,FALSE)),
    COL_SIZES[[#This Row],[column_length]])
  ),
  COL_SIZES[[#This Row],[column_length]])</f>
        <v>4</v>
      </c>
      <c r="C2504" s="109">
        <f>VLOOKUP(A2504,DBMS_TYPE_SIZES[],2,FALSE)</f>
        <v>9</v>
      </c>
      <c r="D2504" s="109">
        <f>VLOOKUP(A2504,DBMS_TYPE_SIZES[],3,FALSE)</f>
        <v>4</v>
      </c>
      <c r="E2504" s="110">
        <f>VLOOKUP(A2504,DBMS_TYPE_SIZES[],4,FALSE)</f>
        <v>4</v>
      </c>
      <c r="F2504" t="s">
        <v>1654</v>
      </c>
      <c r="G2504" t="s">
        <v>64</v>
      </c>
      <c r="H2504" t="s">
        <v>18</v>
      </c>
      <c r="I2504">
        <v>10</v>
      </c>
      <c r="J2504">
        <v>4</v>
      </c>
    </row>
    <row r="2505" spans="1:10">
      <c r="A2505" s="108" t="str">
        <f>COL_SIZES[[#This Row],[datatype]]&amp;"_"&amp;COL_SIZES[[#This Row],[column_prec]]&amp;"_"&amp;COL_SIZES[[#This Row],[col_len]]</f>
        <v>numeric_19_9</v>
      </c>
      <c r="B2505" s="108">
        <f>IF(COL_SIZES[[#This Row],[datatype]] = "varchar",
  MIN(
    COL_SIZES[[#This Row],[column_length]],
    IFERROR(VALUE(VLOOKUP(
      COL_SIZES[[#This Row],[table_name]]&amp;"."&amp;COL_SIZES[[#This Row],[column_name]],
      AVG_COL_SIZES[#Data],2,FALSE)),
    COL_SIZES[[#This Row],[column_length]])
  ),
  COL_SIZES[[#This Row],[column_length]])</f>
        <v>9</v>
      </c>
      <c r="C2505" s="109">
        <f>VLOOKUP(A2505,DBMS_TYPE_SIZES[],2,FALSE)</f>
        <v>9</v>
      </c>
      <c r="D2505" s="109">
        <f>VLOOKUP(A2505,DBMS_TYPE_SIZES[],3,FALSE)</f>
        <v>9</v>
      </c>
      <c r="E2505" s="110">
        <f>VLOOKUP(A2505,DBMS_TYPE_SIZES[],4,FALSE)</f>
        <v>9</v>
      </c>
      <c r="F2505" t="s">
        <v>1654</v>
      </c>
      <c r="G2505" t="s">
        <v>151</v>
      </c>
      <c r="H2505" t="s">
        <v>62</v>
      </c>
      <c r="I2505">
        <v>19</v>
      </c>
      <c r="J2505">
        <v>9</v>
      </c>
    </row>
    <row r="2506" spans="1:10">
      <c r="A2506" s="108" t="str">
        <f>COL_SIZES[[#This Row],[datatype]]&amp;"_"&amp;COL_SIZES[[#This Row],[column_prec]]&amp;"_"&amp;COL_SIZES[[#This Row],[col_len]]</f>
        <v>varchar_0_255</v>
      </c>
      <c r="B2506" s="108">
        <f>IF(COL_SIZES[[#This Row],[datatype]] = "varchar",
  MIN(
    COL_SIZES[[#This Row],[column_length]],
    IFERROR(VALUE(VLOOKUP(
      COL_SIZES[[#This Row],[table_name]]&amp;"."&amp;COL_SIZES[[#This Row],[column_name]],
      AVG_COL_SIZES[#Data],2,FALSE)),
    COL_SIZES[[#This Row],[column_length]])
  ),
  COL_SIZES[[#This Row],[column_length]])</f>
        <v>255</v>
      </c>
      <c r="C2506" s="109">
        <f>VLOOKUP(A2506,DBMS_TYPE_SIZES[],2,FALSE)</f>
        <v>255</v>
      </c>
      <c r="D2506" s="109">
        <f>VLOOKUP(A2506,DBMS_TYPE_SIZES[],3,FALSE)</f>
        <v>255</v>
      </c>
      <c r="E2506" s="110">
        <f>VLOOKUP(A2506,DBMS_TYPE_SIZES[],4,FALSE)</f>
        <v>256</v>
      </c>
      <c r="F2506" t="s">
        <v>1654</v>
      </c>
      <c r="G2506" t="s">
        <v>733</v>
      </c>
      <c r="H2506" t="s">
        <v>86</v>
      </c>
      <c r="I2506">
        <v>0</v>
      </c>
      <c r="J2506">
        <v>255</v>
      </c>
    </row>
    <row r="2507" spans="1:10">
      <c r="A2507" s="108" t="str">
        <f>COL_SIZES[[#This Row],[datatype]]&amp;"_"&amp;COL_SIZES[[#This Row],[column_prec]]&amp;"_"&amp;COL_SIZES[[#This Row],[col_len]]</f>
        <v>numeric_1_5</v>
      </c>
      <c r="B2507" s="108">
        <f>IF(COL_SIZES[[#This Row],[datatype]] = "varchar",
  MIN(
    COL_SIZES[[#This Row],[column_length]],
    IFERROR(VALUE(VLOOKUP(
      COL_SIZES[[#This Row],[table_name]]&amp;"."&amp;COL_SIZES[[#This Row],[column_name]],
      AVG_COL_SIZES[#Data],2,FALSE)),
    COL_SIZES[[#This Row],[column_length]])
  ),
  COL_SIZES[[#This Row],[column_length]])</f>
        <v>5</v>
      </c>
      <c r="C2507" s="109">
        <f>VLOOKUP(A2507,DBMS_TYPE_SIZES[],2,FALSE)</f>
        <v>5</v>
      </c>
      <c r="D2507" s="109">
        <f>VLOOKUP(A2507,DBMS_TYPE_SIZES[],3,FALSE)</f>
        <v>5</v>
      </c>
      <c r="E2507" s="110">
        <f>VLOOKUP(A2507,DBMS_TYPE_SIZES[],4,FALSE)</f>
        <v>5</v>
      </c>
      <c r="F2507" t="s">
        <v>240</v>
      </c>
      <c r="G2507" t="s">
        <v>496</v>
      </c>
      <c r="H2507" t="s">
        <v>62</v>
      </c>
      <c r="I2507">
        <v>1</v>
      </c>
      <c r="J2507">
        <v>5</v>
      </c>
    </row>
    <row r="2508" spans="1:10">
      <c r="A2508" s="108" t="str">
        <f>COL_SIZES[[#This Row],[datatype]]&amp;"_"&amp;COL_SIZES[[#This Row],[column_prec]]&amp;"_"&amp;COL_SIZES[[#This Row],[col_len]]</f>
        <v>int_10_4</v>
      </c>
      <c r="B2508" s="108">
        <f>IF(COL_SIZES[[#This Row],[datatype]] = "varchar",
  MIN(
    COL_SIZES[[#This Row],[column_length]],
    IFERROR(VALUE(VLOOKUP(
      COL_SIZES[[#This Row],[table_name]]&amp;"."&amp;COL_SIZES[[#This Row],[column_name]],
      AVG_COL_SIZES[#Data],2,FALSE)),
    COL_SIZES[[#This Row],[column_length]])
  ),
  COL_SIZES[[#This Row],[column_length]])</f>
        <v>4</v>
      </c>
      <c r="C2508" s="109">
        <f>VLOOKUP(A2508,DBMS_TYPE_SIZES[],2,FALSE)</f>
        <v>9</v>
      </c>
      <c r="D2508" s="109">
        <f>VLOOKUP(A2508,DBMS_TYPE_SIZES[],3,FALSE)</f>
        <v>4</v>
      </c>
      <c r="E2508" s="110">
        <f>VLOOKUP(A2508,DBMS_TYPE_SIZES[],4,FALSE)</f>
        <v>4</v>
      </c>
      <c r="F2508" t="s">
        <v>240</v>
      </c>
      <c r="G2508" t="s">
        <v>498</v>
      </c>
      <c r="H2508" t="s">
        <v>18</v>
      </c>
      <c r="I2508">
        <v>10</v>
      </c>
      <c r="J2508">
        <v>4</v>
      </c>
    </row>
    <row r="2509" spans="1:10">
      <c r="A2509" s="108" t="str">
        <f>COL_SIZES[[#This Row],[datatype]]&amp;"_"&amp;COL_SIZES[[#This Row],[column_prec]]&amp;"_"&amp;COL_SIZES[[#This Row],[col_len]]</f>
        <v>numeric_19_9</v>
      </c>
      <c r="B2509" s="108">
        <f>IF(COL_SIZES[[#This Row],[datatype]] = "varchar",
  MIN(
    COL_SIZES[[#This Row],[column_length]],
    IFERROR(VALUE(VLOOKUP(
      COL_SIZES[[#This Row],[table_name]]&amp;"."&amp;COL_SIZES[[#This Row],[column_name]],
      AVG_COL_SIZES[#Data],2,FALSE)),
    COL_SIZES[[#This Row],[column_length]])
  ),
  COL_SIZES[[#This Row],[column_length]])</f>
        <v>9</v>
      </c>
      <c r="C2509" s="109">
        <f>VLOOKUP(A2509,DBMS_TYPE_SIZES[],2,FALSE)</f>
        <v>9</v>
      </c>
      <c r="D2509" s="109">
        <f>VLOOKUP(A2509,DBMS_TYPE_SIZES[],3,FALSE)</f>
        <v>9</v>
      </c>
      <c r="E2509" s="110">
        <f>VLOOKUP(A2509,DBMS_TYPE_SIZES[],4,FALSE)</f>
        <v>9</v>
      </c>
      <c r="F2509" t="s">
        <v>240</v>
      </c>
      <c r="G2509" t="s">
        <v>143</v>
      </c>
      <c r="H2509" t="s">
        <v>62</v>
      </c>
      <c r="I2509">
        <v>19</v>
      </c>
      <c r="J2509">
        <v>9</v>
      </c>
    </row>
    <row r="2510" spans="1:10">
      <c r="A2510" s="108" t="str">
        <f>COL_SIZES[[#This Row],[datatype]]&amp;"_"&amp;COL_SIZES[[#This Row],[column_prec]]&amp;"_"&amp;COL_SIZES[[#This Row],[col_len]]</f>
        <v>int_10_4</v>
      </c>
      <c r="B2510" s="108">
        <f>IF(COL_SIZES[[#This Row],[datatype]] = "varchar",
  MIN(
    COL_SIZES[[#This Row],[column_length]],
    IFERROR(VALUE(VLOOKUP(
      COL_SIZES[[#This Row],[table_name]]&amp;"."&amp;COL_SIZES[[#This Row],[column_name]],
      AVG_COL_SIZES[#Data],2,FALSE)),
    COL_SIZES[[#This Row],[column_length]])
  ),
  COL_SIZES[[#This Row],[column_length]])</f>
        <v>4</v>
      </c>
      <c r="C2510" s="109">
        <f>VLOOKUP(A2510,DBMS_TYPE_SIZES[],2,FALSE)</f>
        <v>9</v>
      </c>
      <c r="D2510" s="109">
        <f>VLOOKUP(A2510,DBMS_TYPE_SIZES[],3,FALSE)</f>
        <v>4</v>
      </c>
      <c r="E2510" s="110">
        <f>VLOOKUP(A2510,DBMS_TYPE_SIZES[],4,FALSE)</f>
        <v>4</v>
      </c>
      <c r="F2510" t="s">
        <v>240</v>
      </c>
      <c r="G2510" t="s">
        <v>70</v>
      </c>
      <c r="H2510" t="s">
        <v>18</v>
      </c>
      <c r="I2510">
        <v>10</v>
      </c>
      <c r="J2510">
        <v>4</v>
      </c>
    </row>
    <row r="2511" spans="1:10">
      <c r="A2511" s="108" t="str">
        <f>COL_SIZES[[#This Row],[datatype]]&amp;"_"&amp;COL_SIZES[[#This Row],[column_prec]]&amp;"_"&amp;COL_SIZES[[#This Row],[col_len]]</f>
        <v>int_10_4</v>
      </c>
      <c r="B2511" s="108">
        <f>IF(COL_SIZES[[#This Row],[datatype]] = "varchar",
  MIN(
    COL_SIZES[[#This Row],[column_length]],
    IFERROR(VALUE(VLOOKUP(
      COL_SIZES[[#This Row],[table_name]]&amp;"."&amp;COL_SIZES[[#This Row],[column_name]],
      AVG_COL_SIZES[#Data],2,FALSE)),
    COL_SIZES[[#This Row],[column_length]])
  ),
  COL_SIZES[[#This Row],[column_length]])</f>
        <v>4</v>
      </c>
      <c r="C2511" s="109">
        <f>VLOOKUP(A2511,DBMS_TYPE_SIZES[],2,FALSE)</f>
        <v>9</v>
      </c>
      <c r="D2511" s="109">
        <f>VLOOKUP(A2511,DBMS_TYPE_SIZES[],3,FALSE)</f>
        <v>4</v>
      </c>
      <c r="E2511" s="110">
        <f>VLOOKUP(A2511,DBMS_TYPE_SIZES[],4,FALSE)</f>
        <v>4</v>
      </c>
      <c r="F2511" t="s">
        <v>240</v>
      </c>
      <c r="G2511" t="s">
        <v>288</v>
      </c>
      <c r="H2511" t="s">
        <v>18</v>
      </c>
      <c r="I2511">
        <v>10</v>
      </c>
      <c r="J2511">
        <v>4</v>
      </c>
    </row>
    <row r="2512" spans="1:10">
      <c r="A2512" s="108" t="str">
        <f>COL_SIZES[[#This Row],[datatype]]&amp;"_"&amp;COL_SIZES[[#This Row],[column_prec]]&amp;"_"&amp;COL_SIZES[[#This Row],[col_len]]</f>
        <v>int_10_4</v>
      </c>
      <c r="B2512" s="108">
        <f>IF(COL_SIZES[[#This Row],[datatype]] = "varchar",
  MIN(
    COL_SIZES[[#This Row],[column_length]],
    IFERROR(VALUE(VLOOKUP(
      COL_SIZES[[#This Row],[table_name]]&amp;"."&amp;COL_SIZES[[#This Row],[column_name]],
      AVG_COL_SIZES[#Data],2,FALSE)),
    COL_SIZES[[#This Row],[column_length]])
  ),
  COL_SIZES[[#This Row],[column_length]])</f>
        <v>4</v>
      </c>
      <c r="C2512" s="109">
        <f>VLOOKUP(A2512,DBMS_TYPE_SIZES[],2,FALSE)</f>
        <v>9</v>
      </c>
      <c r="D2512" s="109">
        <f>VLOOKUP(A2512,DBMS_TYPE_SIZES[],3,FALSE)</f>
        <v>4</v>
      </c>
      <c r="E2512" s="110">
        <f>VLOOKUP(A2512,DBMS_TYPE_SIZES[],4,FALSE)</f>
        <v>4</v>
      </c>
      <c r="F2512" t="s">
        <v>240</v>
      </c>
      <c r="G2512" t="s">
        <v>289</v>
      </c>
      <c r="H2512" t="s">
        <v>18</v>
      </c>
      <c r="I2512">
        <v>10</v>
      </c>
      <c r="J2512">
        <v>4</v>
      </c>
    </row>
    <row r="2513" spans="1:10">
      <c r="A2513" s="108" t="str">
        <f>COL_SIZES[[#This Row],[datatype]]&amp;"_"&amp;COL_SIZES[[#This Row],[column_prec]]&amp;"_"&amp;COL_SIZES[[#This Row],[col_len]]</f>
        <v>numeric_19_9</v>
      </c>
      <c r="B2513" s="108">
        <f>IF(COL_SIZES[[#This Row],[datatype]] = "varchar",
  MIN(
    COL_SIZES[[#This Row],[column_length]],
    IFERROR(VALUE(VLOOKUP(
      COL_SIZES[[#This Row],[table_name]]&amp;"."&amp;COL_SIZES[[#This Row],[column_name]],
      AVG_COL_SIZES[#Data],2,FALSE)),
    COL_SIZES[[#This Row],[column_length]])
  ),
  COL_SIZES[[#This Row],[column_length]])</f>
        <v>9</v>
      </c>
      <c r="C2513" s="109">
        <f>VLOOKUP(A2513,DBMS_TYPE_SIZES[],2,FALSE)</f>
        <v>9</v>
      </c>
      <c r="D2513" s="109">
        <f>VLOOKUP(A2513,DBMS_TYPE_SIZES[],3,FALSE)</f>
        <v>9</v>
      </c>
      <c r="E2513" s="110">
        <f>VLOOKUP(A2513,DBMS_TYPE_SIZES[],4,FALSE)</f>
        <v>9</v>
      </c>
      <c r="F2513" t="s">
        <v>240</v>
      </c>
      <c r="G2513" t="s">
        <v>241</v>
      </c>
      <c r="H2513" t="s">
        <v>62</v>
      </c>
      <c r="I2513">
        <v>19</v>
      </c>
      <c r="J2513">
        <v>9</v>
      </c>
    </row>
    <row r="2514" spans="1:10">
      <c r="A2514" s="108" t="str">
        <f>COL_SIZES[[#This Row],[datatype]]&amp;"_"&amp;COL_SIZES[[#This Row],[column_prec]]&amp;"_"&amp;COL_SIZES[[#This Row],[col_len]]</f>
        <v>numeric_19_9</v>
      </c>
      <c r="B2514" s="108">
        <f>IF(COL_SIZES[[#This Row],[datatype]] = "varchar",
  MIN(
    COL_SIZES[[#This Row],[column_length]],
    IFERROR(VALUE(VLOOKUP(
      COL_SIZES[[#This Row],[table_name]]&amp;"."&amp;COL_SIZES[[#This Row],[column_name]],
      AVG_COL_SIZES[#Data],2,FALSE)),
    COL_SIZES[[#This Row],[column_length]])
  ),
  COL_SIZES[[#This Row],[column_length]])</f>
        <v>9</v>
      </c>
      <c r="C2514" s="109">
        <f>VLOOKUP(A2514,DBMS_TYPE_SIZES[],2,FALSE)</f>
        <v>9</v>
      </c>
      <c r="D2514" s="109">
        <f>VLOOKUP(A2514,DBMS_TYPE_SIZES[],3,FALSE)</f>
        <v>9</v>
      </c>
      <c r="E2514" s="110">
        <f>VLOOKUP(A2514,DBMS_TYPE_SIZES[],4,FALSE)</f>
        <v>9</v>
      </c>
      <c r="F2514" t="s">
        <v>240</v>
      </c>
      <c r="G2514" t="s">
        <v>508</v>
      </c>
      <c r="H2514" t="s">
        <v>62</v>
      </c>
      <c r="I2514">
        <v>19</v>
      </c>
      <c r="J2514">
        <v>9</v>
      </c>
    </row>
    <row r="2515" spans="1:10">
      <c r="A2515" s="108" t="str">
        <f>COL_SIZES[[#This Row],[datatype]]&amp;"_"&amp;COL_SIZES[[#This Row],[column_prec]]&amp;"_"&amp;COL_SIZES[[#This Row],[col_len]]</f>
        <v>numeric_1_5</v>
      </c>
      <c r="B2515" s="108">
        <f>IF(COL_SIZES[[#This Row],[datatype]] = "varchar",
  MIN(
    COL_SIZES[[#This Row],[column_length]],
    IFERROR(VALUE(VLOOKUP(
      COL_SIZES[[#This Row],[table_name]]&amp;"."&amp;COL_SIZES[[#This Row],[column_name]],
      AVG_COL_SIZES[#Data],2,FALSE)),
    COL_SIZES[[#This Row],[column_length]])
  ),
  COL_SIZES[[#This Row],[column_length]])</f>
        <v>5</v>
      </c>
      <c r="C2515" s="109">
        <f>VLOOKUP(A2515,DBMS_TYPE_SIZES[],2,FALSE)</f>
        <v>5</v>
      </c>
      <c r="D2515" s="109">
        <f>VLOOKUP(A2515,DBMS_TYPE_SIZES[],3,FALSE)</f>
        <v>5</v>
      </c>
      <c r="E2515" s="110">
        <f>VLOOKUP(A2515,DBMS_TYPE_SIZES[],4,FALSE)</f>
        <v>5</v>
      </c>
      <c r="F2515" t="s">
        <v>240</v>
      </c>
      <c r="G2515" t="s">
        <v>502</v>
      </c>
      <c r="H2515" t="s">
        <v>62</v>
      </c>
      <c r="I2515">
        <v>1</v>
      </c>
      <c r="J2515">
        <v>5</v>
      </c>
    </row>
    <row r="2516" spans="1:10">
      <c r="A2516" s="108" t="str">
        <f>COL_SIZES[[#This Row],[datatype]]&amp;"_"&amp;COL_SIZES[[#This Row],[column_prec]]&amp;"_"&amp;COL_SIZES[[#This Row],[col_len]]</f>
        <v>int_10_4</v>
      </c>
      <c r="B2516" s="108">
        <f>IF(COL_SIZES[[#This Row],[datatype]] = "varchar",
  MIN(
    COL_SIZES[[#This Row],[column_length]],
    IFERROR(VALUE(VLOOKUP(
      COL_SIZES[[#This Row],[table_name]]&amp;"."&amp;COL_SIZES[[#This Row],[column_name]],
      AVG_COL_SIZES[#Data],2,FALSE)),
    COL_SIZES[[#This Row],[column_length]])
  ),
  COL_SIZES[[#This Row],[column_length]])</f>
        <v>4</v>
      </c>
      <c r="C2516" s="109">
        <f>VLOOKUP(A2516,DBMS_TYPE_SIZES[],2,FALSE)</f>
        <v>9</v>
      </c>
      <c r="D2516" s="109">
        <f>VLOOKUP(A2516,DBMS_TYPE_SIZES[],3,FALSE)</f>
        <v>4</v>
      </c>
      <c r="E2516" s="110">
        <f>VLOOKUP(A2516,DBMS_TYPE_SIZES[],4,FALSE)</f>
        <v>4</v>
      </c>
      <c r="F2516" t="s">
        <v>240</v>
      </c>
      <c r="G2516" t="s">
        <v>67</v>
      </c>
      <c r="H2516" t="s">
        <v>18</v>
      </c>
      <c r="I2516">
        <v>10</v>
      </c>
      <c r="J2516">
        <v>4</v>
      </c>
    </row>
    <row r="2517" spans="1:10">
      <c r="A2517" s="108" t="str">
        <f>COL_SIZES[[#This Row],[datatype]]&amp;"_"&amp;COL_SIZES[[#This Row],[column_prec]]&amp;"_"&amp;COL_SIZES[[#This Row],[col_len]]</f>
        <v>int_10_4</v>
      </c>
      <c r="B2517" s="108">
        <f>IF(COL_SIZES[[#This Row],[datatype]] = "varchar",
  MIN(
    COL_SIZES[[#This Row],[column_length]],
    IFERROR(VALUE(VLOOKUP(
      COL_SIZES[[#This Row],[table_name]]&amp;"."&amp;COL_SIZES[[#This Row],[column_name]],
      AVG_COL_SIZES[#Data],2,FALSE)),
    COL_SIZES[[#This Row],[column_length]])
  ),
  COL_SIZES[[#This Row],[column_length]])</f>
        <v>4</v>
      </c>
      <c r="C2517" s="109">
        <f>VLOOKUP(A2517,DBMS_TYPE_SIZES[],2,FALSE)</f>
        <v>9</v>
      </c>
      <c r="D2517" s="109">
        <f>VLOOKUP(A2517,DBMS_TYPE_SIZES[],3,FALSE)</f>
        <v>4</v>
      </c>
      <c r="E2517" s="110">
        <f>VLOOKUP(A2517,DBMS_TYPE_SIZES[],4,FALSE)</f>
        <v>4</v>
      </c>
      <c r="F2517" t="s">
        <v>240</v>
      </c>
      <c r="G2517" t="s">
        <v>291</v>
      </c>
      <c r="H2517" t="s">
        <v>18</v>
      </c>
      <c r="I2517">
        <v>10</v>
      </c>
      <c r="J2517">
        <v>4</v>
      </c>
    </row>
    <row r="2518" spans="1:10">
      <c r="A2518" s="108" t="str">
        <f>COL_SIZES[[#This Row],[datatype]]&amp;"_"&amp;COL_SIZES[[#This Row],[column_prec]]&amp;"_"&amp;COL_SIZES[[#This Row],[col_len]]</f>
        <v>int_10_4</v>
      </c>
      <c r="B2518" s="108">
        <f>IF(COL_SIZES[[#This Row],[datatype]] = "varchar",
  MIN(
    COL_SIZES[[#This Row],[column_length]],
    IFERROR(VALUE(VLOOKUP(
      COL_SIZES[[#This Row],[table_name]]&amp;"."&amp;COL_SIZES[[#This Row],[column_name]],
      AVG_COL_SIZES[#Data],2,FALSE)),
    COL_SIZES[[#This Row],[column_length]])
  ),
  COL_SIZES[[#This Row],[column_length]])</f>
        <v>4</v>
      </c>
      <c r="C2518" s="109">
        <f>VLOOKUP(A2518,DBMS_TYPE_SIZES[],2,FALSE)</f>
        <v>9</v>
      </c>
      <c r="D2518" s="109">
        <f>VLOOKUP(A2518,DBMS_TYPE_SIZES[],3,FALSE)</f>
        <v>4</v>
      </c>
      <c r="E2518" s="110">
        <f>VLOOKUP(A2518,DBMS_TYPE_SIZES[],4,FALSE)</f>
        <v>4</v>
      </c>
      <c r="F2518" t="s">
        <v>240</v>
      </c>
      <c r="G2518" t="s">
        <v>64</v>
      </c>
      <c r="H2518" t="s">
        <v>18</v>
      </c>
      <c r="I2518">
        <v>10</v>
      </c>
      <c r="J2518">
        <v>4</v>
      </c>
    </row>
    <row r="2519" spans="1:10">
      <c r="A2519" s="108" t="str">
        <f>COL_SIZES[[#This Row],[datatype]]&amp;"_"&amp;COL_SIZES[[#This Row],[column_prec]]&amp;"_"&amp;COL_SIZES[[#This Row],[col_len]]</f>
        <v>numeric_19_9</v>
      </c>
      <c r="B2519" s="108">
        <f>IF(COL_SIZES[[#This Row],[datatype]] = "varchar",
  MIN(
    COL_SIZES[[#This Row],[column_length]],
    IFERROR(VALUE(VLOOKUP(
      COL_SIZES[[#This Row],[table_name]]&amp;"."&amp;COL_SIZES[[#This Row],[column_name]],
      AVG_COL_SIZES[#Data],2,FALSE)),
    COL_SIZES[[#This Row],[column_length]])
  ),
  COL_SIZES[[#This Row],[column_length]])</f>
        <v>9</v>
      </c>
      <c r="C2519" s="109">
        <f>VLOOKUP(A2519,DBMS_TYPE_SIZES[],2,FALSE)</f>
        <v>9</v>
      </c>
      <c r="D2519" s="109">
        <f>VLOOKUP(A2519,DBMS_TYPE_SIZES[],3,FALSE)</f>
        <v>9</v>
      </c>
      <c r="E2519" s="110">
        <f>VLOOKUP(A2519,DBMS_TYPE_SIZES[],4,FALSE)</f>
        <v>9</v>
      </c>
      <c r="F2519" t="s">
        <v>240</v>
      </c>
      <c r="G2519" t="s">
        <v>151</v>
      </c>
      <c r="H2519" t="s">
        <v>62</v>
      </c>
      <c r="I2519">
        <v>19</v>
      </c>
      <c r="J2519">
        <v>9</v>
      </c>
    </row>
    <row r="2520" spans="1:10">
      <c r="A2520" s="108" t="str">
        <f>COL_SIZES[[#This Row],[datatype]]&amp;"_"&amp;COL_SIZES[[#This Row],[column_prec]]&amp;"_"&amp;COL_SIZES[[#This Row],[col_len]]</f>
        <v>int_10_4</v>
      </c>
      <c r="B2520" s="108">
        <f>IF(COL_SIZES[[#This Row],[datatype]] = "varchar",
  MIN(
    COL_SIZES[[#This Row],[column_length]],
    IFERROR(VALUE(VLOOKUP(
      COL_SIZES[[#This Row],[table_name]]&amp;"."&amp;COL_SIZES[[#This Row],[column_name]],
      AVG_COL_SIZES[#Data],2,FALSE)),
    COL_SIZES[[#This Row],[column_length]])
  ),
  COL_SIZES[[#This Row],[column_length]])</f>
        <v>4</v>
      </c>
      <c r="C2520" s="109">
        <f>VLOOKUP(A2520,DBMS_TYPE_SIZES[],2,FALSE)</f>
        <v>9</v>
      </c>
      <c r="D2520" s="109">
        <f>VLOOKUP(A2520,DBMS_TYPE_SIZES[],3,FALSE)</f>
        <v>4</v>
      </c>
      <c r="E2520" s="110">
        <f>VLOOKUP(A2520,DBMS_TYPE_SIZES[],4,FALSE)</f>
        <v>4</v>
      </c>
      <c r="F2520" t="s">
        <v>242</v>
      </c>
      <c r="G2520" t="s">
        <v>96</v>
      </c>
      <c r="H2520" t="s">
        <v>18</v>
      </c>
      <c r="I2520">
        <v>10</v>
      </c>
      <c r="J2520">
        <v>4</v>
      </c>
    </row>
    <row r="2521" spans="1:10">
      <c r="A2521" s="108" t="str">
        <f>COL_SIZES[[#This Row],[datatype]]&amp;"_"&amp;COL_SIZES[[#This Row],[column_prec]]&amp;"_"&amp;COL_SIZES[[#This Row],[col_len]]</f>
        <v>varchar_0_255</v>
      </c>
      <c r="B2521" s="108">
        <f>IF(COL_SIZES[[#This Row],[datatype]] = "varchar",
  MIN(
    COL_SIZES[[#This Row],[column_length]],
    IFERROR(VALUE(VLOOKUP(
      COL_SIZES[[#This Row],[table_name]]&amp;"."&amp;COL_SIZES[[#This Row],[column_name]],
      AVG_COL_SIZES[#Data],2,FALSE)),
    COL_SIZES[[#This Row],[column_length]])
  ),
  COL_SIZES[[#This Row],[column_length]])</f>
        <v>255</v>
      </c>
      <c r="C2521" s="109">
        <f>VLOOKUP(A2521,DBMS_TYPE_SIZES[],2,FALSE)</f>
        <v>255</v>
      </c>
      <c r="D2521" s="109">
        <f>VLOOKUP(A2521,DBMS_TYPE_SIZES[],3,FALSE)</f>
        <v>255</v>
      </c>
      <c r="E2521" s="110">
        <f>VLOOKUP(A2521,DBMS_TYPE_SIZES[],4,FALSE)</f>
        <v>256</v>
      </c>
      <c r="F2521" t="s">
        <v>242</v>
      </c>
      <c r="G2521" t="s">
        <v>126</v>
      </c>
      <c r="H2521" t="s">
        <v>86</v>
      </c>
      <c r="I2521">
        <v>0</v>
      </c>
      <c r="J2521">
        <v>255</v>
      </c>
    </row>
    <row r="2522" spans="1:10">
      <c r="A2522" s="108" t="str">
        <f>COL_SIZES[[#This Row],[datatype]]&amp;"_"&amp;COL_SIZES[[#This Row],[column_prec]]&amp;"_"&amp;COL_SIZES[[#This Row],[col_len]]</f>
        <v>varchar_0_170</v>
      </c>
      <c r="B2522" s="108">
        <f>IF(COL_SIZES[[#This Row],[datatype]] = "varchar",
  MIN(
    COL_SIZES[[#This Row],[column_length]],
    IFERROR(VALUE(VLOOKUP(
      COL_SIZES[[#This Row],[table_name]]&amp;"."&amp;COL_SIZES[[#This Row],[column_name]],
      AVG_COL_SIZES[#Data],2,FALSE)),
    COL_SIZES[[#This Row],[column_length]])
  ),
  COL_SIZES[[#This Row],[column_length]])</f>
        <v>170</v>
      </c>
      <c r="C2522" s="109">
        <f>VLOOKUP(A2522,DBMS_TYPE_SIZES[],2,FALSE)</f>
        <v>170</v>
      </c>
      <c r="D2522" s="109">
        <f>VLOOKUP(A2522,DBMS_TYPE_SIZES[],3,FALSE)</f>
        <v>170</v>
      </c>
      <c r="E2522" s="110">
        <f>VLOOKUP(A2522,DBMS_TYPE_SIZES[],4,FALSE)</f>
        <v>171</v>
      </c>
      <c r="F2522" t="s">
        <v>243</v>
      </c>
      <c r="G2522" t="s">
        <v>931</v>
      </c>
      <c r="H2522" t="s">
        <v>86</v>
      </c>
      <c r="I2522">
        <v>0</v>
      </c>
      <c r="J2522">
        <v>170</v>
      </c>
    </row>
    <row r="2523" spans="1:10">
      <c r="A2523" s="108" t="str">
        <f>COL_SIZES[[#This Row],[datatype]]&amp;"_"&amp;COL_SIZES[[#This Row],[column_prec]]&amp;"_"&amp;COL_SIZES[[#This Row],[col_len]]</f>
        <v>numeric_19_9</v>
      </c>
      <c r="B2523" s="108">
        <f>IF(COL_SIZES[[#This Row],[datatype]] = "varchar",
  MIN(
    COL_SIZES[[#This Row],[column_length]],
    IFERROR(VALUE(VLOOKUP(
      COL_SIZES[[#This Row],[table_name]]&amp;"."&amp;COL_SIZES[[#This Row],[column_name]],
      AVG_COL_SIZES[#Data],2,FALSE)),
    COL_SIZES[[#This Row],[column_length]])
  ),
  COL_SIZES[[#This Row],[column_length]])</f>
        <v>9</v>
      </c>
      <c r="C2523" s="109">
        <f>VLOOKUP(A2523,DBMS_TYPE_SIZES[],2,FALSE)</f>
        <v>9</v>
      </c>
      <c r="D2523" s="109">
        <f>VLOOKUP(A2523,DBMS_TYPE_SIZES[],3,FALSE)</f>
        <v>9</v>
      </c>
      <c r="E2523" s="110">
        <f>VLOOKUP(A2523,DBMS_TYPE_SIZES[],4,FALSE)</f>
        <v>9</v>
      </c>
      <c r="F2523" t="s">
        <v>243</v>
      </c>
      <c r="G2523" t="s">
        <v>143</v>
      </c>
      <c r="H2523" t="s">
        <v>62</v>
      </c>
      <c r="I2523">
        <v>19</v>
      </c>
      <c r="J2523">
        <v>9</v>
      </c>
    </row>
    <row r="2524" spans="1:10">
      <c r="A2524" s="108" t="str">
        <f>COL_SIZES[[#This Row],[datatype]]&amp;"_"&amp;COL_SIZES[[#This Row],[column_prec]]&amp;"_"&amp;COL_SIZES[[#This Row],[col_len]]</f>
        <v>varchar_0_170</v>
      </c>
      <c r="B2524" s="108">
        <f>IF(COL_SIZES[[#This Row],[datatype]] = "varchar",
  MIN(
    COL_SIZES[[#This Row],[column_length]],
    IFERROR(VALUE(VLOOKUP(
      COL_SIZES[[#This Row],[table_name]]&amp;"."&amp;COL_SIZES[[#This Row],[column_name]],
      AVG_COL_SIZES[#Data],2,FALSE)),
    COL_SIZES[[#This Row],[column_length]])
  ),
  COL_SIZES[[#This Row],[column_length]])</f>
        <v>170</v>
      </c>
      <c r="C2524" s="109">
        <f>VLOOKUP(A2524,DBMS_TYPE_SIZES[],2,FALSE)</f>
        <v>170</v>
      </c>
      <c r="D2524" s="109">
        <f>VLOOKUP(A2524,DBMS_TYPE_SIZES[],3,FALSE)</f>
        <v>170</v>
      </c>
      <c r="E2524" s="110">
        <f>VLOOKUP(A2524,DBMS_TYPE_SIZES[],4,FALSE)</f>
        <v>171</v>
      </c>
      <c r="F2524" t="s">
        <v>243</v>
      </c>
      <c r="G2524" t="s">
        <v>932</v>
      </c>
      <c r="H2524" t="s">
        <v>86</v>
      </c>
      <c r="I2524">
        <v>0</v>
      </c>
      <c r="J2524">
        <v>170</v>
      </c>
    </row>
    <row r="2525" spans="1:10">
      <c r="A2525" s="108" t="str">
        <f>COL_SIZES[[#This Row],[datatype]]&amp;"_"&amp;COL_SIZES[[#This Row],[column_prec]]&amp;"_"&amp;COL_SIZES[[#This Row],[col_len]]</f>
        <v>int_10_4</v>
      </c>
      <c r="B2525" s="108">
        <f>IF(COL_SIZES[[#This Row],[datatype]] = "varchar",
  MIN(
    COL_SIZES[[#This Row],[column_length]],
    IFERROR(VALUE(VLOOKUP(
      COL_SIZES[[#This Row],[table_name]]&amp;"."&amp;COL_SIZES[[#This Row],[column_name]],
      AVG_COL_SIZES[#Data],2,FALSE)),
    COL_SIZES[[#This Row],[column_length]])
  ),
  COL_SIZES[[#This Row],[column_length]])</f>
        <v>4</v>
      </c>
      <c r="C2525" s="109">
        <f>VLOOKUP(A2525,DBMS_TYPE_SIZES[],2,FALSE)</f>
        <v>9</v>
      </c>
      <c r="D2525" s="109">
        <f>VLOOKUP(A2525,DBMS_TYPE_SIZES[],3,FALSE)</f>
        <v>4</v>
      </c>
      <c r="E2525" s="110">
        <f>VLOOKUP(A2525,DBMS_TYPE_SIZES[],4,FALSE)</f>
        <v>4</v>
      </c>
      <c r="F2525" t="s">
        <v>243</v>
      </c>
      <c r="G2525" t="s">
        <v>244</v>
      </c>
      <c r="H2525" t="s">
        <v>18</v>
      </c>
      <c r="I2525">
        <v>10</v>
      </c>
      <c r="J2525">
        <v>4</v>
      </c>
    </row>
    <row r="2526" spans="1:10">
      <c r="A2526" s="108" t="str">
        <f>COL_SIZES[[#This Row],[datatype]]&amp;"_"&amp;COL_SIZES[[#This Row],[column_prec]]&amp;"_"&amp;COL_SIZES[[#This Row],[col_len]]</f>
        <v>numeric_1_5</v>
      </c>
      <c r="B2526" s="108">
        <f>IF(COL_SIZES[[#This Row],[datatype]] = "varchar",
  MIN(
    COL_SIZES[[#This Row],[column_length]],
    IFERROR(VALUE(VLOOKUP(
      COL_SIZES[[#This Row],[table_name]]&amp;"."&amp;COL_SIZES[[#This Row],[column_name]],
      AVG_COL_SIZES[#Data],2,FALSE)),
    COL_SIZES[[#This Row],[column_length]])
  ),
  COL_SIZES[[#This Row],[column_length]])</f>
        <v>5</v>
      </c>
      <c r="C2526" s="109">
        <f>VLOOKUP(A2526,DBMS_TYPE_SIZES[],2,FALSE)</f>
        <v>5</v>
      </c>
      <c r="D2526" s="109">
        <f>VLOOKUP(A2526,DBMS_TYPE_SIZES[],3,FALSE)</f>
        <v>5</v>
      </c>
      <c r="E2526" s="110">
        <f>VLOOKUP(A2526,DBMS_TYPE_SIZES[],4,FALSE)</f>
        <v>5</v>
      </c>
      <c r="F2526" t="s">
        <v>243</v>
      </c>
      <c r="G2526" t="s">
        <v>502</v>
      </c>
      <c r="H2526" t="s">
        <v>62</v>
      </c>
      <c r="I2526">
        <v>1</v>
      </c>
      <c r="J2526">
        <v>5</v>
      </c>
    </row>
    <row r="2527" spans="1:10">
      <c r="A2527" s="108" t="str">
        <f>COL_SIZES[[#This Row],[datatype]]&amp;"_"&amp;COL_SIZES[[#This Row],[column_prec]]&amp;"_"&amp;COL_SIZES[[#This Row],[col_len]]</f>
        <v>varchar_0_170</v>
      </c>
      <c r="B2527" s="108">
        <f>IF(COL_SIZES[[#This Row],[datatype]] = "varchar",
  MIN(
    COL_SIZES[[#This Row],[column_length]],
    IFERROR(VALUE(VLOOKUP(
      COL_SIZES[[#This Row],[table_name]]&amp;"."&amp;COL_SIZES[[#This Row],[column_name]],
      AVG_COL_SIZES[#Data],2,FALSE)),
    COL_SIZES[[#This Row],[column_length]])
  ),
  COL_SIZES[[#This Row],[column_length]])</f>
        <v>170</v>
      </c>
      <c r="C2527" s="109">
        <f>VLOOKUP(A2527,DBMS_TYPE_SIZES[],2,FALSE)</f>
        <v>170</v>
      </c>
      <c r="D2527" s="109">
        <f>VLOOKUP(A2527,DBMS_TYPE_SIZES[],3,FALSE)</f>
        <v>170</v>
      </c>
      <c r="E2527" s="110">
        <f>VLOOKUP(A2527,DBMS_TYPE_SIZES[],4,FALSE)</f>
        <v>171</v>
      </c>
      <c r="F2527" t="s">
        <v>243</v>
      </c>
      <c r="G2527" t="s">
        <v>933</v>
      </c>
      <c r="H2527" t="s">
        <v>86</v>
      </c>
      <c r="I2527">
        <v>0</v>
      </c>
      <c r="J2527">
        <v>170</v>
      </c>
    </row>
    <row r="2528" spans="1:10">
      <c r="A2528" s="108" t="str">
        <f>COL_SIZES[[#This Row],[datatype]]&amp;"_"&amp;COL_SIZES[[#This Row],[column_prec]]&amp;"_"&amp;COL_SIZES[[#This Row],[col_len]]</f>
        <v>varchar_0_170</v>
      </c>
      <c r="B2528" s="108">
        <f>IF(COL_SIZES[[#This Row],[datatype]] = "varchar",
  MIN(
    COL_SIZES[[#This Row],[column_length]],
    IFERROR(VALUE(VLOOKUP(
      COL_SIZES[[#This Row],[table_name]]&amp;"."&amp;COL_SIZES[[#This Row],[column_name]],
      AVG_COL_SIZES[#Data],2,FALSE)),
    COL_SIZES[[#This Row],[column_length]])
  ),
  COL_SIZES[[#This Row],[column_length]])</f>
        <v>170</v>
      </c>
      <c r="C2528" s="109">
        <f>VLOOKUP(A2528,DBMS_TYPE_SIZES[],2,FALSE)</f>
        <v>170</v>
      </c>
      <c r="D2528" s="109">
        <f>VLOOKUP(A2528,DBMS_TYPE_SIZES[],3,FALSE)</f>
        <v>170</v>
      </c>
      <c r="E2528" s="110">
        <f>VLOOKUP(A2528,DBMS_TYPE_SIZES[],4,FALSE)</f>
        <v>171</v>
      </c>
      <c r="F2528" t="s">
        <v>243</v>
      </c>
      <c r="G2528" t="s">
        <v>934</v>
      </c>
      <c r="H2528" t="s">
        <v>86</v>
      </c>
      <c r="I2528">
        <v>0</v>
      </c>
      <c r="J2528">
        <v>170</v>
      </c>
    </row>
    <row r="2529" spans="1:10">
      <c r="A2529" s="108" t="str">
        <f>COL_SIZES[[#This Row],[datatype]]&amp;"_"&amp;COL_SIZES[[#This Row],[column_prec]]&amp;"_"&amp;COL_SIZES[[#This Row],[col_len]]</f>
        <v>int_10_4</v>
      </c>
      <c r="B2529" s="108">
        <f>IF(COL_SIZES[[#This Row],[datatype]] = "varchar",
  MIN(
    COL_SIZES[[#This Row],[column_length]],
    IFERROR(VALUE(VLOOKUP(
      COL_SIZES[[#This Row],[table_name]]&amp;"."&amp;COL_SIZES[[#This Row],[column_name]],
      AVG_COL_SIZES[#Data],2,FALSE)),
    COL_SIZES[[#This Row],[column_length]])
  ),
  COL_SIZES[[#This Row],[column_length]])</f>
        <v>4</v>
      </c>
      <c r="C2529" s="109">
        <f>VLOOKUP(A2529,DBMS_TYPE_SIZES[],2,FALSE)</f>
        <v>9</v>
      </c>
      <c r="D2529" s="109">
        <f>VLOOKUP(A2529,DBMS_TYPE_SIZES[],3,FALSE)</f>
        <v>4</v>
      </c>
      <c r="E2529" s="110">
        <f>VLOOKUP(A2529,DBMS_TYPE_SIZES[],4,FALSE)</f>
        <v>4</v>
      </c>
      <c r="F2529" t="s">
        <v>243</v>
      </c>
      <c r="G2529" t="s">
        <v>64</v>
      </c>
      <c r="H2529" t="s">
        <v>18</v>
      </c>
      <c r="I2529">
        <v>10</v>
      </c>
      <c r="J2529">
        <v>4</v>
      </c>
    </row>
    <row r="2530" spans="1:10">
      <c r="A2530" s="108" t="str">
        <f>COL_SIZES[[#This Row],[datatype]]&amp;"_"&amp;COL_SIZES[[#This Row],[column_prec]]&amp;"_"&amp;COL_SIZES[[#This Row],[col_len]]</f>
        <v>numeric_1_5</v>
      </c>
      <c r="B2530" s="108">
        <f>IF(COL_SIZES[[#This Row],[datatype]] = "varchar",
  MIN(
    COL_SIZES[[#This Row],[column_length]],
    IFERROR(VALUE(VLOOKUP(
      COL_SIZES[[#This Row],[table_name]]&amp;"."&amp;COL_SIZES[[#This Row],[column_name]],
      AVG_COL_SIZES[#Data],2,FALSE)),
    COL_SIZES[[#This Row],[column_length]])
  ),
  COL_SIZES[[#This Row],[column_length]])</f>
        <v>5</v>
      </c>
      <c r="C2530" s="109">
        <f>VLOOKUP(A2530,DBMS_TYPE_SIZES[],2,FALSE)</f>
        <v>5</v>
      </c>
      <c r="D2530" s="109">
        <f>VLOOKUP(A2530,DBMS_TYPE_SIZES[],3,FALSE)</f>
        <v>5</v>
      </c>
      <c r="E2530" s="110">
        <f>VLOOKUP(A2530,DBMS_TYPE_SIZES[],4,FALSE)</f>
        <v>5</v>
      </c>
      <c r="F2530" t="s">
        <v>245</v>
      </c>
      <c r="G2530" t="s">
        <v>496</v>
      </c>
      <c r="H2530" t="s">
        <v>62</v>
      </c>
      <c r="I2530">
        <v>1</v>
      </c>
      <c r="J2530">
        <v>5</v>
      </c>
    </row>
    <row r="2531" spans="1:10">
      <c r="A2531" s="108" t="str">
        <f>COL_SIZES[[#This Row],[datatype]]&amp;"_"&amp;COL_SIZES[[#This Row],[column_prec]]&amp;"_"&amp;COL_SIZES[[#This Row],[col_len]]</f>
        <v>numeric_19_9</v>
      </c>
      <c r="B2531" s="108">
        <f>IF(COL_SIZES[[#This Row],[datatype]] = "varchar",
  MIN(
    COL_SIZES[[#This Row],[column_length]],
    IFERROR(VALUE(VLOOKUP(
      COL_SIZES[[#This Row],[table_name]]&amp;"."&amp;COL_SIZES[[#This Row],[column_name]],
      AVG_COL_SIZES[#Data],2,FALSE)),
    COL_SIZES[[#This Row],[column_length]])
  ),
  COL_SIZES[[#This Row],[column_length]])</f>
        <v>9</v>
      </c>
      <c r="C2531" s="109">
        <f>VLOOKUP(A2531,DBMS_TYPE_SIZES[],2,FALSE)</f>
        <v>9</v>
      </c>
      <c r="D2531" s="109">
        <f>VLOOKUP(A2531,DBMS_TYPE_SIZES[],3,FALSE)</f>
        <v>9</v>
      </c>
      <c r="E2531" s="110">
        <f>VLOOKUP(A2531,DBMS_TYPE_SIZES[],4,FALSE)</f>
        <v>9</v>
      </c>
      <c r="F2531" t="s">
        <v>245</v>
      </c>
      <c r="G2531" t="s">
        <v>2011</v>
      </c>
      <c r="H2531" t="s">
        <v>62</v>
      </c>
      <c r="I2531">
        <v>19</v>
      </c>
      <c r="J2531">
        <v>9</v>
      </c>
    </row>
    <row r="2532" spans="1:10">
      <c r="A2532" s="108" t="str">
        <f>COL_SIZES[[#This Row],[datatype]]&amp;"_"&amp;COL_SIZES[[#This Row],[column_prec]]&amp;"_"&amp;COL_SIZES[[#This Row],[col_len]]</f>
        <v>int_10_4</v>
      </c>
      <c r="B2532" s="108">
        <f>IF(COL_SIZES[[#This Row],[datatype]] = "varchar",
  MIN(
    COL_SIZES[[#This Row],[column_length]],
    IFERROR(VALUE(VLOOKUP(
      COL_SIZES[[#This Row],[table_name]]&amp;"."&amp;COL_SIZES[[#This Row],[column_name]],
      AVG_COL_SIZES[#Data],2,FALSE)),
    COL_SIZES[[#This Row],[column_length]])
  ),
  COL_SIZES[[#This Row],[column_length]])</f>
        <v>4</v>
      </c>
      <c r="C2532" s="109">
        <f>VLOOKUP(A2532,DBMS_TYPE_SIZES[],2,FALSE)</f>
        <v>9</v>
      </c>
      <c r="D2532" s="109">
        <f>VLOOKUP(A2532,DBMS_TYPE_SIZES[],3,FALSE)</f>
        <v>4</v>
      </c>
      <c r="E2532" s="110">
        <f>VLOOKUP(A2532,DBMS_TYPE_SIZES[],4,FALSE)</f>
        <v>4</v>
      </c>
      <c r="F2532" t="s">
        <v>245</v>
      </c>
      <c r="G2532" t="s">
        <v>2012</v>
      </c>
      <c r="H2532" t="s">
        <v>18</v>
      </c>
      <c r="I2532">
        <v>10</v>
      </c>
      <c r="J2532">
        <v>4</v>
      </c>
    </row>
    <row r="2533" spans="1:10">
      <c r="A2533" s="108" t="str">
        <f>COL_SIZES[[#This Row],[datatype]]&amp;"_"&amp;COL_SIZES[[#This Row],[column_prec]]&amp;"_"&amp;COL_SIZES[[#This Row],[col_len]]</f>
        <v>numeric_19_9</v>
      </c>
      <c r="B2533" s="108">
        <f>IF(COL_SIZES[[#This Row],[datatype]] = "varchar",
  MIN(
    COL_SIZES[[#This Row],[column_length]],
    IFERROR(VALUE(VLOOKUP(
      COL_SIZES[[#This Row],[table_name]]&amp;"."&amp;COL_SIZES[[#This Row],[column_name]],
      AVG_COL_SIZES[#Data],2,FALSE)),
    COL_SIZES[[#This Row],[column_length]])
  ),
  COL_SIZES[[#This Row],[column_length]])</f>
        <v>9</v>
      </c>
      <c r="C2533" s="109">
        <f>VLOOKUP(A2533,DBMS_TYPE_SIZES[],2,FALSE)</f>
        <v>9</v>
      </c>
      <c r="D2533" s="109">
        <f>VLOOKUP(A2533,DBMS_TYPE_SIZES[],3,FALSE)</f>
        <v>9</v>
      </c>
      <c r="E2533" s="110">
        <f>VLOOKUP(A2533,DBMS_TYPE_SIZES[],4,FALSE)</f>
        <v>9</v>
      </c>
      <c r="F2533" t="s">
        <v>245</v>
      </c>
      <c r="G2533" t="s">
        <v>143</v>
      </c>
      <c r="H2533" t="s">
        <v>62</v>
      </c>
      <c r="I2533">
        <v>19</v>
      </c>
      <c r="J2533">
        <v>9</v>
      </c>
    </row>
    <row r="2534" spans="1:10">
      <c r="A2534" s="108" t="str">
        <f>COL_SIZES[[#This Row],[datatype]]&amp;"_"&amp;COL_SIZES[[#This Row],[column_prec]]&amp;"_"&amp;COL_SIZES[[#This Row],[col_len]]</f>
        <v>int_10_4</v>
      </c>
      <c r="B2534" s="108">
        <f>IF(COL_SIZES[[#This Row],[datatype]] = "varchar",
  MIN(
    COL_SIZES[[#This Row],[column_length]],
    IFERROR(VALUE(VLOOKUP(
      COL_SIZES[[#This Row],[table_name]]&amp;"."&amp;COL_SIZES[[#This Row],[column_name]],
      AVG_COL_SIZES[#Data],2,FALSE)),
    COL_SIZES[[#This Row],[column_length]])
  ),
  COL_SIZES[[#This Row],[column_length]])</f>
        <v>4</v>
      </c>
      <c r="C2534" s="109">
        <f>VLOOKUP(A2534,DBMS_TYPE_SIZES[],2,FALSE)</f>
        <v>9</v>
      </c>
      <c r="D2534" s="109">
        <f>VLOOKUP(A2534,DBMS_TYPE_SIZES[],3,FALSE)</f>
        <v>4</v>
      </c>
      <c r="E2534" s="110">
        <f>VLOOKUP(A2534,DBMS_TYPE_SIZES[],4,FALSE)</f>
        <v>4</v>
      </c>
      <c r="F2534" t="s">
        <v>245</v>
      </c>
      <c r="G2534" t="s">
        <v>70</v>
      </c>
      <c r="H2534" t="s">
        <v>18</v>
      </c>
      <c r="I2534">
        <v>10</v>
      </c>
      <c r="J2534">
        <v>4</v>
      </c>
    </row>
    <row r="2535" spans="1:10">
      <c r="A2535" s="108" t="str">
        <f>COL_SIZES[[#This Row],[datatype]]&amp;"_"&amp;COL_SIZES[[#This Row],[column_prec]]&amp;"_"&amp;COL_SIZES[[#This Row],[col_len]]</f>
        <v>int_10_4</v>
      </c>
      <c r="B2535" s="108">
        <f>IF(COL_SIZES[[#This Row],[datatype]] = "varchar",
  MIN(
    COL_SIZES[[#This Row],[column_length]],
    IFERROR(VALUE(VLOOKUP(
      COL_SIZES[[#This Row],[table_name]]&amp;"."&amp;COL_SIZES[[#This Row],[column_name]],
      AVG_COL_SIZES[#Data],2,FALSE)),
    COL_SIZES[[#This Row],[column_length]])
  ),
  COL_SIZES[[#This Row],[column_length]])</f>
        <v>4</v>
      </c>
      <c r="C2535" s="109">
        <f>VLOOKUP(A2535,DBMS_TYPE_SIZES[],2,FALSE)</f>
        <v>9</v>
      </c>
      <c r="D2535" s="109">
        <f>VLOOKUP(A2535,DBMS_TYPE_SIZES[],3,FALSE)</f>
        <v>4</v>
      </c>
      <c r="E2535" s="110">
        <f>VLOOKUP(A2535,DBMS_TYPE_SIZES[],4,FALSE)</f>
        <v>4</v>
      </c>
      <c r="F2535" t="s">
        <v>245</v>
      </c>
      <c r="G2535" t="s">
        <v>288</v>
      </c>
      <c r="H2535" t="s">
        <v>18</v>
      </c>
      <c r="I2535">
        <v>10</v>
      </c>
      <c r="J2535">
        <v>4</v>
      </c>
    </row>
    <row r="2536" spans="1:10">
      <c r="A2536" s="108" t="str">
        <f>COL_SIZES[[#This Row],[datatype]]&amp;"_"&amp;COL_SIZES[[#This Row],[column_prec]]&amp;"_"&amp;COL_SIZES[[#This Row],[col_len]]</f>
        <v>numeric_19_9</v>
      </c>
      <c r="B2536" s="108">
        <f>IF(COL_SIZES[[#This Row],[datatype]] = "varchar",
  MIN(
    COL_SIZES[[#This Row],[column_length]],
    IFERROR(VALUE(VLOOKUP(
      COL_SIZES[[#This Row],[table_name]]&amp;"."&amp;COL_SIZES[[#This Row],[column_name]],
      AVG_COL_SIZES[#Data],2,FALSE)),
    COL_SIZES[[#This Row],[column_length]])
  ),
  COL_SIZES[[#This Row],[column_length]])</f>
        <v>9</v>
      </c>
      <c r="C2536" s="109">
        <f>VLOOKUP(A2536,DBMS_TYPE_SIZES[],2,FALSE)</f>
        <v>9</v>
      </c>
      <c r="D2536" s="109">
        <f>VLOOKUP(A2536,DBMS_TYPE_SIZES[],3,FALSE)</f>
        <v>9</v>
      </c>
      <c r="E2536" s="110">
        <f>VLOOKUP(A2536,DBMS_TYPE_SIZES[],4,FALSE)</f>
        <v>9</v>
      </c>
      <c r="F2536" t="s">
        <v>245</v>
      </c>
      <c r="G2536" t="s">
        <v>246</v>
      </c>
      <c r="H2536" t="s">
        <v>62</v>
      </c>
      <c r="I2536">
        <v>19</v>
      </c>
      <c r="J2536">
        <v>9</v>
      </c>
    </row>
    <row r="2537" spans="1:10">
      <c r="A2537" s="108" t="str">
        <f>COL_SIZES[[#This Row],[datatype]]&amp;"_"&amp;COL_SIZES[[#This Row],[column_prec]]&amp;"_"&amp;COL_SIZES[[#This Row],[col_len]]</f>
        <v>int_10_4</v>
      </c>
      <c r="B2537" s="108">
        <f>IF(COL_SIZES[[#This Row],[datatype]] = "varchar",
  MIN(
    COL_SIZES[[#This Row],[column_length]],
    IFERROR(VALUE(VLOOKUP(
      COL_SIZES[[#This Row],[table_name]]&amp;"."&amp;COL_SIZES[[#This Row],[column_name]],
      AVG_COL_SIZES[#Data],2,FALSE)),
    COL_SIZES[[#This Row],[column_length]])
  ),
  COL_SIZES[[#This Row],[column_length]])</f>
        <v>4</v>
      </c>
      <c r="C2537" s="109">
        <f>VLOOKUP(A2537,DBMS_TYPE_SIZES[],2,FALSE)</f>
        <v>9</v>
      </c>
      <c r="D2537" s="109">
        <f>VLOOKUP(A2537,DBMS_TYPE_SIZES[],3,FALSE)</f>
        <v>4</v>
      </c>
      <c r="E2537" s="110">
        <f>VLOOKUP(A2537,DBMS_TYPE_SIZES[],4,FALSE)</f>
        <v>4</v>
      </c>
      <c r="F2537" t="s">
        <v>245</v>
      </c>
      <c r="G2537" t="s">
        <v>249</v>
      </c>
      <c r="H2537" t="s">
        <v>18</v>
      </c>
      <c r="I2537">
        <v>10</v>
      </c>
      <c r="J2537">
        <v>4</v>
      </c>
    </row>
    <row r="2538" spans="1:10">
      <c r="A2538" s="108" t="str">
        <f>COL_SIZES[[#This Row],[datatype]]&amp;"_"&amp;COL_SIZES[[#This Row],[column_prec]]&amp;"_"&amp;COL_SIZES[[#This Row],[col_len]]</f>
        <v>varchar_0_50</v>
      </c>
      <c r="B2538" s="108">
        <f>IF(COL_SIZES[[#This Row],[datatype]] = "varchar",
  MIN(
    COL_SIZES[[#This Row],[column_length]],
    IFERROR(VALUE(VLOOKUP(
      COL_SIZES[[#This Row],[table_name]]&amp;"."&amp;COL_SIZES[[#This Row],[column_name]],
      AVG_COL_SIZES[#Data],2,FALSE)),
    COL_SIZES[[#This Row],[column_length]])
  ),
  COL_SIZES[[#This Row],[column_length]])</f>
        <v>50</v>
      </c>
      <c r="C2538" s="109">
        <f>VLOOKUP(A2538,DBMS_TYPE_SIZES[],2,FALSE)</f>
        <v>50</v>
      </c>
      <c r="D2538" s="109">
        <f>VLOOKUP(A2538,DBMS_TYPE_SIZES[],3,FALSE)</f>
        <v>50</v>
      </c>
      <c r="E2538" s="110">
        <f>VLOOKUP(A2538,DBMS_TYPE_SIZES[],4,FALSE)</f>
        <v>51</v>
      </c>
      <c r="F2538" t="s">
        <v>245</v>
      </c>
      <c r="G2538" t="s">
        <v>935</v>
      </c>
      <c r="H2538" t="s">
        <v>86</v>
      </c>
      <c r="I2538">
        <v>0</v>
      </c>
      <c r="J2538">
        <v>50</v>
      </c>
    </row>
    <row r="2539" spans="1:10">
      <c r="A2539" s="108" t="str">
        <f>COL_SIZES[[#This Row],[datatype]]&amp;"_"&amp;COL_SIZES[[#This Row],[column_prec]]&amp;"_"&amp;COL_SIZES[[#This Row],[col_len]]</f>
        <v>numeric_20_13</v>
      </c>
      <c r="B2539" s="108">
        <f>IF(COL_SIZES[[#This Row],[datatype]] = "varchar",
  MIN(
    COL_SIZES[[#This Row],[column_length]],
    IFERROR(VALUE(VLOOKUP(
      COL_SIZES[[#This Row],[table_name]]&amp;"."&amp;COL_SIZES[[#This Row],[column_name]],
      AVG_COL_SIZES[#Data],2,FALSE)),
    COL_SIZES[[#This Row],[column_length]])
  ),
  COL_SIZES[[#This Row],[column_length]])</f>
        <v>13</v>
      </c>
      <c r="C2539" s="109">
        <f>VLOOKUP(A2539,DBMS_TYPE_SIZES[],2,FALSE)</f>
        <v>15</v>
      </c>
      <c r="D2539" s="109">
        <f>VLOOKUP(A2539,DBMS_TYPE_SIZES[],3,FALSE)</f>
        <v>13</v>
      </c>
      <c r="E2539" s="110">
        <f>VLOOKUP(A2539,DBMS_TYPE_SIZES[],4,FALSE)</f>
        <v>15</v>
      </c>
      <c r="F2539" t="s">
        <v>245</v>
      </c>
      <c r="G2539" t="s">
        <v>936</v>
      </c>
      <c r="H2539" t="s">
        <v>62</v>
      </c>
      <c r="I2539">
        <v>20</v>
      </c>
      <c r="J2539">
        <v>13</v>
      </c>
    </row>
    <row r="2540" spans="1:10">
      <c r="A2540" s="108" t="str">
        <f>COL_SIZES[[#This Row],[datatype]]&amp;"_"&amp;COL_SIZES[[#This Row],[column_prec]]&amp;"_"&amp;COL_SIZES[[#This Row],[col_len]]</f>
        <v>varchar_0_50</v>
      </c>
      <c r="B2540" s="108">
        <f>IF(COL_SIZES[[#This Row],[datatype]] = "varchar",
  MIN(
    COL_SIZES[[#This Row],[column_length]],
    IFERROR(VALUE(VLOOKUP(
      COL_SIZES[[#This Row],[table_name]]&amp;"."&amp;COL_SIZES[[#This Row],[column_name]],
      AVG_COL_SIZES[#Data],2,FALSE)),
    COL_SIZES[[#This Row],[column_length]])
  ),
  COL_SIZES[[#This Row],[column_length]])</f>
        <v>50</v>
      </c>
      <c r="C2540" s="109">
        <f>VLOOKUP(A2540,DBMS_TYPE_SIZES[],2,FALSE)</f>
        <v>50</v>
      </c>
      <c r="D2540" s="109">
        <f>VLOOKUP(A2540,DBMS_TYPE_SIZES[],3,FALSE)</f>
        <v>50</v>
      </c>
      <c r="E2540" s="110">
        <f>VLOOKUP(A2540,DBMS_TYPE_SIZES[],4,FALSE)</f>
        <v>51</v>
      </c>
      <c r="F2540" t="s">
        <v>245</v>
      </c>
      <c r="G2540" t="s">
        <v>937</v>
      </c>
      <c r="H2540" t="s">
        <v>86</v>
      </c>
      <c r="I2540">
        <v>0</v>
      </c>
      <c r="J2540">
        <v>50</v>
      </c>
    </row>
    <row r="2541" spans="1:10">
      <c r="A2541" s="108" t="str">
        <f>COL_SIZES[[#This Row],[datatype]]&amp;"_"&amp;COL_SIZES[[#This Row],[column_prec]]&amp;"_"&amp;COL_SIZES[[#This Row],[col_len]]</f>
        <v>numeric_20_13</v>
      </c>
      <c r="B2541" s="108">
        <f>IF(COL_SIZES[[#This Row],[datatype]] = "varchar",
  MIN(
    COL_SIZES[[#This Row],[column_length]],
    IFERROR(VALUE(VLOOKUP(
      COL_SIZES[[#This Row],[table_name]]&amp;"."&amp;COL_SIZES[[#This Row],[column_name]],
      AVG_COL_SIZES[#Data],2,FALSE)),
    COL_SIZES[[#This Row],[column_length]])
  ),
  COL_SIZES[[#This Row],[column_length]])</f>
        <v>13</v>
      </c>
      <c r="C2541" s="109">
        <f>VLOOKUP(A2541,DBMS_TYPE_SIZES[],2,FALSE)</f>
        <v>15</v>
      </c>
      <c r="D2541" s="109">
        <f>VLOOKUP(A2541,DBMS_TYPE_SIZES[],3,FALSE)</f>
        <v>13</v>
      </c>
      <c r="E2541" s="110">
        <f>VLOOKUP(A2541,DBMS_TYPE_SIZES[],4,FALSE)</f>
        <v>15</v>
      </c>
      <c r="F2541" t="s">
        <v>245</v>
      </c>
      <c r="G2541" t="s">
        <v>938</v>
      </c>
      <c r="H2541" t="s">
        <v>62</v>
      </c>
      <c r="I2541">
        <v>20</v>
      </c>
      <c r="J2541">
        <v>13</v>
      </c>
    </row>
    <row r="2542" spans="1:10">
      <c r="A2542" s="108" t="str">
        <f>COL_SIZES[[#This Row],[datatype]]&amp;"_"&amp;COL_SIZES[[#This Row],[column_prec]]&amp;"_"&amp;COL_SIZES[[#This Row],[col_len]]</f>
        <v>int_10_4</v>
      </c>
      <c r="B2542" s="108">
        <f>IF(COL_SIZES[[#This Row],[datatype]] = "varchar",
  MIN(
    COL_SIZES[[#This Row],[column_length]],
    IFERROR(VALUE(VLOOKUP(
      COL_SIZES[[#This Row],[table_name]]&amp;"."&amp;COL_SIZES[[#This Row],[column_name]],
      AVG_COL_SIZES[#Data],2,FALSE)),
    COL_SIZES[[#This Row],[column_length]])
  ),
  COL_SIZES[[#This Row],[column_length]])</f>
        <v>4</v>
      </c>
      <c r="C2542" s="109">
        <f>VLOOKUP(A2542,DBMS_TYPE_SIZES[],2,FALSE)</f>
        <v>9</v>
      </c>
      <c r="D2542" s="109">
        <f>VLOOKUP(A2542,DBMS_TYPE_SIZES[],3,FALSE)</f>
        <v>4</v>
      </c>
      <c r="E2542" s="110">
        <f>VLOOKUP(A2542,DBMS_TYPE_SIZES[],4,FALSE)</f>
        <v>4</v>
      </c>
      <c r="F2542" t="s">
        <v>245</v>
      </c>
      <c r="G2542" t="s">
        <v>263</v>
      </c>
      <c r="H2542" t="s">
        <v>18</v>
      </c>
      <c r="I2542">
        <v>10</v>
      </c>
      <c r="J2542">
        <v>4</v>
      </c>
    </row>
    <row r="2543" spans="1:10">
      <c r="A2543" s="108" t="str">
        <f>COL_SIZES[[#This Row],[datatype]]&amp;"_"&amp;COL_SIZES[[#This Row],[column_prec]]&amp;"_"&amp;COL_SIZES[[#This Row],[col_len]]</f>
        <v>numeric_1_5</v>
      </c>
      <c r="B2543" s="108">
        <f>IF(COL_SIZES[[#This Row],[datatype]] = "varchar",
  MIN(
    COL_SIZES[[#This Row],[column_length]],
    IFERROR(VALUE(VLOOKUP(
      COL_SIZES[[#This Row],[table_name]]&amp;"."&amp;COL_SIZES[[#This Row],[column_name]],
      AVG_COL_SIZES[#Data],2,FALSE)),
    COL_SIZES[[#This Row],[column_length]])
  ),
  COL_SIZES[[#This Row],[column_length]])</f>
        <v>5</v>
      </c>
      <c r="C2543" s="109">
        <f>VLOOKUP(A2543,DBMS_TYPE_SIZES[],2,FALSE)</f>
        <v>5</v>
      </c>
      <c r="D2543" s="109">
        <f>VLOOKUP(A2543,DBMS_TYPE_SIZES[],3,FALSE)</f>
        <v>5</v>
      </c>
      <c r="E2543" s="110">
        <f>VLOOKUP(A2543,DBMS_TYPE_SIZES[],4,FALSE)</f>
        <v>5</v>
      </c>
      <c r="F2543" t="s">
        <v>245</v>
      </c>
      <c r="G2543" t="s">
        <v>502</v>
      </c>
      <c r="H2543" t="s">
        <v>62</v>
      </c>
      <c r="I2543">
        <v>1</v>
      </c>
      <c r="J2543">
        <v>5</v>
      </c>
    </row>
    <row r="2544" spans="1:10">
      <c r="A2544" s="108" t="str">
        <f>COL_SIZES[[#This Row],[datatype]]&amp;"_"&amp;COL_SIZES[[#This Row],[column_prec]]&amp;"_"&amp;COL_SIZES[[#This Row],[col_len]]</f>
        <v>varchar_0_255</v>
      </c>
      <c r="B2544" s="108">
        <f>IF(COL_SIZES[[#This Row],[datatype]] = "varchar",
  MIN(
    COL_SIZES[[#This Row],[column_length]],
    IFERROR(VALUE(VLOOKUP(
      COL_SIZES[[#This Row],[table_name]]&amp;"."&amp;COL_SIZES[[#This Row],[column_name]],
      AVG_COL_SIZES[#Data],2,FALSE)),
    COL_SIZES[[#This Row],[column_length]])
  ),
  COL_SIZES[[#This Row],[column_length]])</f>
        <v>255</v>
      </c>
      <c r="C2544" s="109">
        <f>VLOOKUP(A2544,DBMS_TYPE_SIZES[],2,FALSE)</f>
        <v>255</v>
      </c>
      <c r="D2544" s="109">
        <f>VLOOKUP(A2544,DBMS_TYPE_SIZES[],3,FALSE)</f>
        <v>255</v>
      </c>
      <c r="E2544" s="110">
        <f>VLOOKUP(A2544,DBMS_TYPE_SIZES[],4,FALSE)</f>
        <v>256</v>
      </c>
      <c r="F2544" t="s">
        <v>245</v>
      </c>
      <c r="G2544" t="s">
        <v>939</v>
      </c>
      <c r="H2544" t="s">
        <v>86</v>
      </c>
      <c r="I2544">
        <v>0</v>
      </c>
      <c r="J2544">
        <v>255</v>
      </c>
    </row>
    <row r="2545" spans="1:10">
      <c r="A2545" s="108" t="str">
        <f>COL_SIZES[[#This Row],[datatype]]&amp;"_"&amp;COL_SIZES[[#This Row],[column_prec]]&amp;"_"&amp;COL_SIZES[[#This Row],[col_len]]</f>
        <v>int_10_4</v>
      </c>
      <c r="B2545" s="108">
        <f>IF(COL_SIZES[[#This Row],[datatype]] = "varchar",
  MIN(
    COL_SIZES[[#This Row],[column_length]],
    IFERROR(VALUE(VLOOKUP(
      COL_SIZES[[#This Row],[table_name]]&amp;"."&amp;COL_SIZES[[#This Row],[column_name]],
      AVG_COL_SIZES[#Data],2,FALSE)),
    COL_SIZES[[#This Row],[column_length]])
  ),
  COL_SIZES[[#This Row],[column_length]])</f>
        <v>4</v>
      </c>
      <c r="C2545" s="109">
        <f>VLOOKUP(A2545,DBMS_TYPE_SIZES[],2,FALSE)</f>
        <v>9</v>
      </c>
      <c r="D2545" s="109">
        <f>VLOOKUP(A2545,DBMS_TYPE_SIZES[],3,FALSE)</f>
        <v>4</v>
      </c>
      <c r="E2545" s="110">
        <f>VLOOKUP(A2545,DBMS_TYPE_SIZES[],4,FALSE)</f>
        <v>4</v>
      </c>
      <c r="F2545" t="s">
        <v>245</v>
      </c>
      <c r="G2545" t="s">
        <v>67</v>
      </c>
      <c r="H2545" t="s">
        <v>18</v>
      </c>
      <c r="I2545">
        <v>10</v>
      </c>
      <c r="J2545">
        <v>4</v>
      </c>
    </row>
    <row r="2546" spans="1:10">
      <c r="A2546" s="108" t="str">
        <f>COL_SIZES[[#This Row],[datatype]]&amp;"_"&amp;COL_SIZES[[#This Row],[column_prec]]&amp;"_"&amp;COL_SIZES[[#This Row],[col_len]]</f>
        <v>int_10_4</v>
      </c>
      <c r="B2546" s="108">
        <f>IF(COL_SIZES[[#This Row],[datatype]] = "varchar",
  MIN(
    COL_SIZES[[#This Row],[column_length]],
    IFERROR(VALUE(VLOOKUP(
      COL_SIZES[[#This Row],[table_name]]&amp;"."&amp;COL_SIZES[[#This Row],[column_name]],
      AVG_COL_SIZES[#Data],2,FALSE)),
    COL_SIZES[[#This Row],[column_length]])
  ),
  COL_SIZES[[#This Row],[column_length]])</f>
        <v>4</v>
      </c>
      <c r="C2546" s="109">
        <f>VLOOKUP(A2546,DBMS_TYPE_SIZES[],2,FALSE)</f>
        <v>9</v>
      </c>
      <c r="D2546" s="109">
        <f>VLOOKUP(A2546,DBMS_TYPE_SIZES[],3,FALSE)</f>
        <v>4</v>
      </c>
      <c r="E2546" s="110">
        <f>VLOOKUP(A2546,DBMS_TYPE_SIZES[],4,FALSE)</f>
        <v>4</v>
      </c>
      <c r="F2546" t="s">
        <v>245</v>
      </c>
      <c r="G2546" t="s">
        <v>291</v>
      </c>
      <c r="H2546" t="s">
        <v>18</v>
      </c>
      <c r="I2546">
        <v>10</v>
      </c>
      <c r="J2546">
        <v>4</v>
      </c>
    </row>
    <row r="2547" spans="1:10">
      <c r="A2547" s="108" t="str">
        <f>COL_SIZES[[#This Row],[datatype]]&amp;"_"&amp;COL_SIZES[[#This Row],[column_prec]]&amp;"_"&amp;COL_SIZES[[#This Row],[col_len]]</f>
        <v>smallint_5_2</v>
      </c>
      <c r="B2547" s="108">
        <f>IF(COL_SIZES[[#This Row],[datatype]] = "varchar",
  MIN(
    COL_SIZES[[#This Row],[column_length]],
    IFERROR(VALUE(VLOOKUP(
      COL_SIZES[[#This Row],[table_name]]&amp;"."&amp;COL_SIZES[[#This Row],[column_name]],
      AVG_COL_SIZES[#Data],2,FALSE)),
    COL_SIZES[[#This Row],[column_length]])
  ),
  COL_SIZES[[#This Row],[column_length]])</f>
        <v>2</v>
      </c>
      <c r="C2547" s="109">
        <f>VLOOKUP(A2547,DBMS_TYPE_SIZES[],2,FALSE)</f>
        <v>5</v>
      </c>
      <c r="D2547" s="109">
        <f>VLOOKUP(A2547,DBMS_TYPE_SIZES[],3,FALSE)</f>
        <v>2</v>
      </c>
      <c r="E2547" s="110">
        <f>VLOOKUP(A2547,DBMS_TYPE_SIZES[],4,FALSE)</f>
        <v>2</v>
      </c>
      <c r="F2547" t="s">
        <v>245</v>
      </c>
      <c r="G2547" t="s">
        <v>204</v>
      </c>
      <c r="H2547" t="s">
        <v>19</v>
      </c>
      <c r="I2547">
        <v>5</v>
      </c>
      <c r="J2547">
        <v>2</v>
      </c>
    </row>
    <row r="2548" spans="1:10">
      <c r="A2548" s="108" t="str">
        <f>COL_SIZES[[#This Row],[datatype]]&amp;"_"&amp;COL_SIZES[[#This Row],[column_prec]]&amp;"_"&amp;COL_SIZES[[#This Row],[col_len]]</f>
        <v>varchar_0_255</v>
      </c>
      <c r="B2548" s="108">
        <f>IF(COL_SIZES[[#This Row],[datatype]] = "varchar",
  MIN(
    COL_SIZES[[#This Row],[column_length]],
    IFERROR(VALUE(VLOOKUP(
      COL_SIZES[[#This Row],[table_name]]&amp;"."&amp;COL_SIZES[[#This Row],[column_name]],
      AVG_COL_SIZES[#Data],2,FALSE)),
    COL_SIZES[[#This Row],[column_length]])
  ),
  COL_SIZES[[#This Row],[column_length]])</f>
        <v>255</v>
      </c>
      <c r="C2548" s="109">
        <f>VLOOKUP(A2548,DBMS_TYPE_SIZES[],2,FALSE)</f>
        <v>255</v>
      </c>
      <c r="D2548" s="109">
        <f>VLOOKUP(A2548,DBMS_TYPE_SIZES[],3,FALSE)</f>
        <v>255</v>
      </c>
      <c r="E2548" s="110">
        <f>VLOOKUP(A2548,DBMS_TYPE_SIZES[],4,FALSE)</f>
        <v>256</v>
      </c>
      <c r="F2548" t="s">
        <v>245</v>
      </c>
      <c r="G2548" t="s">
        <v>940</v>
      </c>
      <c r="H2548" t="s">
        <v>86</v>
      </c>
      <c r="I2548">
        <v>0</v>
      </c>
      <c r="J2548">
        <v>255</v>
      </c>
    </row>
    <row r="2549" spans="1:10">
      <c r="A2549" s="108" t="str">
        <f>COL_SIZES[[#This Row],[datatype]]&amp;"_"&amp;COL_SIZES[[#This Row],[column_prec]]&amp;"_"&amp;COL_SIZES[[#This Row],[col_len]]</f>
        <v>varchar_0_255</v>
      </c>
      <c r="B2549" s="108">
        <f>IF(COL_SIZES[[#This Row],[datatype]] = "varchar",
  MIN(
    COL_SIZES[[#This Row],[column_length]],
    IFERROR(VALUE(VLOOKUP(
      COL_SIZES[[#This Row],[table_name]]&amp;"."&amp;COL_SIZES[[#This Row],[column_name]],
      AVG_COL_SIZES[#Data],2,FALSE)),
    COL_SIZES[[#This Row],[column_length]])
  ),
  COL_SIZES[[#This Row],[column_length]])</f>
        <v>255</v>
      </c>
      <c r="C2549" s="109">
        <f>VLOOKUP(A2549,DBMS_TYPE_SIZES[],2,FALSE)</f>
        <v>255</v>
      </c>
      <c r="D2549" s="109">
        <f>VLOOKUP(A2549,DBMS_TYPE_SIZES[],3,FALSE)</f>
        <v>255</v>
      </c>
      <c r="E2549" s="110">
        <f>VLOOKUP(A2549,DBMS_TYPE_SIZES[],4,FALSE)</f>
        <v>256</v>
      </c>
      <c r="F2549" t="s">
        <v>245</v>
      </c>
      <c r="G2549" t="s">
        <v>941</v>
      </c>
      <c r="H2549" t="s">
        <v>86</v>
      </c>
      <c r="I2549">
        <v>0</v>
      </c>
      <c r="J2549">
        <v>255</v>
      </c>
    </row>
    <row r="2550" spans="1:10">
      <c r="A2550" s="108" t="str">
        <f>COL_SIZES[[#This Row],[datatype]]&amp;"_"&amp;COL_SIZES[[#This Row],[column_prec]]&amp;"_"&amp;COL_SIZES[[#This Row],[col_len]]</f>
        <v>int_10_4</v>
      </c>
      <c r="B2550" s="108">
        <f>IF(COL_SIZES[[#This Row],[datatype]] = "varchar",
  MIN(
    COL_SIZES[[#This Row],[column_length]],
    IFERROR(VALUE(VLOOKUP(
      COL_SIZES[[#This Row],[table_name]]&amp;"."&amp;COL_SIZES[[#This Row],[column_name]],
      AVG_COL_SIZES[#Data],2,FALSE)),
    COL_SIZES[[#This Row],[column_length]])
  ),
  COL_SIZES[[#This Row],[column_length]])</f>
        <v>4</v>
      </c>
      <c r="C2550" s="109">
        <f>VLOOKUP(A2550,DBMS_TYPE_SIZES[],2,FALSE)</f>
        <v>9</v>
      </c>
      <c r="D2550" s="109">
        <f>VLOOKUP(A2550,DBMS_TYPE_SIZES[],3,FALSE)</f>
        <v>4</v>
      </c>
      <c r="E2550" s="110">
        <f>VLOOKUP(A2550,DBMS_TYPE_SIZES[],4,FALSE)</f>
        <v>4</v>
      </c>
      <c r="F2550" t="s">
        <v>245</v>
      </c>
      <c r="G2550" t="s">
        <v>64</v>
      </c>
      <c r="H2550" t="s">
        <v>18</v>
      </c>
      <c r="I2550">
        <v>10</v>
      </c>
      <c r="J2550">
        <v>4</v>
      </c>
    </row>
    <row r="2551" spans="1:10">
      <c r="A2551" s="108" t="str">
        <f>COL_SIZES[[#This Row],[datatype]]&amp;"_"&amp;COL_SIZES[[#This Row],[column_prec]]&amp;"_"&amp;COL_SIZES[[#This Row],[col_len]]</f>
        <v>numeric_19_9</v>
      </c>
      <c r="B2551" s="108">
        <f>IF(COL_SIZES[[#This Row],[datatype]] = "varchar",
  MIN(
    COL_SIZES[[#This Row],[column_length]],
    IFERROR(VALUE(VLOOKUP(
      COL_SIZES[[#This Row],[table_name]]&amp;"."&amp;COL_SIZES[[#This Row],[column_name]],
      AVG_COL_SIZES[#Data],2,FALSE)),
    COL_SIZES[[#This Row],[column_length]])
  ),
  COL_SIZES[[#This Row],[column_length]])</f>
        <v>9</v>
      </c>
      <c r="C2551" s="109">
        <f>VLOOKUP(A2551,DBMS_TYPE_SIZES[],2,FALSE)</f>
        <v>9</v>
      </c>
      <c r="D2551" s="109">
        <f>VLOOKUP(A2551,DBMS_TYPE_SIZES[],3,FALSE)</f>
        <v>9</v>
      </c>
      <c r="E2551" s="110">
        <f>VLOOKUP(A2551,DBMS_TYPE_SIZES[],4,FALSE)</f>
        <v>9</v>
      </c>
      <c r="F2551" t="s">
        <v>245</v>
      </c>
      <c r="G2551" t="s">
        <v>151</v>
      </c>
      <c r="H2551" t="s">
        <v>62</v>
      </c>
      <c r="I2551">
        <v>19</v>
      </c>
      <c r="J2551">
        <v>9</v>
      </c>
    </row>
    <row r="2552" spans="1:10">
      <c r="A2552" s="108" t="str">
        <f>COL_SIZES[[#This Row],[datatype]]&amp;"_"&amp;COL_SIZES[[#This Row],[column_prec]]&amp;"_"&amp;COL_SIZES[[#This Row],[col_len]]</f>
        <v>numeric_1_5</v>
      </c>
      <c r="B2552" s="108">
        <f>IF(COL_SIZES[[#This Row],[datatype]] = "varchar",
  MIN(
    COL_SIZES[[#This Row],[column_length]],
    IFERROR(VALUE(VLOOKUP(
      COL_SIZES[[#This Row],[table_name]]&amp;"."&amp;COL_SIZES[[#This Row],[column_name]],
      AVG_COL_SIZES[#Data],2,FALSE)),
    COL_SIZES[[#This Row],[column_length]])
  ),
  COL_SIZES[[#This Row],[column_length]])</f>
        <v>5</v>
      </c>
      <c r="C2552" s="109">
        <f>VLOOKUP(A2552,DBMS_TYPE_SIZES[],2,FALSE)</f>
        <v>5</v>
      </c>
      <c r="D2552" s="109">
        <f>VLOOKUP(A2552,DBMS_TYPE_SIZES[],3,FALSE)</f>
        <v>5</v>
      </c>
      <c r="E2552" s="110">
        <f>VLOOKUP(A2552,DBMS_TYPE_SIZES[],4,FALSE)</f>
        <v>5</v>
      </c>
      <c r="F2552" t="s">
        <v>55</v>
      </c>
      <c r="G2552" t="s">
        <v>496</v>
      </c>
      <c r="H2552" t="s">
        <v>62</v>
      </c>
      <c r="I2552">
        <v>1</v>
      </c>
      <c r="J2552">
        <v>5</v>
      </c>
    </row>
    <row r="2553" spans="1:10">
      <c r="A2553" s="108" t="str">
        <f>COL_SIZES[[#This Row],[datatype]]&amp;"_"&amp;COL_SIZES[[#This Row],[column_prec]]&amp;"_"&amp;COL_SIZES[[#This Row],[col_len]]</f>
        <v>smallint_5_2</v>
      </c>
      <c r="B2553" s="108">
        <f>IF(COL_SIZES[[#This Row],[datatype]] = "varchar",
  MIN(
    COL_SIZES[[#This Row],[column_length]],
    IFERROR(VALUE(VLOOKUP(
      COL_SIZES[[#This Row],[table_name]]&amp;"."&amp;COL_SIZES[[#This Row],[column_name]],
      AVG_COL_SIZES[#Data],2,FALSE)),
    COL_SIZES[[#This Row],[column_length]])
  ),
  COL_SIZES[[#This Row],[column_length]])</f>
        <v>2</v>
      </c>
      <c r="C2553" s="109">
        <f>VLOOKUP(A2553,DBMS_TYPE_SIZES[],2,FALSE)</f>
        <v>5</v>
      </c>
      <c r="D2553" s="109">
        <f>VLOOKUP(A2553,DBMS_TYPE_SIZES[],3,FALSE)</f>
        <v>2</v>
      </c>
      <c r="E2553" s="110">
        <f>VLOOKUP(A2553,DBMS_TYPE_SIZES[],4,FALSE)</f>
        <v>2</v>
      </c>
      <c r="F2553" t="s">
        <v>55</v>
      </c>
      <c r="G2553" t="s">
        <v>942</v>
      </c>
      <c r="H2553" t="s">
        <v>19</v>
      </c>
      <c r="I2553">
        <v>5</v>
      </c>
      <c r="J2553">
        <v>2</v>
      </c>
    </row>
    <row r="2554" spans="1:10">
      <c r="A2554" s="108" t="str">
        <f>COL_SIZES[[#This Row],[datatype]]&amp;"_"&amp;COL_SIZES[[#This Row],[column_prec]]&amp;"_"&amp;COL_SIZES[[#This Row],[col_len]]</f>
        <v>int_10_4</v>
      </c>
      <c r="B2554" s="108">
        <f>IF(COL_SIZES[[#This Row],[datatype]] = "varchar",
  MIN(
    COL_SIZES[[#This Row],[column_length]],
    IFERROR(VALUE(VLOOKUP(
      COL_SIZES[[#This Row],[table_name]]&amp;"."&amp;COL_SIZES[[#This Row],[column_name]],
      AVG_COL_SIZES[#Data],2,FALSE)),
    COL_SIZES[[#This Row],[column_length]])
  ),
  COL_SIZES[[#This Row],[column_length]])</f>
        <v>4</v>
      </c>
      <c r="C2554" s="109">
        <f>VLOOKUP(A2554,DBMS_TYPE_SIZES[],2,FALSE)</f>
        <v>9</v>
      </c>
      <c r="D2554" s="109">
        <f>VLOOKUP(A2554,DBMS_TYPE_SIZES[],3,FALSE)</f>
        <v>4</v>
      </c>
      <c r="E2554" s="110">
        <f>VLOOKUP(A2554,DBMS_TYPE_SIZES[],4,FALSE)</f>
        <v>4</v>
      </c>
      <c r="F2554" t="s">
        <v>55</v>
      </c>
      <c r="G2554" t="s">
        <v>943</v>
      </c>
      <c r="H2554" t="s">
        <v>18</v>
      </c>
      <c r="I2554">
        <v>10</v>
      </c>
      <c r="J2554">
        <v>4</v>
      </c>
    </row>
    <row r="2555" spans="1:10">
      <c r="A2555" s="108" t="str">
        <f>COL_SIZES[[#This Row],[datatype]]&amp;"_"&amp;COL_SIZES[[#This Row],[column_prec]]&amp;"_"&amp;COL_SIZES[[#This Row],[col_len]]</f>
        <v>smallint_5_2</v>
      </c>
      <c r="B2555" s="108">
        <f>IF(COL_SIZES[[#This Row],[datatype]] = "varchar",
  MIN(
    COL_SIZES[[#This Row],[column_length]],
    IFERROR(VALUE(VLOOKUP(
      COL_SIZES[[#This Row],[table_name]]&amp;"."&amp;COL_SIZES[[#This Row],[column_name]],
      AVG_COL_SIZES[#Data],2,FALSE)),
    COL_SIZES[[#This Row],[column_length]])
  ),
  COL_SIZES[[#This Row],[column_length]])</f>
        <v>2</v>
      </c>
      <c r="C2555" s="109">
        <f>VLOOKUP(A2555,DBMS_TYPE_SIZES[],2,FALSE)</f>
        <v>5</v>
      </c>
      <c r="D2555" s="109">
        <f>VLOOKUP(A2555,DBMS_TYPE_SIZES[],3,FALSE)</f>
        <v>2</v>
      </c>
      <c r="E2555" s="110">
        <f>VLOOKUP(A2555,DBMS_TYPE_SIZES[],4,FALSE)</f>
        <v>2</v>
      </c>
      <c r="F2555" t="s">
        <v>55</v>
      </c>
      <c r="G2555" t="s">
        <v>944</v>
      </c>
      <c r="H2555" t="s">
        <v>19</v>
      </c>
      <c r="I2555">
        <v>5</v>
      </c>
      <c r="J2555">
        <v>2</v>
      </c>
    </row>
    <row r="2556" spans="1:10">
      <c r="A2556" s="108" t="str">
        <f>COL_SIZES[[#This Row],[datatype]]&amp;"_"&amp;COL_SIZES[[#This Row],[column_prec]]&amp;"_"&amp;COL_SIZES[[#This Row],[col_len]]</f>
        <v>int_10_4</v>
      </c>
      <c r="B2556" s="108">
        <f>IF(COL_SIZES[[#This Row],[datatype]] = "varchar",
  MIN(
    COL_SIZES[[#This Row],[column_length]],
    IFERROR(VALUE(VLOOKUP(
      COL_SIZES[[#This Row],[table_name]]&amp;"."&amp;COL_SIZES[[#This Row],[column_name]],
      AVG_COL_SIZES[#Data],2,FALSE)),
    COL_SIZES[[#This Row],[column_length]])
  ),
  COL_SIZES[[#This Row],[column_length]])</f>
        <v>4</v>
      </c>
      <c r="C2556" s="109">
        <f>VLOOKUP(A2556,DBMS_TYPE_SIZES[],2,FALSE)</f>
        <v>9</v>
      </c>
      <c r="D2556" s="109">
        <f>VLOOKUP(A2556,DBMS_TYPE_SIZES[],3,FALSE)</f>
        <v>4</v>
      </c>
      <c r="E2556" s="110">
        <f>VLOOKUP(A2556,DBMS_TYPE_SIZES[],4,FALSE)</f>
        <v>4</v>
      </c>
      <c r="F2556" t="s">
        <v>55</v>
      </c>
      <c r="G2556" t="s">
        <v>945</v>
      </c>
      <c r="H2556" t="s">
        <v>18</v>
      </c>
      <c r="I2556">
        <v>10</v>
      </c>
      <c r="J2556">
        <v>4</v>
      </c>
    </row>
    <row r="2557" spans="1:10">
      <c r="A2557" s="108" t="str">
        <f>COL_SIZES[[#This Row],[datatype]]&amp;"_"&amp;COL_SIZES[[#This Row],[column_prec]]&amp;"_"&amp;COL_SIZES[[#This Row],[col_len]]</f>
        <v>int_10_4</v>
      </c>
      <c r="B2557" s="108">
        <f>IF(COL_SIZES[[#This Row],[datatype]] = "varchar",
  MIN(
    COL_SIZES[[#This Row],[column_length]],
    IFERROR(VALUE(VLOOKUP(
      COL_SIZES[[#This Row],[table_name]]&amp;"."&amp;COL_SIZES[[#This Row],[column_name]],
      AVG_COL_SIZES[#Data],2,FALSE)),
    COL_SIZES[[#This Row],[column_length]])
  ),
  COL_SIZES[[#This Row],[column_length]])</f>
        <v>4</v>
      </c>
      <c r="C2557" s="109">
        <f>VLOOKUP(A2557,DBMS_TYPE_SIZES[],2,FALSE)</f>
        <v>9</v>
      </c>
      <c r="D2557" s="109">
        <f>VLOOKUP(A2557,DBMS_TYPE_SIZES[],3,FALSE)</f>
        <v>4</v>
      </c>
      <c r="E2557" s="110">
        <f>VLOOKUP(A2557,DBMS_TYPE_SIZES[],4,FALSE)</f>
        <v>4</v>
      </c>
      <c r="F2557" t="s">
        <v>55</v>
      </c>
      <c r="G2557" t="s">
        <v>1348</v>
      </c>
      <c r="H2557" t="s">
        <v>18</v>
      </c>
      <c r="I2557">
        <v>10</v>
      </c>
      <c r="J2557">
        <v>4</v>
      </c>
    </row>
    <row r="2558" spans="1:10">
      <c r="A2558" s="108" t="str">
        <f>COL_SIZES[[#This Row],[datatype]]&amp;"_"&amp;COL_SIZES[[#This Row],[column_prec]]&amp;"_"&amp;COL_SIZES[[#This Row],[col_len]]</f>
        <v>smallint_5_2</v>
      </c>
      <c r="B2558" s="108">
        <f>IF(COL_SIZES[[#This Row],[datatype]] = "varchar",
  MIN(
    COL_SIZES[[#This Row],[column_length]],
    IFERROR(VALUE(VLOOKUP(
      COL_SIZES[[#This Row],[table_name]]&amp;"."&amp;COL_SIZES[[#This Row],[column_name]],
      AVG_COL_SIZES[#Data],2,FALSE)),
    COL_SIZES[[#This Row],[column_length]])
  ),
  COL_SIZES[[#This Row],[column_length]])</f>
        <v>2</v>
      </c>
      <c r="C2558" s="109">
        <f>VLOOKUP(A2558,DBMS_TYPE_SIZES[],2,FALSE)</f>
        <v>5</v>
      </c>
      <c r="D2558" s="109">
        <f>VLOOKUP(A2558,DBMS_TYPE_SIZES[],3,FALSE)</f>
        <v>2</v>
      </c>
      <c r="E2558" s="110">
        <f>VLOOKUP(A2558,DBMS_TYPE_SIZES[],4,FALSE)</f>
        <v>2</v>
      </c>
      <c r="F2558" t="s">
        <v>55</v>
      </c>
      <c r="G2558" t="s">
        <v>2013</v>
      </c>
      <c r="H2558" t="s">
        <v>19</v>
      </c>
      <c r="I2558">
        <v>5</v>
      </c>
      <c r="J2558">
        <v>2</v>
      </c>
    </row>
    <row r="2559" spans="1:10">
      <c r="A2559" s="108" t="str">
        <f>COL_SIZES[[#This Row],[datatype]]&amp;"_"&amp;COL_SIZES[[#This Row],[column_prec]]&amp;"_"&amp;COL_SIZES[[#This Row],[col_len]]</f>
        <v>int_10_4</v>
      </c>
      <c r="B2559" s="108">
        <f>IF(COL_SIZES[[#This Row],[datatype]] = "varchar",
  MIN(
    COL_SIZES[[#This Row],[column_length]],
    IFERROR(VALUE(VLOOKUP(
      COL_SIZES[[#This Row],[table_name]]&amp;"."&amp;COL_SIZES[[#This Row],[column_name]],
      AVG_COL_SIZES[#Data],2,FALSE)),
    COL_SIZES[[#This Row],[column_length]])
  ),
  COL_SIZES[[#This Row],[column_length]])</f>
        <v>4</v>
      </c>
      <c r="C2559" s="109">
        <f>VLOOKUP(A2559,DBMS_TYPE_SIZES[],2,FALSE)</f>
        <v>9</v>
      </c>
      <c r="D2559" s="109">
        <f>VLOOKUP(A2559,DBMS_TYPE_SIZES[],3,FALSE)</f>
        <v>4</v>
      </c>
      <c r="E2559" s="110">
        <f>VLOOKUP(A2559,DBMS_TYPE_SIZES[],4,FALSE)</f>
        <v>4</v>
      </c>
      <c r="F2559" t="s">
        <v>55</v>
      </c>
      <c r="G2559" t="s">
        <v>2014</v>
      </c>
      <c r="H2559" t="s">
        <v>18</v>
      </c>
      <c r="I2559">
        <v>10</v>
      </c>
      <c r="J2559">
        <v>4</v>
      </c>
    </row>
    <row r="2560" spans="1:10">
      <c r="A2560" s="108" t="str">
        <f>COL_SIZES[[#This Row],[datatype]]&amp;"_"&amp;COL_SIZES[[#This Row],[column_prec]]&amp;"_"&amp;COL_SIZES[[#This Row],[col_len]]</f>
        <v>smallint_5_2</v>
      </c>
      <c r="B2560" s="108">
        <f>IF(COL_SIZES[[#This Row],[datatype]] = "varchar",
  MIN(
    COL_SIZES[[#This Row],[column_length]],
    IFERROR(VALUE(VLOOKUP(
      COL_SIZES[[#This Row],[table_name]]&amp;"."&amp;COL_SIZES[[#This Row],[column_name]],
      AVG_COL_SIZES[#Data],2,FALSE)),
    COL_SIZES[[#This Row],[column_length]])
  ),
  COL_SIZES[[#This Row],[column_length]])</f>
        <v>2</v>
      </c>
      <c r="C2560" s="109">
        <f>VLOOKUP(A2560,DBMS_TYPE_SIZES[],2,FALSE)</f>
        <v>5</v>
      </c>
      <c r="D2560" s="109">
        <f>VLOOKUP(A2560,DBMS_TYPE_SIZES[],3,FALSE)</f>
        <v>2</v>
      </c>
      <c r="E2560" s="110">
        <f>VLOOKUP(A2560,DBMS_TYPE_SIZES[],4,FALSE)</f>
        <v>2</v>
      </c>
      <c r="F2560" t="s">
        <v>55</v>
      </c>
      <c r="G2560" t="s">
        <v>946</v>
      </c>
      <c r="H2560" t="s">
        <v>19</v>
      </c>
      <c r="I2560">
        <v>5</v>
      </c>
      <c r="J2560">
        <v>2</v>
      </c>
    </row>
    <row r="2561" spans="1:10">
      <c r="A2561" s="108" t="str">
        <f>COL_SIZES[[#This Row],[datatype]]&amp;"_"&amp;COL_SIZES[[#This Row],[column_prec]]&amp;"_"&amp;COL_SIZES[[#This Row],[col_len]]</f>
        <v>int_10_4</v>
      </c>
      <c r="B2561" s="108">
        <f>IF(COL_SIZES[[#This Row],[datatype]] = "varchar",
  MIN(
    COL_SIZES[[#This Row],[column_length]],
    IFERROR(VALUE(VLOOKUP(
      COL_SIZES[[#This Row],[table_name]]&amp;"."&amp;COL_SIZES[[#This Row],[column_name]],
      AVG_COL_SIZES[#Data],2,FALSE)),
    COL_SIZES[[#This Row],[column_length]])
  ),
  COL_SIZES[[#This Row],[column_length]])</f>
        <v>4</v>
      </c>
      <c r="C2561" s="109">
        <f>VLOOKUP(A2561,DBMS_TYPE_SIZES[],2,FALSE)</f>
        <v>9</v>
      </c>
      <c r="D2561" s="109">
        <f>VLOOKUP(A2561,DBMS_TYPE_SIZES[],3,FALSE)</f>
        <v>4</v>
      </c>
      <c r="E2561" s="110">
        <f>VLOOKUP(A2561,DBMS_TYPE_SIZES[],4,FALSE)</f>
        <v>4</v>
      </c>
      <c r="F2561" t="s">
        <v>55</v>
      </c>
      <c r="G2561" t="s">
        <v>947</v>
      </c>
      <c r="H2561" t="s">
        <v>18</v>
      </c>
      <c r="I2561">
        <v>10</v>
      </c>
      <c r="J2561">
        <v>4</v>
      </c>
    </row>
    <row r="2562" spans="1:10">
      <c r="A2562" s="108" t="str">
        <f>COL_SIZES[[#This Row],[datatype]]&amp;"_"&amp;COL_SIZES[[#This Row],[column_prec]]&amp;"_"&amp;COL_SIZES[[#This Row],[col_len]]</f>
        <v>smallint_5_2</v>
      </c>
      <c r="B2562" s="108">
        <f>IF(COL_SIZES[[#This Row],[datatype]] = "varchar",
  MIN(
    COL_SIZES[[#This Row],[column_length]],
    IFERROR(VALUE(VLOOKUP(
      COL_SIZES[[#This Row],[table_name]]&amp;"."&amp;COL_SIZES[[#This Row],[column_name]],
      AVG_COL_SIZES[#Data],2,FALSE)),
    COL_SIZES[[#This Row],[column_length]])
  ),
  COL_SIZES[[#This Row],[column_length]])</f>
        <v>2</v>
      </c>
      <c r="C2562" s="109">
        <f>VLOOKUP(A2562,DBMS_TYPE_SIZES[],2,FALSE)</f>
        <v>5</v>
      </c>
      <c r="D2562" s="109">
        <f>VLOOKUP(A2562,DBMS_TYPE_SIZES[],3,FALSE)</f>
        <v>2</v>
      </c>
      <c r="E2562" s="110">
        <f>VLOOKUP(A2562,DBMS_TYPE_SIZES[],4,FALSE)</f>
        <v>2</v>
      </c>
      <c r="F2562" t="s">
        <v>55</v>
      </c>
      <c r="G2562" t="s">
        <v>948</v>
      </c>
      <c r="H2562" t="s">
        <v>19</v>
      </c>
      <c r="I2562">
        <v>5</v>
      </c>
      <c r="J2562">
        <v>2</v>
      </c>
    </row>
    <row r="2563" spans="1:10">
      <c r="A2563" s="108" t="str">
        <f>COL_SIZES[[#This Row],[datatype]]&amp;"_"&amp;COL_SIZES[[#This Row],[column_prec]]&amp;"_"&amp;COL_SIZES[[#This Row],[col_len]]</f>
        <v>int_10_4</v>
      </c>
      <c r="B2563" s="108">
        <f>IF(COL_SIZES[[#This Row],[datatype]] = "varchar",
  MIN(
    COL_SIZES[[#This Row],[column_length]],
    IFERROR(VALUE(VLOOKUP(
      COL_SIZES[[#This Row],[table_name]]&amp;"."&amp;COL_SIZES[[#This Row],[column_name]],
      AVG_COL_SIZES[#Data],2,FALSE)),
    COL_SIZES[[#This Row],[column_length]])
  ),
  COL_SIZES[[#This Row],[column_length]])</f>
        <v>4</v>
      </c>
      <c r="C2563" s="109">
        <f>VLOOKUP(A2563,DBMS_TYPE_SIZES[],2,FALSE)</f>
        <v>9</v>
      </c>
      <c r="D2563" s="109">
        <f>VLOOKUP(A2563,DBMS_TYPE_SIZES[],3,FALSE)</f>
        <v>4</v>
      </c>
      <c r="E2563" s="110">
        <f>VLOOKUP(A2563,DBMS_TYPE_SIZES[],4,FALSE)</f>
        <v>4</v>
      </c>
      <c r="F2563" t="s">
        <v>55</v>
      </c>
      <c r="G2563" t="s">
        <v>949</v>
      </c>
      <c r="H2563" t="s">
        <v>18</v>
      </c>
      <c r="I2563">
        <v>10</v>
      </c>
      <c r="J2563">
        <v>4</v>
      </c>
    </row>
    <row r="2564" spans="1:10">
      <c r="A2564" s="108" t="str">
        <f>COL_SIZES[[#This Row],[datatype]]&amp;"_"&amp;COL_SIZES[[#This Row],[column_prec]]&amp;"_"&amp;COL_SIZES[[#This Row],[col_len]]</f>
        <v>smallint_5_2</v>
      </c>
      <c r="B2564" s="108">
        <f>IF(COL_SIZES[[#This Row],[datatype]] = "varchar",
  MIN(
    COL_SIZES[[#This Row],[column_length]],
    IFERROR(VALUE(VLOOKUP(
      COL_SIZES[[#This Row],[table_name]]&amp;"."&amp;COL_SIZES[[#This Row],[column_name]],
      AVG_COL_SIZES[#Data],2,FALSE)),
    COL_SIZES[[#This Row],[column_length]])
  ),
  COL_SIZES[[#This Row],[column_length]])</f>
        <v>2</v>
      </c>
      <c r="C2564" s="109">
        <f>VLOOKUP(A2564,DBMS_TYPE_SIZES[],2,FALSE)</f>
        <v>5</v>
      </c>
      <c r="D2564" s="109">
        <f>VLOOKUP(A2564,DBMS_TYPE_SIZES[],3,FALSE)</f>
        <v>2</v>
      </c>
      <c r="E2564" s="110">
        <f>VLOOKUP(A2564,DBMS_TYPE_SIZES[],4,FALSE)</f>
        <v>2</v>
      </c>
      <c r="F2564" t="s">
        <v>55</v>
      </c>
      <c r="G2564" t="s">
        <v>950</v>
      </c>
      <c r="H2564" t="s">
        <v>19</v>
      </c>
      <c r="I2564">
        <v>5</v>
      </c>
      <c r="J2564">
        <v>2</v>
      </c>
    </row>
    <row r="2565" spans="1:10">
      <c r="A2565" s="108" t="str">
        <f>COL_SIZES[[#This Row],[datatype]]&amp;"_"&amp;COL_SIZES[[#This Row],[column_prec]]&amp;"_"&amp;COL_SIZES[[#This Row],[col_len]]</f>
        <v>int_10_4</v>
      </c>
      <c r="B2565" s="108">
        <f>IF(COL_SIZES[[#This Row],[datatype]] = "varchar",
  MIN(
    COL_SIZES[[#This Row],[column_length]],
    IFERROR(VALUE(VLOOKUP(
      COL_SIZES[[#This Row],[table_name]]&amp;"."&amp;COL_SIZES[[#This Row],[column_name]],
      AVG_COL_SIZES[#Data],2,FALSE)),
    COL_SIZES[[#This Row],[column_length]])
  ),
  COL_SIZES[[#This Row],[column_length]])</f>
        <v>4</v>
      </c>
      <c r="C2565" s="109">
        <f>VLOOKUP(A2565,DBMS_TYPE_SIZES[],2,FALSE)</f>
        <v>9</v>
      </c>
      <c r="D2565" s="109">
        <f>VLOOKUP(A2565,DBMS_TYPE_SIZES[],3,FALSE)</f>
        <v>4</v>
      </c>
      <c r="E2565" s="110">
        <f>VLOOKUP(A2565,DBMS_TYPE_SIZES[],4,FALSE)</f>
        <v>4</v>
      </c>
      <c r="F2565" t="s">
        <v>55</v>
      </c>
      <c r="G2565" t="s">
        <v>951</v>
      </c>
      <c r="H2565" t="s">
        <v>18</v>
      </c>
      <c r="I2565">
        <v>10</v>
      </c>
      <c r="J2565">
        <v>4</v>
      </c>
    </row>
    <row r="2566" spans="1:10">
      <c r="A2566" s="108" t="str">
        <f>COL_SIZES[[#This Row],[datatype]]&amp;"_"&amp;COL_SIZES[[#This Row],[column_prec]]&amp;"_"&amp;COL_SIZES[[#This Row],[col_len]]</f>
        <v>smallint_5_2</v>
      </c>
      <c r="B2566" s="108">
        <f>IF(COL_SIZES[[#This Row],[datatype]] = "varchar",
  MIN(
    COL_SIZES[[#This Row],[column_length]],
    IFERROR(VALUE(VLOOKUP(
      COL_SIZES[[#This Row],[table_name]]&amp;"."&amp;COL_SIZES[[#This Row],[column_name]],
      AVG_COL_SIZES[#Data],2,FALSE)),
    COL_SIZES[[#This Row],[column_length]])
  ),
  COL_SIZES[[#This Row],[column_length]])</f>
        <v>2</v>
      </c>
      <c r="C2566" s="109">
        <f>VLOOKUP(A2566,DBMS_TYPE_SIZES[],2,FALSE)</f>
        <v>5</v>
      </c>
      <c r="D2566" s="109">
        <f>VLOOKUP(A2566,DBMS_TYPE_SIZES[],3,FALSE)</f>
        <v>2</v>
      </c>
      <c r="E2566" s="110">
        <f>VLOOKUP(A2566,DBMS_TYPE_SIZES[],4,FALSE)</f>
        <v>2</v>
      </c>
      <c r="F2566" t="s">
        <v>55</v>
      </c>
      <c r="G2566" t="s">
        <v>952</v>
      </c>
      <c r="H2566" t="s">
        <v>19</v>
      </c>
      <c r="I2566">
        <v>5</v>
      </c>
      <c r="J2566">
        <v>2</v>
      </c>
    </row>
    <row r="2567" spans="1:10">
      <c r="A2567" s="108" t="str">
        <f>COL_SIZES[[#This Row],[datatype]]&amp;"_"&amp;COL_SIZES[[#This Row],[column_prec]]&amp;"_"&amp;COL_SIZES[[#This Row],[col_len]]</f>
        <v>int_10_4</v>
      </c>
      <c r="B2567" s="108">
        <f>IF(COL_SIZES[[#This Row],[datatype]] = "varchar",
  MIN(
    COL_SIZES[[#This Row],[column_length]],
    IFERROR(VALUE(VLOOKUP(
      COL_SIZES[[#This Row],[table_name]]&amp;"."&amp;COL_SIZES[[#This Row],[column_name]],
      AVG_COL_SIZES[#Data],2,FALSE)),
    COL_SIZES[[#This Row],[column_length]])
  ),
  COL_SIZES[[#This Row],[column_length]])</f>
        <v>4</v>
      </c>
      <c r="C2567" s="109">
        <f>VLOOKUP(A2567,DBMS_TYPE_SIZES[],2,FALSE)</f>
        <v>9</v>
      </c>
      <c r="D2567" s="109">
        <f>VLOOKUP(A2567,DBMS_TYPE_SIZES[],3,FALSE)</f>
        <v>4</v>
      </c>
      <c r="E2567" s="110">
        <f>VLOOKUP(A2567,DBMS_TYPE_SIZES[],4,FALSE)</f>
        <v>4</v>
      </c>
      <c r="F2567" t="s">
        <v>55</v>
      </c>
      <c r="G2567" t="s">
        <v>953</v>
      </c>
      <c r="H2567" t="s">
        <v>18</v>
      </c>
      <c r="I2567">
        <v>10</v>
      </c>
      <c r="J2567">
        <v>4</v>
      </c>
    </row>
    <row r="2568" spans="1:10">
      <c r="A2568" s="108" t="str">
        <f>COL_SIZES[[#This Row],[datatype]]&amp;"_"&amp;COL_SIZES[[#This Row],[column_prec]]&amp;"_"&amp;COL_SIZES[[#This Row],[col_len]]</f>
        <v>smallint_5_2</v>
      </c>
      <c r="B2568" s="108">
        <f>IF(COL_SIZES[[#This Row],[datatype]] = "varchar",
  MIN(
    COL_SIZES[[#This Row],[column_length]],
    IFERROR(VALUE(VLOOKUP(
      COL_SIZES[[#This Row],[table_name]]&amp;"."&amp;COL_SIZES[[#This Row],[column_name]],
      AVG_COL_SIZES[#Data],2,FALSE)),
    COL_SIZES[[#This Row],[column_length]])
  ),
  COL_SIZES[[#This Row],[column_length]])</f>
        <v>2</v>
      </c>
      <c r="C2568" s="109">
        <f>VLOOKUP(A2568,DBMS_TYPE_SIZES[],2,FALSE)</f>
        <v>5</v>
      </c>
      <c r="D2568" s="109">
        <f>VLOOKUP(A2568,DBMS_TYPE_SIZES[],3,FALSE)</f>
        <v>2</v>
      </c>
      <c r="E2568" s="110">
        <f>VLOOKUP(A2568,DBMS_TYPE_SIZES[],4,FALSE)</f>
        <v>2</v>
      </c>
      <c r="F2568" t="s">
        <v>55</v>
      </c>
      <c r="G2568" t="s">
        <v>954</v>
      </c>
      <c r="H2568" t="s">
        <v>19</v>
      </c>
      <c r="I2568">
        <v>5</v>
      </c>
      <c r="J2568">
        <v>2</v>
      </c>
    </row>
    <row r="2569" spans="1:10">
      <c r="A2569" s="108" t="str">
        <f>COL_SIZES[[#This Row],[datatype]]&amp;"_"&amp;COL_SIZES[[#This Row],[column_prec]]&amp;"_"&amp;COL_SIZES[[#This Row],[col_len]]</f>
        <v>int_10_4</v>
      </c>
      <c r="B2569" s="108">
        <f>IF(COL_SIZES[[#This Row],[datatype]] = "varchar",
  MIN(
    COL_SIZES[[#This Row],[column_length]],
    IFERROR(VALUE(VLOOKUP(
      COL_SIZES[[#This Row],[table_name]]&amp;"."&amp;COL_SIZES[[#This Row],[column_name]],
      AVG_COL_SIZES[#Data],2,FALSE)),
    COL_SIZES[[#This Row],[column_length]])
  ),
  COL_SIZES[[#This Row],[column_length]])</f>
        <v>4</v>
      </c>
      <c r="C2569" s="109">
        <f>VLOOKUP(A2569,DBMS_TYPE_SIZES[],2,FALSE)</f>
        <v>9</v>
      </c>
      <c r="D2569" s="109">
        <f>VLOOKUP(A2569,DBMS_TYPE_SIZES[],3,FALSE)</f>
        <v>4</v>
      </c>
      <c r="E2569" s="110">
        <f>VLOOKUP(A2569,DBMS_TYPE_SIZES[],4,FALSE)</f>
        <v>4</v>
      </c>
      <c r="F2569" t="s">
        <v>55</v>
      </c>
      <c r="G2569" t="s">
        <v>955</v>
      </c>
      <c r="H2569" t="s">
        <v>18</v>
      </c>
      <c r="I2569">
        <v>10</v>
      </c>
      <c r="J2569">
        <v>4</v>
      </c>
    </row>
    <row r="2570" spans="1:10">
      <c r="A2570" s="108" t="str">
        <f>COL_SIZES[[#This Row],[datatype]]&amp;"_"&amp;COL_SIZES[[#This Row],[column_prec]]&amp;"_"&amp;COL_SIZES[[#This Row],[col_len]]</f>
        <v>smallint_5_2</v>
      </c>
      <c r="B2570" s="108">
        <f>IF(COL_SIZES[[#This Row],[datatype]] = "varchar",
  MIN(
    COL_SIZES[[#This Row],[column_length]],
    IFERROR(VALUE(VLOOKUP(
      COL_SIZES[[#This Row],[table_name]]&amp;"."&amp;COL_SIZES[[#This Row],[column_name]],
      AVG_COL_SIZES[#Data],2,FALSE)),
    COL_SIZES[[#This Row],[column_length]])
  ),
  COL_SIZES[[#This Row],[column_length]])</f>
        <v>2</v>
      </c>
      <c r="C2570" s="109">
        <f>VLOOKUP(A2570,DBMS_TYPE_SIZES[],2,FALSE)</f>
        <v>5</v>
      </c>
      <c r="D2570" s="109">
        <f>VLOOKUP(A2570,DBMS_TYPE_SIZES[],3,FALSE)</f>
        <v>2</v>
      </c>
      <c r="E2570" s="110">
        <f>VLOOKUP(A2570,DBMS_TYPE_SIZES[],4,FALSE)</f>
        <v>2</v>
      </c>
      <c r="F2570" t="s">
        <v>55</v>
      </c>
      <c r="G2570" t="s">
        <v>1339</v>
      </c>
      <c r="H2570" t="s">
        <v>19</v>
      </c>
      <c r="I2570">
        <v>5</v>
      </c>
      <c r="J2570">
        <v>2</v>
      </c>
    </row>
    <row r="2571" spans="1:10">
      <c r="A2571" s="108" t="str">
        <f>COL_SIZES[[#This Row],[datatype]]&amp;"_"&amp;COL_SIZES[[#This Row],[column_prec]]&amp;"_"&amp;COL_SIZES[[#This Row],[col_len]]</f>
        <v>smallint_5_2</v>
      </c>
      <c r="B2571" s="108">
        <f>IF(COL_SIZES[[#This Row],[datatype]] = "varchar",
  MIN(
    COL_SIZES[[#This Row],[column_length]],
    IFERROR(VALUE(VLOOKUP(
      COL_SIZES[[#This Row],[table_name]]&amp;"."&amp;COL_SIZES[[#This Row],[column_name]],
      AVG_COL_SIZES[#Data],2,FALSE)),
    COL_SIZES[[#This Row],[column_length]])
  ),
  COL_SIZES[[#This Row],[column_length]])</f>
        <v>2</v>
      </c>
      <c r="C2571" s="109">
        <f>VLOOKUP(A2571,DBMS_TYPE_SIZES[],2,FALSE)</f>
        <v>5</v>
      </c>
      <c r="D2571" s="109">
        <f>VLOOKUP(A2571,DBMS_TYPE_SIZES[],3,FALSE)</f>
        <v>2</v>
      </c>
      <c r="E2571" s="110">
        <f>VLOOKUP(A2571,DBMS_TYPE_SIZES[],4,FALSE)</f>
        <v>2</v>
      </c>
      <c r="F2571" t="s">
        <v>55</v>
      </c>
      <c r="G2571" t="s">
        <v>956</v>
      </c>
      <c r="H2571" t="s">
        <v>19</v>
      </c>
      <c r="I2571">
        <v>5</v>
      </c>
      <c r="J2571">
        <v>2</v>
      </c>
    </row>
    <row r="2572" spans="1:10">
      <c r="A2572" s="108" t="str">
        <f>COL_SIZES[[#This Row],[datatype]]&amp;"_"&amp;COL_SIZES[[#This Row],[column_prec]]&amp;"_"&amp;COL_SIZES[[#This Row],[col_len]]</f>
        <v>int_10_4</v>
      </c>
      <c r="B2572" s="108">
        <f>IF(COL_SIZES[[#This Row],[datatype]] = "varchar",
  MIN(
    COL_SIZES[[#This Row],[column_length]],
    IFERROR(VALUE(VLOOKUP(
      COL_SIZES[[#This Row],[table_name]]&amp;"."&amp;COL_SIZES[[#This Row],[column_name]],
      AVG_COL_SIZES[#Data],2,FALSE)),
    COL_SIZES[[#This Row],[column_length]])
  ),
  COL_SIZES[[#This Row],[column_length]])</f>
        <v>4</v>
      </c>
      <c r="C2572" s="109">
        <f>VLOOKUP(A2572,DBMS_TYPE_SIZES[],2,FALSE)</f>
        <v>9</v>
      </c>
      <c r="D2572" s="109">
        <f>VLOOKUP(A2572,DBMS_TYPE_SIZES[],3,FALSE)</f>
        <v>4</v>
      </c>
      <c r="E2572" s="110">
        <f>VLOOKUP(A2572,DBMS_TYPE_SIZES[],4,FALSE)</f>
        <v>4</v>
      </c>
      <c r="F2572" t="s">
        <v>55</v>
      </c>
      <c r="G2572" t="s">
        <v>957</v>
      </c>
      <c r="H2572" t="s">
        <v>18</v>
      </c>
      <c r="I2572">
        <v>10</v>
      </c>
      <c r="J2572">
        <v>4</v>
      </c>
    </row>
    <row r="2573" spans="1:10">
      <c r="A2573" s="108" t="str">
        <f>COL_SIZES[[#This Row],[datatype]]&amp;"_"&amp;COL_SIZES[[#This Row],[column_prec]]&amp;"_"&amp;COL_SIZES[[#This Row],[col_len]]</f>
        <v>smallint_5_2</v>
      </c>
      <c r="B2573" s="108">
        <f>IF(COL_SIZES[[#This Row],[datatype]] = "varchar",
  MIN(
    COL_SIZES[[#This Row],[column_length]],
    IFERROR(VALUE(VLOOKUP(
      COL_SIZES[[#This Row],[table_name]]&amp;"."&amp;COL_SIZES[[#This Row],[column_name]],
      AVG_COL_SIZES[#Data],2,FALSE)),
    COL_SIZES[[#This Row],[column_length]])
  ),
  COL_SIZES[[#This Row],[column_length]])</f>
        <v>2</v>
      </c>
      <c r="C2573" s="109">
        <f>VLOOKUP(A2573,DBMS_TYPE_SIZES[],2,FALSE)</f>
        <v>5</v>
      </c>
      <c r="D2573" s="109">
        <f>VLOOKUP(A2573,DBMS_TYPE_SIZES[],3,FALSE)</f>
        <v>2</v>
      </c>
      <c r="E2573" s="110">
        <f>VLOOKUP(A2573,DBMS_TYPE_SIZES[],4,FALSE)</f>
        <v>2</v>
      </c>
      <c r="F2573" t="s">
        <v>55</v>
      </c>
      <c r="G2573" t="s">
        <v>958</v>
      </c>
      <c r="H2573" t="s">
        <v>19</v>
      </c>
      <c r="I2573">
        <v>5</v>
      </c>
      <c r="J2573">
        <v>2</v>
      </c>
    </row>
    <row r="2574" spans="1:10">
      <c r="A2574" s="108" t="str">
        <f>COL_SIZES[[#This Row],[datatype]]&amp;"_"&amp;COL_SIZES[[#This Row],[column_prec]]&amp;"_"&amp;COL_SIZES[[#This Row],[col_len]]</f>
        <v>int_10_4</v>
      </c>
      <c r="B2574" s="108">
        <f>IF(COL_SIZES[[#This Row],[datatype]] = "varchar",
  MIN(
    COL_SIZES[[#This Row],[column_length]],
    IFERROR(VALUE(VLOOKUP(
      COL_SIZES[[#This Row],[table_name]]&amp;"."&amp;COL_SIZES[[#This Row],[column_name]],
      AVG_COL_SIZES[#Data],2,FALSE)),
    COL_SIZES[[#This Row],[column_length]])
  ),
  COL_SIZES[[#This Row],[column_length]])</f>
        <v>4</v>
      </c>
      <c r="C2574" s="109">
        <f>VLOOKUP(A2574,DBMS_TYPE_SIZES[],2,FALSE)</f>
        <v>9</v>
      </c>
      <c r="D2574" s="109">
        <f>VLOOKUP(A2574,DBMS_TYPE_SIZES[],3,FALSE)</f>
        <v>4</v>
      </c>
      <c r="E2574" s="110">
        <f>VLOOKUP(A2574,DBMS_TYPE_SIZES[],4,FALSE)</f>
        <v>4</v>
      </c>
      <c r="F2574" t="s">
        <v>55</v>
      </c>
      <c r="G2574" t="s">
        <v>959</v>
      </c>
      <c r="H2574" t="s">
        <v>18</v>
      </c>
      <c r="I2574">
        <v>10</v>
      </c>
      <c r="J2574">
        <v>4</v>
      </c>
    </row>
    <row r="2575" spans="1:10">
      <c r="A2575" s="108" t="str">
        <f>COL_SIZES[[#This Row],[datatype]]&amp;"_"&amp;COL_SIZES[[#This Row],[column_prec]]&amp;"_"&amp;COL_SIZES[[#This Row],[col_len]]</f>
        <v>smallint_5_2</v>
      </c>
      <c r="B2575" s="108">
        <f>IF(COL_SIZES[[#This Row],[datatype]] = "varchar",
  MIN(
    COL_SIZES[[#This Row],[column_length]],
    IFERROR(VALUE(VLOOKUP(
      COL_SIZES[[#This Row],[table_name]]&amp;"."&amp;COL_SIZES[[#This Row],[column_name]],
      AVG_COL_SIZES[#Data],2,FALSE)),
    COL_SIZES[[#This Row],[column_length]])
  ),
  COL_SIZES[[#This Row],[column_length]])</f>
        <v>2</v>
      </c>
      <c r="C2575" s="109">
        <f>VLOOKUP(A2575,DBMS_TYPE_SIZES[],2,FALSE)</f>
        <v>5</v>
      </c>
      <c r="D2575" s="109">
        <f>VLOOKUP(A2575,DBMS_TYPE_SIZES[],3,FALSE)</f>
        <v>2</v>
      </c>
      <c r="E2575" s="110">
        <f>VLOOKUP(A2575,DBMS_TYPE_SIZES[],4,FALSE)</f>
        <v>2</v>
      </c>
      <c r="F2575" t="s">
        <v>55</v>
      </c>
      <c r="G2575" t="s">
        <v>960</v>
      </c>
      <c r="H2575" t="s">
        <v>19</v>
      </c>
      <c r="I2575">
        <v>5</v>
      </c>
      <c r="J2575">
        <v>2</v>
      </c>
    </row>
    <row r="2576" spans="1:10">
      <c r="A2576" s="108" t="str">
        <f>COL_SIZES[[#This Row],[datatype]]&amp;"_"&amp;COL_SIZES[[#This Row],[column_prec]]&amp;"_"&amp;COL_SIZES[[#This Row],[col_len]]</f>
        <v>int_10_4</v>
      </c>
      <c r="B2576" s="108">
        <f>IF(COL_SIZES[[#This Row],[datatype]] = "varchar",
  MIN(
    COL_SIZES[[#This Row],[column_length]],
    IFERROR(VALUE(VLOOKUP(
      COL_SIZES[[#This Row],[table_name]]&amp;"."&amp;COL_SIZES[[#This Row],[column_name]],
      AVG_COL_SIZES[#Data],2,FALSE)),
    COL_SIZES[[#This Row],[column_length]])
  ),
  COL_SIZES[[#This Row],[column_length]])</f>
        <v>4</v>
      </c>
      <c r="C2576" s="109">
        <f>VLOOKUP(A2576,DBMS_TYPE_SIZES[],2,FALSE)</f>
        <v>9</v>
      </c>
      <c r="D2576" s="109">
        <f>VLOOKUP(A2576,DBMS_TYPE_SIZES[],3,FALSE)</f>
        <v>4</v>
      </c>
      <c r="E2576" s="110">
        <f>VLOOKUP(A2576,DBMS_TYPE_SIZES[],4,FALSE)</f>
        <v>4</v>
      </c>
      <c r="F2576" t="s">
        <v>55</v>
      </c>
      <c r="G2576" t="s">
        <v>961</v>
      </c>
      <c r="H2576" t="s">
        <v>18</v>
      </c>
      <c r="I2576">
        <v>10</v>
      </c>
      <c r="J2576">
        <v>4</v>
      </c>
    </row>
    <row r="2577" spans="1:10">
      <c r="A2577" s="108" t="str">
        <f>COL_SIZES[[#This Row],[datatype]]&amp;"_"&amp;COL_SIZES[[#This Row],[column_prec]]&amp;"_"&amp;COL_SIZES[[#This Row],[col_len]]</f>
        <v>smallint_5_2</v>
      </c>
      <c r="B2577" s="108">
        <f>IF(COL_SIZES[[#This Row],[datatype]] = "varchar",
  MIN(
    COL_SIZES[[#This Row],[column_length]],
    IFERROR(VALUE(VLOOKUP(
      COL_SIZES[[#This Row],[table_name]]&amp;"."&amp;COL_SIZES[[#This Row],[column_name]],
      AVG_COL_SIZES[#Data],2,FALSE)),
    COL_SIZES[[#This Row],[column_length]])
  ),
  COL_SIZES[[#This Row],[column_length]])</f>
        <v>2</v>
      </c>
      <c r="C2577" s="109">
        <f>VLOOKUP(A2577,DBMS_TYPE_SIZES[],2,FALSE)</f>
        <v>5</v>
      </c>
      <c r="D2577" s="109">
        <f>VLOOKUP(A2577,DBMS_TYPE_SIZES[],3,FALSE)</f>
        <v>2</v>
      </c>
      <c r="E2577" s="110">
        <f>VLOOKUP(A2577,DBMS_TYPE_SIZES[],4,FALSE)</f>
        <v>2</v>
      </c>
      <c r="F2577" t="s">
        <v>55</v>
      </c>
      <c r="G2577" t="s">
        <v>962</v>
      </c>
      <c r="H2577" t="s">
        <v>19</v>
      </c>
      <c r="I2577">
        <v>5</v>
      </c>
      <c r="J2577">
        <v>2</v>
      </c>
    </row>
    <row r="2578" spans="1:10">
      <c r="A2578" s="108" t="str">
        <f>COL_SIZES[[#This Row],[datatype]]&amp;"_"&amp;COL_SIZES[[#This Row],[column_prec]]&amp;"_"&amp;COL_SIZES[[#This Row],[col_len]]</f>
        <v>int_10_4</v>
      </c>
      <c r="B2578" s="108">
        <f>IF(COL_SIZES[[#This Row],[datatype]] = "varchar",
  MIN(
    COL_SIZES[[#This Row],[column_length]],
    IFERROR(VALUE(VLOOKUP(
      COL_SIZES[[#This Row],[table_name]]&amp;"."&amp;COL_SIZES[[#This Row],[column_name]],
      AVG_COL_SIZES[#Data],2,FALSE)),
    COL_SIZES[[#This Row],[column_length]])
  ),
  COL_SIZES[[#This Row],[column_length]])</f>
        <v>4</v>
      </c>
      <c r="C2578" s="109">
        <f>VLOOKUP(A2578,DBMS_TYPE_SIZES[],2,FALSE)</f>
        <v>9</v>
      </c>
      <c r="D2578" s="109">
        <f>VLOOKUP(A2578,DBMS_TYPE_SIZES[],3,FALSE)</f>
        <v>4</v>
      </c>
      <c r="E2578" s="110">
        <f>VLOOKUP(A2578,DBMS_TYPE_SIZES[],4,FALSE)</f>
        <v>4</v>
      </c>
      <c r="F2578" t="s">
        <v>55</v>
      </c>
      <c r="G2578" t="s">
        <v>963</v>
      </c>
      <c r="H2578" t="s">
        <v>18</v>
      </c>
      <c r="I2578">
        <v>10</v>
      </c>
      <c r="J2578">
        <v>4</v>
      </c>
    </row>
    <row r="2579" spans="1:10">
      <c r="A2579" s="108" t="str">
        <f>COL_SIZES[[#This Row],[datatype]]&amp;"_"&amp;COL_SIZES[[#This Row],[column_prec]]&amp;"_"&amp;COL_SIZES[[#This Row],[col_len]]</f>
        <v>smallint_5_2</v>
      </c>
      <c r="B2579" s="108">
        <f>IF(COL_SIZES[[#This Row],[datatype]] = "varchar",
  MIN(
    COL_SIZES[[#This Row],[column_length]],
    IFERROR(VALUE(VLOOKUP(
      COL_SIZES[[#This Row],[table_name]]&amp;"."&amp;COL_SIZES[[#This Row],[column_name]],
      AVG_COL_SIZES[#Data],2,FALSE)),
    COL_SIZES[[#This Row],[column_length]])
  ),
  COL_SIZES[[#This Row],[column_length]])</f>
        <v>2</v>
      </c>
      <c r="C2579" s="109">
        <f>VLOOKUP(A2579,DBMS_TYPE_SIZES[],2,FALSE)</f>
        <v>5</v>
      </c>
      <c r="D2579" s="109">
        <f>VLOOKUP(A2579,DBMS_TYPE_SIZES[],3,FALSE)</f>
        <v>2</v>
      </c>
      <c r="E2579" s="110">
        <f>VLOOKUP(A2579,DBMS_TYPE_SIZES[],4,FALSE)</f>
        <v>2</v>
      </c>
      <c r="F2579" t="s">
        <v>55</v>
      </c>
      <c r="G2579" t="s">
        <v>964</v>
      </c>
      <c r="H2579" t="s">
        <v>19</v>
      </c>
      <c r="I2579">
        <v>5</v>
      </c>
      <c r="J2579">
        <v>2</v>
      </c>
    </row>
    <row r="2580" spans="1:10">
      <c r="A2580" s="108" t="str">
        <f>COL_SIZES[[#This Row],[datatype]]&amp;"_"&amp;COL_SIZES[[#This Row],[column_prec]]&amp;"_"&amp;COL_SIZES[[#This Row],[col_len]]</f>
        <v>int_10_4</v>
      </c>
      <c r="B2580" s="108">
        <f>IF(COL_SIZES[[#This Row],[datatype]] = "varchar",
  MIN(
    COL_SIZES[[#This Row],[column_length]],
    IFERROR(VALUE(VLOOKUP(
      COL_SIZES[[#This Row],[table_name]]&amp;"."&amp;COL_SIZES[[#This Row],[column_name]],
      AVG_COL_SIZES[#Data],2,FALSE)),
    COL_SIZES[[#This Row],[column_length]])
  ),
  COL_SIZES[[#This Row],[column_length]])</f>
        <v>4</v>
      </c>
      <c r="C2580" s="109">
        <f>VLOOKUP(A2580,DBMS_TYPE_SIZES[],2,FALSE)</f>
        <v>9</v>
      </c>
      <c r="D2580" s="109">
        <f>VLOOKUP(A2580,DBMS_TYPE_SIZES[],3,FALSE)</f>
        <v>4</v>
      </c>
      <c r="E2580" s="110">
        <f>VLOOKUP(A2580,DBMS_TYPE_SIZES[],4,FALSE)</f>
        <v>4</v>
      </c>
      <c r="F2580" t="s">
        <v>55</v>
      </c>
      <c r="G2580" t="s">
        <v>965</v>
      </c>
      <c r="H2580" t="s">
        <v>18</v>
      </c>
      <c r="I2580">
        <v>10</v>
      </c>
      <c r="J2580">
        <v>4</v>
      </c>
    </row>
    <row r="2581" spans="1:10">
      <c r="A2581" s="108" t="str">
        <f>COL_SIZES[[#This Row],[datatype]]&amp;"_"&amp;COL_SIZES[[#This Row],[column_prec]]&amp;"_"&amp;COL_SIZES[[#This Row],[col_len]]</f>
        <v>smallint_5_2</v>
      </c>
      <c r="B2581" s="108">
        <f>IF(COL_SIZES[[#This Row],[datatype]] = "varchar",
  MIN(
    COL_SIZES[[#This Row],[column_length]],
    IFERROR(VALUE(VLOOKUP(
      COL_SIZES[[#This Row],[table_name]]&amp;"."&amp;COL_SIZES[[#This Row],[column_name]],
      AVG_COL_SIZES[#Data],2,FALSE)),
    COL_SIZES[[#This Row],[column_length]])
  ),
  COL_SIZES[[#This Row],[column_length]])</f>
        <v>2</v>
      </c>
      <c r="C2581" s="109">
        <f>VLOOKUP(A2581,DBMS_TYPE_SIZES[],2,FALSE)</f>
        <v>5</v>
      </c>
      <c r="D2581" s="109">
        <f>VLOOKUP(A2581,DBMS_TYPE_SIZES[],3,FALSE)</f>
        <v>2</v>
      </c>
      <c r="E2581" s="110">
        <f>VLOOKUP(A2581,DBMS_TYPE_SIZES[],4,FALSE)</f>
        <v>2</v>
      </c>
      <c r="F2581" t="s">
        <v>55</v>
      </c>
      <c r="G2581" t="s">
        <v>966</v>
      </c>
      <c r="H2581" t="s">
        <v>19</v>
      </c>
      <c r="I2581">
        <v>5</v>
      </c>
      <c r="J2581">
        <v>2</v>
      </c>
    </row>
    <row r="2582" spans="1:10">
      <c r="A2582" s="108" t="str">
        <f>COL_SIZES[[#This Row],[datatype]]&amp;"_"&amp;COL_SIZES[[#This Row],[column_prec]]&amp;"_"&amp;COL_SIZES[[#This Row],[col_len]]</f>
        <v>int_10_4</v>
      </c>
      <c r="B2582" s="108">
        <f>IF(COL_SIZES[[#This Row],[datatype]] = "varchar",
  MIN(
    COL_SIZES[[#This Row],[column_length]],
    IFERROR(VALUE(VLOOKUP(
      COL_SIZES[[#This Row],[table_name]]&amp;"."&amp;COL_SIZES[[#This Row],[column_name]],
      AVG_COL_SIZES[#Data],2,FALSE)),
    COL_SIZES[[#This Row],[column_length]])
  ),
  COL_SIZES[[#This Row],[column_length]])</f>
        <v>4</v>
      </c>
      <c r="C2582" s="109">
        <f>VLOOKUP(A2582,DBMS_TYPE_SIZES[],2,FALSE)</f>
        <v>9</v>
      </c>
      <c r="D2582" s="109">
        <f>VLOOKUP(A2582,DBMS_TYPE_SIZES[],3,FALSE)</f>
        <v>4</v>
      </c>
      <c r="E2582" s="110">
        <f>VLOOKUP(A2582,DBMS_TYPE_SIZES[],4,FALSE)</f>
        <v>4</v>
      </c>
      <c r="F2582" t="s">
        <v>55</v>
      </c>
      <c r="G2582" t="s">
        <v>967</v>
      </c>
      <c r="H2582" t="s">
        <v>18</v>
      </c>
      <c r="I2582">
        <v>10</v>
      </c>
      <c r="J2582">
        <v>4</v>
      </c>
    </row>
    <row r="2583" spans="1:10">
      <c r="A2583" s="108" t="str">
        <f>COL_SIZES[[#This Row],[datatype]]&amp;"_"&amp;COL_SIZES[[#This Row],[column_prec]]&amp;"_"&amp;COL_SIZES[[#This Row],[col_len]]</f>
        <v>smallint_5_2</v>
      </c>
      <c r="B2583" s="108">
        <f>IF(COL_SIZES[[#This Row],[datatype]] = "varchar",
  MIN(
    COL_SIZES[[#This Row],[column_length]],
    IFERROR(VALUE(VLOOKUP(
      COL_SIZES[[#This Row],[table_name]]&amp;"."&amp;COL_SIZES[[#This Row],[column_name]],
      AVG_COL_SIZES[#Data],2,FALSE)),
    COL_SIZES[[#This Row],[column_length]])
  ),
  COL_SIZES[[#This Row],[column_length]])</f>
        <v>2</v>
      </c>
      <c r="C2583" s="109">
        <f>VLOOKUP(A2583,DBMS_TYPE_SIZES[],2,FALSE)</f>
        <v>5</v>
      </c>
      <c r="D2583" s="109">
        <f>VLOOKUP(A2583,DBMS_TYPE_SIZES[],3,FALSE)</f>
        <v>2</v>
      </c>
      <c r="E2583" s="110">
        <f>VLOOKUP(A2583,DBMS_TYPE_SIZES[],4,FALSE)</f>
        <v>2</v>
      </c>
      <c r="F2583" t="s">
        <v>55</v>
      </c>
      <c r="G2583" t="s">
        <v>968</v>
      </c>
      <c r="H2583" t="s">
        <v>19</v>
      </c>
      <c r="I2583">
        <v>5</v>
      </c>
      <c r="J2583">
        <v>2</v>
      </c>
    </row>
    <row r="2584" spans="1:10">
      <c r="A2584" s="108" t="str">
        <f>COL_SIZES[[#This Row],[datatype]]&amp;"_"&amp;COL_SIZES[[#This Row],[column_prec]]&amp;"_"&amp;COL_SIZES[[#This Row],[col_len]]</f>
        <v>int_10_4</v>
      </c>
      <c r="B2584" s="108">
        <f>IF(COL_SIZES[[#This Row],[datatype]] = "varchar",
  MIN(
    COL_SIZES[[#This Row],[column_length]],
    IFERROR(VALUE(VLOOKUP(
      COL_SIZES[[#This Row],[table_name]]&amp;"."&amp;COL_SIZES[[#This Row],[column_name]],
      AVG_COL_SIZES[#Data],2,FALSE)),
    COL_SIZES[[#This Row],[column_length]])
  ),
  COL_SIZES[[#This Row],[column_length]])</f>
        <v>4</v>
      </c>
      <c r="C2584" s="109">
        <f>VLOOKUP(A2584,DBMS_TYPE_SIZES[],2,FALSE)</f>
        <v>9</v>
      </c>
      <c r="D2584" s="109">
        <f>VLOOKUP(A2584,DBMS_TYPE_SIZES[],3,FALSE)</f>
        <v>4</v>
      </c>
      <c r="E2584" s="110">
        <f>VLOOKUP(A2584,DBMS_TYPE_SIZES[],4,FALSE)</f>
        <v>4</v>
      </c>
      <c r="F2584" t="s">
        <v>55</v>
      </c>
      <c r="G2584" t="s">
        <v>969</v>
      </c>
      <c r="H2584" t="s">
        <v>18</v>
      </c>
      <c r="I2584">
        <v>10</v>
      </c>
      <c r="J2584">
        <v>4</v>
      </c>
    </row>
    <row r="2585" spans="1:10">
      <c r="A2585" s="108" t="str">
        <f>COL_SIZES[[#This Row],[datatype]]&amp;"_"&amp;COL_SIZES[[#This Row],[column_prec]]&amp;"_"&amp;COL_SIZES[[#This Row],[col_len]]</f>
        <v>numeric_19_9</v>
      </c>
      <c r="B2585" s="108">
        <f>IF(COL_SIZES[[#This Row],[datatype]] = "varchar",
  MIN(
    COL_SIZES[[#This Row],[column_length]],
    IFERROR(VALUE(VLOOKUP(
      COL_SIZES[[#This Row],[table_name]]&amp;"."&amp;COL_SIZES[[#This Row],[column_name]],
      AVG_COL_SIZES[#Data],2,FALSE)),
    COL_SIZES[[#This Row],[column_length]])
  ),
  COL_SIZES[[#This Row],[column_length]])</f>
        <v>9</v>
      </c>
      <c r="C2585" s="109">
        <f>VLOOKUP(A2585,DBMS_TYPE_SIZES[],2,FALSE)</f>
        <v>9</v>
      </c>
      <c r="D2585" s="109">
        <f>VLOOKUP(A2585,DBMS_TYPE_SIZES[],3,FALSE)</f>
        <v>9</v>
      </c>
      <c r="E2585" s="110">
        <f>VLOOKUP(A2585,DBMS_TYPE_SIZES[],4,FALSE)</f>
        <v>9</v>
      </c>
      <c r="F2585" t="s">
        <v>55</v>
      </c>
      <c r="G2585" t="s">
        <v>143</v>
      </c>
      <c r="H2585" t="s">
        <v>62</v>
      </c>
      <c r="I2585">
        <v>19</v>
      </c>
      <c r="J2585">
        <v>9</v>
      </c>
    </row>
    <row r="2586" spans="1:10">
      <c r="A2586" s="108" t="str">
        <f>COL_SIZES[[#This Row],[datatype]]&amp;"_"&amp;COL_SIZES[[#This Row],[column_prec]]&amp;"_"&amp;COL_SIZES[[#This Row],[col_len]]</f>
        <v>smallint_5_2</v>
      </c>
      <c r="B2586" s="108">
        <f>IF(COL_SIZES[[#This Row],[datatype]] = "varchar",
  MIN(
    COL_SIZES[[#This Row],[column_length]],
    IFERROR(VALUE(VLOOKUP(
      COL_SIZES[[#This Row],[table_name]]&amp;"."&amp;COL_SIZES[[#This Row],[column_name]],
      AVG_COL_SIZES[#Data],2,FALSE)),
    COL_SIZES[[#This Row],[column_length]])
  ),
  COL_SIZES[[#This Row],[column_length]])</f>
        <v>2</v>
      </c>
      <c r="C2586" s="109">
        <f>VLOOKUP(A2586,DBMS_TYPE_SIZES[],2,FALSE)</f>
        <v>5</v>
      </c>
      <c r="D2586" s="109">
        <f>VLOOKUP(A2586,DBMS_TYPE_SIZES[],3,FALSE)</f>
        <v>2</v>
      </c>
      <c r="E2586" s="110">
        <f>VLOOKUP(A2586,DBMS_TYPE_SIZES[],4,FALSE)</f>
        <v>2</v>
      </c>
      <c r="F2586" t="s">
        <v>55</v>
      </c>
      <c r="G2586" t="s">
        <v>970</v>
      </c>
      <c r="H2586" t="s">
        <v>19</v>
      </c>
      <c r="I2586">
        <v>5</v>
      </c>
      <c r="J2586">
        <v>2</v>
      </c>
    </row>
    <row r="2587" spans="1:10">
      <c r="A2587" s="108" t="str">
        <f>COL_SIZES[[#This Row],[datatype]]&amp;"_"&amp;COL_SIZES[[#This Row],[column_prec]]&amp;"_"&amp;COL_SIZES[[#This Row],[col_len]]</f>
        <v>int_10_4</v>
      </c>
      <c r="B2587" s="108">
        <f>IF(COL_SIZES[[#This Row],[datatype]] = "varchar",
  MIN(
    COL_SIZES[[#This Row],[column_length]],
    IFERROR(VALUE(VLOOKUP(
      COL_SIZES[[#This Row],[table_name]]&amp;"."&amp;COL_SIZES[[#This Row],[column_name]],
      AVG_COL_SIZES[#Data],2,FALSE)),
    COL_SIZES[[#This Row],[column_length]])
  ),
  COL_SIZES[[#This Row],[column_length]])</f>
        <v>4</v>
      </c>
      <c r="C2587" s="109">
        <f>VLOOKUP(A2587,DBMS_TYPE_SIZES[],2,FALSE)</f>
        <v>9</v>
      </c>
      <c r="D2587" s="109">
        <f>VLOOKUP(A2587,DBMS_TYPE_SIZES[],3,FALSE)</f>
        <v>4</v>
      </c>
      <c r="E2587" s="110">
        <f>VLOOKUP(A2587,DBMS_TYPE_SIZES[],4,FALSE)</f>
        <v>4</v>
      </c>
      <c r="F2587" t="s">
        <v>55</v>
      </c>
      <c r="G2587" t="s">
        <v>971</v>
      </c>
      <c r="H2587" t="s">
        <v>18</v>
      </c>
      <c r="I2587">
        <v>10</v>
      </c>
      <c r="J2587">
        <v>4</v>
      </c>
    </row>
    <row r="2588" spans="1:10">
      <c r="A2588" s="108" t="str">
        <f>COL_SIZES[[#This Row],[datatype]]&amp;"_"&amp;COL_SIZES[[#This Row],[column_prec]]&amp;"_"&amp;COL_SIZES[[#This Row],[col_len]]</f>
        <v>smallint_5_2</v>
      </c>
      <c r="B2588" s="108">
        <f>IF(COL_SIZES[[#This Row],[datatype]] = "varchar",
  MIN(
    COL_SIZES[[#This Row],[column_length]],
    IFERROR(VALUE(VLOOKUP(
      COL_SIZES[[#This Row],[table_name]]&amp;"."&amp;COL_SIZES[[#This Row],[column_name]],
      AVG_COL_SIZES[#Data],2,FALSE)),
    COL_SIZES[[#This Row],[column_length]])
  ),
  COL_SIZES[[#This Row],[column_length]])</f>
        <v>2</v>
      </c>
      <c r="C2588" s="109">
        <f>VLOOKUP(A2588,DBMS_TYPE_SIZES[],2,FALSE)</f>
        <v>5</v>
      </c>
      <c r="D2588" s="109">
        <f>VLOOKUP(A2588,DBMS_TYPE_SIZES[],3,FALSE)</f>
        <v>2</v>
      </c>
      <c r="E2588" s="110">
        <f>VLOOKUP(A2588,DBMS_TYPE_SIZES[],4,FALSE)</f>
        <v>2</v>
      </c>
      <c r="F2588" t="s">
        <v>55</v>
      </c>
      <c r="G2588" t="s">
        <v>972</v>
      </c>
      <c r="H2588" t="s">
        <v>19</v>
      </c>
      <c r="I2588">
        <v>5</v>
      </c>
      <c r="J2588">
        <v>2</v>
      </c>
    </row>
    <row r="2589" spans="1:10">
      <c r="A2589" s="108" t="str">
        <f>COL_SIZES[[#This Row],[datatype]]&amp;"_"&amp;COL_SIZES[[#This Row],[column_prec]]&amp;"_"&amp;COL_SIZES[[#This Row],[col_len]]</f>
        <v>int_10_4</v>
      </c>
      <c r="B2589" s="108">
        <f>IF(COL_SIZES[[#This Row],[datatype]] = "varchar",
  MIN(
    COL_SIZES[[#This Row],[column_length]],
    IFERROR(VALUE(VLOOKUP(
      COL_SIZES[[#This Row],[table_name]]&amp;"."&amp;COL_SIZES[[#This Row],[column_name]],
      AVG_COL_SIZES[#Data],2,FALSE)),
    COL_SIZES[[#This Row],[column_length]])
  ),
  COL_SIZES[[#This Row],[column_length]])</f>
        <v>4</v>
      </c>
      <c r="C2589" s="109">
        <f>VLOOKUP(A2589,DBMS_TYPE_SIZES[],2,FALSE)</f>
        <v>9</v>
      </c>
      <c r="D2589" s="109">
        <f>VLOOKUP(A2589,DBMS_TYPE_SIZES[],3,FALSE)</f>
        <v>4</v>
      </c>
      <c r="E2589" s="110">
        <f>VLOOKUP(A2589,DBMS_TYPE_SIZES[],4,FALSE)</f>
        <v>4</v>
      </c>
      <c r="F2589" t="s">
        <v>55</v>
      </c>
      <c r="G2589" t="s">
        <v>973</v>
      </c>
      <c r="H2589" t="s">
        <v>18</v>
      </c>
      <c r="I2589">
        <v>10</v>
      </c>
      <c r="J2589">
        <v>4</v>
      </c>
    </row>
    <row r="2590" spans="1:10">
      <c r="A2590" s="108" t="str">
        <f>COL_SIZES[[#This Row],[datatype]]&amp;"_"&amp;COL_SIZES[[#This Row],[column_prec]]&amp;"_"&amp;COL_SIZES[[#This Row],[col_len]]</f>
        <v>smallint_5_2</v>
      </c>
      <c r="B2590" s="108">
        <f>IF(COL_SIZES[[#This Row],[datatype]] = "varchar",
  MIN(
    COL_SIZES[[#This Row],[column_length]],
    IFERROR(VALUE(VLOOKUP(
      COL_SIZES[[#This Row],[table_name]]&amp;"."&amp;COL_SIZES[[#This Row],[column_name]],
      AVG_COL_SIZES[#Data],2,FALSE)),
    COL_SIZES[[#This Row],[column_length]])
  ),
  COL_SIZES[[#This Row],[column_length]])</f>
        <v>2</v>
      </c>
      <c r="C2590" s="109">
        <f>VLOOKUP(A2590,DBMS_TYPE_SIZES[],2,FALSE)</f>
        <v>5</v>
      </c>
      <c r="D2590" s="109">
        <f>VLOOKUP(A2590,DBMS_TYPE_SIZES[],3,FALSE)</f>
        <v>2</v>
      </c>
      <c r="E2590" s="110">
        <f>VLOOKUP(A2590,DBMS_TYPE_SIZES[],4,FALSE)</f>
        <v>2</v>
      </c>
      <c r="F2590" t="s">
        <v>55</v>
      </c>
      <c r="G2590" t="s">
        <v>974</v>
      </c>
      <c r="H2590" t="s">
        <v>19</v>
      </c>
      <c r="I2590">
        <v>5</v>
      </c>
      <c r="J2590">
        <v>2</v>
      </c>
    </row>
    <row r="2591" spans="1:10">
      <c r="A2591" s="108" t="str">
        <f>COL_SIZES[[#This Row],[datatype]]&amp;"_"&amp;COL_SIZES[[#This Row],[column_prec]]&amp;"_"&amp;COL_SIZES[[#This Row],[col_len]]</f>
        <v>smallint_5_2</v>
      </c>
      <c r="B2591" s="108">
        <f>IF(COL_SIZES[[#This Row],[datatype]] = "varchar",
  MIN(
    COL_SIZES[[#This Row],[column_length]],
    IFERROR(VALUE(VLOOKUP(
      COL_SIZES[[#This Row],[table_name]]&amp;"."&amp;COL_SIZES[[#This Row],[column_name]],
      AVG_COL_SIZES[#Data],2,FALSE)),
    COL_SIZES[[#This Row],[column_length]])
  ),
  COL_SIZES[[#This Row],[column_length]])</f>
        <v>2</v>
      </c>
      <c r="C2591" s="109">
        <f>VLOOKUP(A2591,DBMS_TYPE_SIZES[],2,FALSE)</f>
        <v>5</v>
      </c>
      <c r="D2591" s="109">
        <f>VLOOKUP(A2591,DBMS_TYPE_SIZES[],3,FALSE)</f>
        <v>2</v>
      </c>
      <c r="E2591" s="110">
        <f>VLOOKUP(A2591,DBMS_TYPE_SIZES[],4,FALSE)</f>
        <v>2</v>
      </c>
      <c r="F2591" t="s">
        <v>55</v>
      </c>
      <c r="G2591" t="s">
        <v>975</v>
      </c>
      <c r="H2591" t="s">
        <v>19</v>
      </c>
      <c r="I2591">
        <v>5</v>
      </c>
      <c r="J2591">
        <v>2</v>
      </c>
    </row>
    <row r="2592" spans="1:10">
      <c r="A2592" s="108" t="str">
        <f>COL_SIZES[[#This Row],[datatype]]&amp;"_"&amp;COL_SIZES[[#This Row],[column_prec]]&amp;"_"&amp;COL_SIZES[[#This Row],[col_len]]</f>
        <v>int_10_4</v>
      </c>
      <c r="B2592" s="108">
        <f>IF(COL_SIZES[[#This Row],[datatype]] = "varchar",
  MIN(
    COL_SIZES[[#This Row],[column_length]],
    IFERROR(VALUE(VLOOKUP(
      COL_SIZES[[#This Row],[table_name]]&amp;"."&amp;COL_SIZES[[#This Row],[column_name]],
      AVG_COL_SIZES[#Data],2,FALSE)),
    COL_SIZES[[#This Row],[column_length]])
  ),
  COL_SIZES[[#This Row],[column_length]])</f>
        <v>4</v>
      </c>
      <c r="C2592" s="109">
        <f>VLOOKUP(A2592,DBMS_TYPE_SIZES[],2,FALSE)</f>
        <v>9</v>
      </c>
      <c r="D2592" s="109">
        <f>VLOOKUP(A2592,DBMS_TYPE_SIZES[],3,FALSE)</f>
        <v>4</v>
      </c>
      <c r="E2592" s="110">
        <f>VLOOKUP(A2592,DBMS_TYPE_SIZES[],4,FALSE)</f>
        <v>4</v>
      </c>
      <c r="F2592" t="s">
        <v>55</v>
      </c>
      <c r="G2592" t="s">
        <v>976</v>
      </c>
      <c r="H2592" t="s">
        <v>18</v>
      </c>
      <c r="I2592">
        <v>10</v>
      </c>
      <c r="J2592">
        <v>4</v>
      </c>
    </row>
    <row r="2593" spans="1:10">
      <c r="A2593" s="108" t="str">
        <f>COL_SIZES[[#This Row],[datatype]]&amp;"_"&amp;COL_SIZES[[#This Row],[column_prec]]&amp;"_"&amp;COL_SIZES[[#This Row],[col_len]]</f>
        <v>smallint_5_2</v>
      </c>
      <c r="B2593" s="108">
        <f>IF(COL_SIZES[[#This Row],[datatype]] = "varchar",
  MIN(
    COL_SIZES[[#This Row],[column_length]],
    IFERROR(VALUE(VLOOKUP(
      COL_SIZES[[#This Row],[table_name]]&amp;"."&amp;COL_SIZES[[#This Row],[column_name]],
      AVG_COL_SIZES[#Data],2,FALSE)),
    COL_SIZES[[#This Row],[column_length]])
  ),
  COL_SIZES[[#This Row],[column_length]])</f>
        <v>2</v>
      </c>
      <c r="C2593" s="109">
        <f>VLOOKUP(A2593,DBMS_TYPE_SIZES[],2,FALSE)</f>
        <v>5</v>
      </c>
      <c r="D2593" s="109">
        <f>VLOOKUP(A2593,DBMS_TYPE_SIZES[],3,FALSE)</f>
        <v>2</v>
      </c>
      <c r="E2593" s="110">
        <f>VLOOKUP(A2593,DBMS_TYPE_SIZES[],4,FALSE)</f>
        <v>2</v>
      </c>
      <c r="F2593" t="s">
        <v>55</v>
      </c>
      <c r="G2593" t="s">
        <v>977</v>
      </c>
      <c r="H2593" t="s">
        <v>19</v>
      </c>
      <c r="I2593">
        <v>5</v>
      </c>
      <c r="J2593">
        <v>2</v>
      </c>
    </row>
    <row r="2594" spans="1:10">
      <c r="A2594" s="108" t="str">
        <f>COL_SIZES[[#This Row],[datatype]]&amp;"_"&amp;COL_SIZES[[#This Row],[column_prec]]&amp;"_"&amp;COL_SIZES[[#This Row],[col_len]]</f>
        <v>int_10_4</v>
      </c>
      <c r="B2594" s="108">
        <f>IF(COL_SIZES[[#This Row],[datatype]] = "varchar",
  MIN(
    COL_SIZES[[#This Row],[column_length]],
    IFERROR(VALUE(VLOOKUP(
      COL_SIZES[[#This Row],[table_name]]&amp;"."&amp;COL_SIZES[[#This Row],[column_name]],
      AVG_COL_SIZES[#Data],2,FALSE)),
    COL_SIZES[[#This Row],[column_length]])
  ),
  COL_SIZES[[#This Row],[column_length]])</f>
        <v>4</v>
      </c>
      <c r="C2594" s="109">
        <f>VLOOKUP(A2594,DBMS_TYPE_SIZES[],2,FALSE)</f>
        <v>9</v>
      </c>
      <c r="D2594" s="109">
        <f>VLOOKUP(A2594,DBMS_TYPE_SIZES[],3,FALSE)</f>
        <v>4</v>
      </c>
      <c r="E2594" s="110">
        <f>VLOOKUP(A2594,DBMS_TYPE_SIZES[],4,FALSE)</f>
        <v>4</v>
      </c>
      <c r="F2594" t="s">
        <v>55</v>
      </c>
      <c r="G2594" t="s">
        <v>978</v>
      </c>
      <c r="H2594" t="s">
        <v>18</v>
      </c>
      <c r="I2594">
        <v>10</v>
      </c>
      <c r="J2594">
        <v>4</v>
      </c>
    </row>
    <row r="2595" spans="1:10">
      <c r="A2595" s="108" t="str">
        <f>COL_SIZES[[#This Row],[datatype]]&amp;"_"&amp;COL_SIZES[[#This Row],[column_prec]]&amp;"_"&amp;COL_SIZES[[#This Row],[col_len]]</f>
        <v>smallint_5_2</v>
      </c>
      <c r="B2595" s="108">
        <f>IF(COL_SIZES[[#This Row],[datatype]] = "varchar",
  MIN(
    COL_SIZES[[#This Row],[column_length]],
    IFERROR(VALUE(VLOOKUP(
      COL_SIZES[[#This Row],[table_name]]&amp;"."&amp;COL_SIZES[[#This Row],[column_name]],
      AVG_COL_SIZES[#Data],2,FALSE)),
    COL_SIZES[[#This Row],[column_length]])
  ),
  COL_SIZES[[#This Row],[column_length]])</f>
        <v>2</v>
      </c>
      <c r="C2595" s="109">
        <f>VLOOKUP(A2595,DBMS_TYPE_SIZES[],2,FALSE)</f>
        <v>5</v>
      </c>
      <c r="D2595" s="109">
        <f>VLOOKUP(A2595,DBMS_TYPE_SIZES[],3,FALSE)</f>
        <v>2</v>
      </c>
      <c r="E2595" s="110">
        <f>VLOOKUP(A2595,DBMS_TYPE_SIZES[],4,FALSE)</f>
        <v>2</v>
      </c>
      <c r="F2595" t="s">
        <v>55</v>
      </c>
      <c r="G2595" t="s">
        <v>979</v>
      </c>
      <c r="H2595" t="s">
        <v>19</v>
      </c>
      <c r="I2595">
        <v>5</v>
      </c>
      <c r="J2595">
        <v>2</v>
      </c>
    </row>
    <row r="2596" spans="1:10">
      <c r="A2596" s="108" t="str">
        <f>COL_SIZES[[#This Row],[datatype]]&amp;"_"&amp;COL_SIZES[[#This Row],[column_prec]]&amp;"_"&amp;COL_SIZES[[#This Row],[col_len]]</f>
        <v>int_10_4</v>
      </c>
      <c r="B2596" s="108">
        <f>IF(COL_SIZES[[#This Row],[datatype]] = "varchar",
  MIN(
    COL_SIZES[[#This Row],[column_length]],
    IFERROR(VALUE(VLOOKUP(
      COL_SIZES[[#This Row],[table_name]]&amp;"."&amp;COL_SIZES[[#This Row],[column_name]],
      AVG_COL_SIZES[#Data],2,FALSE)),
    COL_SIZES[[#This Row],[column_length]])
  ),
  COL_SIZES[[#This Row],[column_length]])</f>
        <v>4</v>
      </c>
      <c r="C2596" s="109">
        <f>VLOOKUP(A2596,DBMS_TYPE_SIZES[],2,FALSE)</f>
        <v>9</v>
      </c>
      <c r="D2596" s="109">
        <f>VLOOKUP(A2596,DBMS_TYPE_SIZES[],3,FALSE)</f>
        <v>4</v>
      </c>
      <c r="E2596" s="110">
        <f>VLOOKUP(A2596,DBMS_TYPE_SIZES[],4,FALSE)</f>
        <v>4</v>
      </c>
      <c r="F2596" t="s">
        <v>55</v>
      </c>
      <c r="G2596" t="s">
        <v>980</v>
      </c>
      <c r="H2596" t="s">
        <v>18</v>
      </c>
      <c r="I2596">
        <v>10</v>
      </c>
      <c r="J2596">
        <v>4</v>
      </c>
    </row>
    <row r="2597" spans="1:10">
      <c r="A2597" s="108" t="str">
        <f>COL_SIZES[[#This Row],[datatype]]&amp;"_"&amp;COL_SIZES[[#This Row],[column_prec]]&amp;"_"&amp;COL_SIZES[[#This Row],[col_len]]</f>
        <v>smallint_5_2</v>
      </c>
      <c r="B2597" s="108">
        <f>IF(COL_SIZES[[#This Row],[datatype]] = "varchar",
  MIN(
    COL_SIZES[[#This Row],[column_length]],
    IFERROR(VALUE(VLOOKUP(
      COL_SIZES[[#This Row],[table_name]]&amp;"."&amp;COL_SIZES[[#This Row],[column_name]],
      AVG_COL_SIZES[#Data],2,FALSE)),
    COL_SIZES[[#This Row],[column_length]])
  ),
  COL_SIZES[[#This Row],[column_length]])</f>
        <v>2</v>
      </c>
      <c r="C2597" s="109">
        <f>VLOOKUP(A2597,DBMS_TYPE_SIZES[],2,FALSE)</f>
        <v>5</v>
      </c>
      <c r="D2597" s="109">
        <f>VLOOKUP(A2597,DBMS_TYPE_SIZES[],3,FALSE)</f>
        <v>2</v>
      </c>
      <c r="E2597" s="110">
        <f>VLOOKUP(A2597,DBMS_TYPE_SIZES[],4,FALSE)</f>
        <v>2</v>
      </c>
      <c r="F2597" t="s">
        <v>55</v>
      </c>
      <c r="G2597" t="s">
        <v>981</v>
      </c>
      <c r="H2597" t="s">
        <v>19</v>
      </c>
      <c r="I2597">
        <v>5</v>
      </c>
      <c r="J2597">
        <v>2</v>
      </c>
    </row>
    <row r="2598" spans="1:10">
      <c r="A2598" s="108" t="str">
        <f>COL_SIZES[[#This Row],[datatype]]&amp;"_"&amp;COL_SIZES[[#This Row],[column_prec]]&amp;"_"&amp;COL_SIZES[[#This Row],[col_len]]</f>
        <v>int_10_4</v>
      </c>
      <c r="B2598" s="108">
        <f>IF(COL_SIZES[[#This Row],[datatype]] = "varchar",
  MIN(
    COL_SIZES[[#This Row],[column_length]],
    IFERROR(VALUE(VLOOKUP(
      COL_SIZES[[#This Row],[table_name]]&amp;"."&amp;COL_SIZES[[#This Row],[column_name]],
      AVG_COL_SIZES[#Data],2,FALSE)),
    COL_SIZES[[#This Row],[column_length]])
  ),
  COL_SIZES[[#This Row],[column_length]])</f>
        <v>4</v>
      </c>
      <c r="C2598" s="109">
        <f>VLOOKUP(A2598,DBMS_TYPE_SIZES[],2,FALSE)</f>
        <v>9</v>
      </c>
      <c r="D2598" s="109">
        <f>VLOOKUP(A2598,DBMS_TYPE_SIZES[],3,FALSE)</f>
        <v>4</v>
      </c>
      <c r="E2598" s="110">
        <f>VLOOKUP(A2598,DBMS_TYPE_SIZES[],4,FALSE)</f>
        <v>4</v>
      </c>
      <c r="F2598" t="s">
        <v>55</v>
      </c>
      <c r="G2598" t="s">
        <v>982</v>
      </c>
      <c r="H2598" t="s">
        <v>18</v>
      </c>
      <c r="I2598">
        <v>10</v>
      </c>
      <c r="J2598">
        <v>4</v>
      </c>
    </row>
    <row r="2599" spans="1:10">
      <c r="A2599" s="108" t="str">
        <f>COL_SIZES[[#This Row],[datatype]]&amp;"_"&amp;COL_SIZES[[#This Row],[column_prec]]&amp;"_"&amp;COL_SIZES[[#This Row],[col_len]]</f>
        <v>int_10_4</v>
      </c>
      <c r="B2599" s="108">
        <f>IF(COL_SIZES[[#This Row],[datatype]] = "varchar",
  MIN(
    COL_SIZES[[#This Row],[column_length]],
    IFERROR(VALUE(VLOOKUP(
      COL_SIZES[[#This Row],[table_name]]&amp;"."&amp;COL_SIZES[[#This Row],[column_name]],
      AVG_COL_SIZES[#Data],2,FALSE)),
    COL_SIZES[[#This Row],[column_length]])
  ),
  COL_SIZES[[#This Row],[column_length]])</f>
        <v>4</v>
      </c>
      <c r="C2599" s="109">
        <f>VLOOKUP(A2599,DBMS_TYPE_SIZES[],2,FALSE)</f>
        <v>9</v>
      </c>
      <c r="D2599" s="109">
        <f>VLOOKUP(A2599,DBMS_TYPE_SIZES[],3,FALSE)</f>
        <v>4</v>
      </c>
      <c r="E2599" s="110">
        <f>VLOOKUP(A2599,DBMS_TYPE_SIZES[],4,FALSE)</f>
        <v>4</v>
      </c>
      <c r="F2599" t="s">
        <v>55</v>
      </c>
      <c r="G2599" t="s">
        <v>70</v>
      </c>
      <c r="H2599" t="s">
        <v>18</v>
      </c>
      <c r="I2599">
        <v>10</v>
      </c>
      <c r="J2599">
        <v>4</v>
      </c>
    </row>
    <row r="2600" spans="1:10">
      <c r="A2600" s="108" t="str">
        <f>COL_SIZES[[#This Row],[datatype]]&amp;"_"&amp;COL_SIZES[[#This Row],[column_prec]]&amp;"_"&amp;COL_SIZES[[#This Row],[col_len]]</f>
        <v>int_10_4</v>
      </c>
      <c r="B2600" s="108">
        <f>IF(COL_SIZES[[#This Row],[datatype]] = "varchar",
  MIN(
    COL_SIZES[[#This Row],[column_length]],
    IFERROR(VALUE(VLOOKUP(
      COL_SIZES[[#This Row],[table_name]]&amp;"."&amp;COL_SIZES[[#This Row],[column_name]],
      AVG_COL_SIZES[#Data],2,FALSE)),
    COL_SIZES[[#This Row],[column_length]])
  ),
  COL_SIZES[[#This Row],[column_length]])</f>
        <v>4</v>
      </c>
      <c r="C2600" s="109">
        <f>VLOOKUP(A2600,DBMS_TYPE_SIZES[],2,FALSE)</f>
        <v>9</v>
      </c>
      <c r="D2600" s="109">
        <f>VLOOKUP(A2600,DBMS_TYPE_SIZES[],3,FALSE)</f>
        <v>4</v>
      </c>
      <c r="E2600" s="110">
        <f>VLOOKUP(A2600,DBMS_TYPE_SIZES[],4,FALSE)</f>
        <v>4</v>
      </c>
      <c r="F2600" t="s">
        <v>55</v>
      </c>
      <c r="G2600" t="s">
        <v>288</v>
      </c>
      <c r="H2600" t="s">
        <v>18</v>
      </c>
      <c r="I2600">
        <v>10</v>
      </c>
      <c r="J2600">
        <v>4</v>
      </c>
    </row>
    <row r="2601" spans="1:10">
      <c r="A2601" s="108" t="str">
        <f>COL_SIZES[[#This Row],[datatype]]&amp;"_"&amp;COL_SIZES[[#This Row],[column_prec]]&amp;"_"&amp;COL_SIZES[[#This Row],[col_len]]</f>
        <v>smallint_5_2</v>
      </c>
      <c r="B2601" s="108">
        <f>IF(COL_SIZES[[#This Row],[datatype]] = "varchar",
  MIN(
    COL_SIZES[[#This Row],[column_length]],
    IFERROR(VALUE(VLOOKUP(
      COL_SIZES[[#This Row],[table_name]]&amp;"."&amp;COL_SIZES[[#This Row],[column_name]],
      AVG_COL_SIZES[#Data],2,FALSE)),
    COL_SIZES[[#This Row],[column_length]])
  ),
  COL_SIZES[[#This Row],[column_length]])</f>
        <v>2</v>
      </c>
      <c r="C2601" s="109">
        <f>VLOOKUP(A2601,DBMS_TYPE_SIZES[],2,FALSE)</f>
        <v>5</v>
      </c>
      <c r="D2601" s="109">
        <f>VLOOKUP(A2601,DBMS_TYPE_SIZES[],3,FALSE)</f>
        <v>2</v>
      </c>
      <c r="E2601" s="110">
        <f>VLOOKUP(A2601,DBMS_TYPE_SIZES[],4,FALSE)</f>
        <v>2</v>
      </c>
      <c r="F2601" t="s">
        <v>55</v>
      </c>
      <c r="G2601" t="s">
        <v>2015</v>
      </c>
      <c r="H2601" t="s">
        <v>19</v>
      </c>
      <c r="I2601">
        <v>5</v>
      </c>
      <c r="J2601">
        <v>2</v>
      </c>
    </row>
    <row r="2602" spans="1:10">
      <c r="A2602" s="108" t="str">
        <f>COL_SIZES[[#This Row],[datatype]]&amp;"_"&amp;COL_SIZES[[#This Row],[column_prec]]&amp;"_"&amp;COL_SIZES[[#This Row],[col_len]]</f>
        <v>int_10_4</v>
      </c>
      <c r="B2602" s="108">
        <f>IF(COL_SIZES[[#This Row],[datatype]] = "varchar",
  MIN(
    COL_SIZES[[#This Row],[column_length]],
    IFERROR(VALUE(VLOOKUP(
      COL_SIZES[[#This Row],[table_name]]&amp;"."&amp;COL_SIZES[[#This Row],[column_name]],
      AVG_COL_SIZES[#Data],2,FALSE)),
    COL_SIZES[[#This Row],[column_length]])
  ),
  COL_SIZES[[#This Row],[column_length]])</f>
        <v>4</v>
      </c>
      <c r="C2602" s="109">
        <f>VLOOKUP(A2602,DBMS_TYPE_SIZES[],2,FALSE)</f>
        <v>9</v>
      </c>
      <c r="D2602" s="109">
        <f>VLOOKUP(A2602,DBMS_TYPE_SIZES[],3,FALSE)</f>
        <v>4</v>
      </c>
      <c r="E2602" s="110">
        <f>VLOOKUP(A2602,DBMS_TYPE_SIZES[],4,FALSE)</f>
        <v>4</v>
      </c>
      <c r="F2602" t="s">
        <v>55</v>
      </c>
      <c r="G2602" t="s">
        <v>2016</v>
      </c>
      <c r="H2602" t="s">
        <v>18</v>
      </c>
      <c r="I2602">
        <v>10</v>
      </c>
      <c r="J2602">
        <v>4</v>
      </c>
    </row>
    <row r="2603" spans="1:10">
      <c r="A2603" s="108" t="str">
        <f>COL_SIZES[[#This Row],[datatype]]&amp;"_"&amp;COL_SIZES[[#This Row],[column_prec]]&amp;"_"&amp;COL_SIZES[[#This Row],[col_len]]</f>
        <v>smallint_5_2</v>
      </c>
      <c r="B2603" s="108">
        <f>IF(COL_SIZES[[#This Row],[datatype]] = "varchar",
  MIN(
    COL_SIZES[[#This Row],[column_length]],
    IFERROR(VALUE(VLOOKUP(
      COL_SIZES[[#This Row],[table_name]]&amp;"."&amp;COL_SIZES[[#This Row],[column_name]],
      AVG_COL_SIZES[#Data],2,FALSE)),
    COL_SIZES[[#This Row],[column_length]])
  ),
  COL_SIZES[[#This Row],[column_length]])</f>
        <v>2</v>
      </c>
      <c r="C2603" s="109">
        <f>VLOOKUP(A2603,DBMS_TYPE_SIZES[],2,FALSE)</f>
        <v>5</v>
      </c>
      <c r="D2603" s="109">
        <f>VLOOKUP(A2603,DBMS_TYPE_SIZES[],3,FALSE)</f>
        <v>2</v>
      </c>
      <c r="E2603" s="110">
        <f>VLOOKUP(A2603,DBMS_TYPE_SIZES[],4,FALSE)</f>
        <v>2</v>
      </c>
      <c r="F2603" t="s">
        <v>55</v>
      </c>
      <c r="G2603" t="s">
        <v>247</v>
      </c>
      <c r="H2603" t="s">
        <v>19</v>
      </c>
      <c r="I2603">
        <v>5</v>
      </c>
      <c r="J2603">
        <v>2</v>
      </c>
    </row>
    <row r="2604" spans="1:10">
      <c r="A2604" s="108" t="str">
        <f>COL_SIZES[[#This Row],[datatype]]&amp;"_"&amp;COL_SIZES[[#This Row],[column_prec]]&amp;"_"&amp;COL_SIZES[[#This Row],[col_len]]</f>
        <v>smallint_5_2</v>
      </c>
      <c r="B2604" s="108">
        <f>IF(COL_SIZES[[#This Row],[datatype]] = "varchar",
  MIN(
    COL_SIZES[[#This Row],[column_length]],
    IFERROR(VALUE(VLOOKUP(
      COL_SIZES[[#This Row],[table_name]]&amp;"."&amp;COL_SIZES[[#This Row],[column_name]],
      AVG_COL_SIZES[#Data],2,FALSE)),
    COL_SIZES[[#This Row],[column_length]])
  ),
  COL_SIZES[[#This Row],[column_length]])</f>
        <v>2</v>
      </c>
      <c r="C2604" s="109">
        <f>VLOOKUP(A2604,DBMS_TYPE_SIZES[],2,FALSE)</f>
        <v>5</v>
      </c>
      <c r="D2604" s="109">
        <f>VLOOKUP(A2604,DBMS_TYPE_SIZES[],3,FALSE)</f>
        <v>2</v>
      </c>
      <c r="E2604" s="110">
        <f>VLOOKUP(A2604,DBMS_TYPE_SIZES[],4,FALSE)</f>
        <v>2</v>
      </c>
      <c r="F2604" t="s">
        <v>55</v>
      </c>
      <c r="G2604" t="s">
        <v>983</v>
      </c>
      <c r="H2604" t="s">
        <v>19</v>
      </c>
      <c r="I2604">
        <v>5</v>
      </c>
      <c r="J2604">
        <v>2</v>
      </c>
    </row>
    <row r="2605" spans="1:10">
      <c r="A2605" s="108" t="str">
        <f>COL_SIZES[[#This Row],[datatype]]&amp;"_"&amp;COL_SIZES[[#This Row],[column_prec]]&amp;"_"&amp;COL_SIZES[[#This Row],[col_len]]</f>
        <v>int_10_4</v>
      </c>
      <c r="B2605" s="108">
        <f>IF(COL_SIZES[[#This Row],[datatype]] = "varchar",
  MIN(
    COL_SIZES[[#This Row],[column_length]],
    IFERROR(VALUE(VLOOKUP(
      COL_SIZES[[#This Row],[table_name]]&amp;"."&amp;COL_SIZES[[#This Row],[column_name]],
      AVG_COL_SIZES[#Data],2,FALSE)),
    COL_SIZES[[#This Row],[column_length]])
  ),
  COL_SIZES[[#This Row],[column_length]])</f>
        <v>4</v>
      </c>
      <c r="C2605" s="109">
        <f>VLOOKUP(A2605,DBMS_TYPE_SIZES[],2,FALSE)</f>
        <v>9</v>
      </c>
      <c r="D2605" s="109">
        <f>VLOOKUP(A2605,DBMS_TYPE_SIZES[],3,FALSE)</f>
        <v>4</v>
      </c>
      <c r="E2605" s="110">
        <f>VLOOKUP(A2605,DBMS_TYPE_SIZES[],4,FALSE)</f>
        <v>4</v>
      </c>
      <c r="F2605" t="s">
        <v>55</v>
      </c>
      <c r="G2605" t="s">
        <v>984</v>
      </c>
      <c r="H2605" t="s">
        <v>18</v>
      </c>
      <c r="I2605">
        <v>10</v>
      </c>
      <c r="J2605">
        <v>4</v>
      </c>
    </row>
    <row r="2606" spans="1:10">
      <c r="A2606" s="108" t="str">
        <f>COL_SIZES[[#This Row],[datatype]]&amp;"_"&amp;COL_SIZES[[#This Row],[column_prec]]&amp;"_"&amp;COL_SIZES[[#This Row],[col_len]]</f>
        <v>numeric_19_9</v>
      </c>
      <c r="B2606" s="108">
        <f>IF(COL_SIZES[[#This Row],[datatype]] = "varchar",
  MIN(
    COL_SIZES[[#This Row],[column_length]],
    IFERROR(VALUE(VLOOKUP(
      COL_SIZES[[#This Row],[table_name]]&amp;"."&amp;COL_SIZES[[#This Row],[column_name]],
      AVG_COL_SIZES[#Data],2,FALSE)),
    COL_SIZES[[#This Row],[column_length]])
  ),
  COL_SIZES[[#This Row],[column_length]])</f>
        <v>9</v>
      </c>
      <c r="C2606" s="109">
        <f>VLOOKUP(A2606,DBMS_TYPE_SIZES[],2,FALSE)</f>
        <v>9</v>
      </c>
      <c r="D2606" s="109">
        <f>VLOOKUP(A2606,DBMS_TYPE_SIZES[],3,FALSE)</f>
        <v>9</v>
      </c>
      <c r="E2606" s="110">
        <f>VLOOKUP(A2606,DBMS_TYPE_SIZES[],4,FALSE)</f>
        <v>9</v>
      </c>
      <c r="F2606" t="s">
        <v>55</v>
      </c>
      <c r="G2606" t="s">
        <v>246</v>
      </c>
      <c r="H2606" t="s">
        <v>62</v>
      </c>
      <c r="I2606">
        <v>19</v>
      </c>
      <c r="J2606">
        <v>9</v>
      </c>
    </row>
    <row r="2607" spans="1:10">
      <c r="A2607" s="108" t="str">
        <f>COL_SIZES[[#This Row],[datatype]]&amp;"_"&amp;COL_SIZES[[#This Row],[column_prec]]&amp;"_"&amp;COL_SIZES[[#This Row],[col_len]]</f>
        <v>numeric_19_9</v>
      </c>
      <c r="B2607" s="108">
        <f>IF(COL_SIZES[[#This Row],[datatype]] = "varchar",
  MIN(
    COL_SIZES[[#This Row],[column_length]],
    IFERROR(VALUE(VLOOKUP(
      COL_SIZES[[#This Row],[table_name]]&amp;"."&amp;COL_SIZES[[#This Row],[column_name]],
      AVG_COL_SIZES[#Data],2,FALSE)),
    COL_SIZES[[#This Row],[column_length]])
  ),
  COL_SIZES[[#This Row],[column_length]])</f>
        <v>9</v>
      </c>
      <c r="C2607" s="109">
        <f>VLOOKUP(A2607,DBMS_TYPE_SIZES[],2,FALSE)</f>
        <v>9</v>
      </c>
      <c r="D2607" s="109">
        <f>VLOOKUP(A2607,DBMS_TYPE_SIZES[],3,FALSE)</f>
        <v>9</v>
      </c>
      <c r="E2607" s="110">
        <f>VLOOKUP(A2607,DBMS_TYPE_SIZES[],4,FALSE)</f>
        <v>9</v>
      </c>
      <c r="F2607" t="s">
        <v>55</v>
      </c>
      <c r="G2607" t="s">
        <v>248</v>
      </c>
      <c r="H2607" t="s">
        <v>62</v>
      </c>
      <c r="I2607">
        <v>19</v>
      </c>
      <c r="J2607">
        <v>9</v>
      </c>
    </row>
    <row r="2608" spans="1:10">
      <c r="A2608" s="108" t="str">
        <f>COL_SIZES[[#This Row],[datatype]]&amp;"_"&amp;COL_SIZES[[#This Row],[column_prec]]&amp;"_"&amp;COL_SIZES[[#This Row],[col_len]]</f>
        <v>smallint_5_2</v>
      </c>
      <c r="B2608" s="108">
        <f>IF(COL_SIZES[[#This Row],[datatype]] = "varchar",
  MIN(
    COL_SIZES[[#This Row],[column_length]],
    IFERROR(VALUE(VLOOKUP(
      COL_SIZES[[#This Row],[table_name]]&amp;"."&amp;COL_SIZES[[#This Row],[column_name]],
      AVG_COL_SIZES[#Data],2,FALSE)),
    COL_SIZES[[#This Row],[column_length]])
  ),
  COL_SIZES[[#This Row],[column_length]])</f>
        <v>2</v>
      </c>
      <c r="C2608" s="109">
        <f>VLOOKUP(A2608,DBMS_TYPE_SIZES[],2,FALSE)</f>
        <v>5</v>
      </c>
      <c r="D2608" s="109">
        <f>VLOOKUP(A2608,DBMS_TYPE_SIZES[],3,FALSE)</f>
        <v>2</v>
      </c>
      <c r="E2608" s="110">
        <f>VLOOKUP(A2608,DBMS_TYPE_SIZES[],4,FALSE)</f>
        <v>2</v>
      </c>
      <c r="F2608" t="s">
        <v>55</v>
      </c>
      <c r="G2608" t="s">
        <v>985</v>
      </c>
      <c r="H2608" t="s">
        <v>19</v>
      </c>
      <c r="I2608">
        <v>5</v>
      </c>
      <c r="J2608">
        <v>2</v>
      </c>
    </row>
    <row r="2609" spans="1:10">
      <c r="A2609" s="108" t="str">
        <f>COL_SIZES[[#This Row],[datatype]]&amp;"_"&amp;COL_SIZES[[#This Row],[column_prec]]&amp;"_"&amp;COL_SIZES[[#This Row],[col_len]]</f>
        <v>int_10_4</v>
      </c>
      <c r="B2609" s="108">
        <f>IF(COL_SIZES[[#This Row],[datatype]] = "varchar",
  MIN(
    COL_SIZES[[#This Row],[column_length]],
    IFERROR(VALUE(VLOOKUP(
      COL_SIZES[[#This Row],[table_name]]&amp;"."&amp;COL_SIZES[[#This Row],[column_name]],
      AVG_COL_SIZES[#Data],2,FALSE)),
    COL_SIZES[[#This Row],[column_length]])
  ),
  COL_SIZES[[#This Row],[column_length]])</f>
        <v>4</v>
      </c>
      <c r="C2609" s="109">
        <f>VLOOKUP(A2609,DBMS_TYPE_SIZES[],2,FALSE)</f>
        <v>9</v>
      </c>
      <c r="D2609" s="109">
        <f>VLOOKUP(A2609,DBMS_TYPE_SIZES[],3,FALSE)</f>
        <v>4</v>
      </c>
      <c r="E2609" s="110">
        <f>VLOOKUP(A2609,DBMS_TYPE_SIZES[],4,FALSE)</f>
        <v>4</v>
      </c>
      <c r="F2609" t="s">
        <v>55</v>
      </c>
      <c r="G2609" t="s">
        <v>1361</v>
      </c>
      <c r="H2609" t="s">
        <v>18</v>
      </c>
      <c r="I2609">
        <v>10</v>
      </c>
      <c r="J2609">
        <v>4</v>
      </c>
    </row>
    <row r="2610" spans="1:10">
      <c r="A2610" s="108" t="str">
        <f>COL_SIZES[[#This Row],[datatype]]&amp;"_"&amp;COL_SIZES[[#This Row],[column_prec]]&amp;"_"&amp;COL_SIZES[[#This Row],[col_len]]</f>
        <v>int_10_4</v>
      </c>
      <c r="B2610" s="108">
        <f>IF(COL_SIZES[[#This Row],[datatype]] = "varchar",
  MIN(
    COL_SIZES[[#This Row],[column_length]],
    IFERROR(VALUE(VLOOKUP(
      COL_SIZES[[#This Row],[table_name]]&amp;"."&amp;COL_SIZES[[#This Row],[column_name]],
      AVG_COL_SIZES[#Data],2,FALSE)),
    COL_SIZES[[#This Row],[column_length]])
  ),
  COL_SIZES[[#This Row],[column_length]])</f>
        <v>4</v>
      </c>
      <c r="C2610" s="109">
        <f>VLOOKUP(A2610,DBMS_TYPE_SIZES[],2,FALSE)</f>
        <v>9</v>
      </c>
      <c r="D2610" s="109">
        <f>VLOOKUP(A2610,DBMS_TYPE_SIZES[],3,FALSE)</f>
        <v>4</v>
      </c>
      <c r="E2610" s="110">
        <f>VLOOKUP(A2610,DBMS_TYPE_SIZES[],4,FALSE)</f>
        <v>4</v>
      </c>
      <c r="F2610" t="s">
        <v>55</v>
      </c>
      <c r="G2610" t="s">
        <v>249</v>
      </c>
      <c r="H2610" t="s">
        <v>18</v>
      </c>
      <c r="I2610">
        <v>10</v>
      </c>
      <c r="J2610">
        <v>4</v>
      </c>
    </row>
    <row r="2611" spans="1:10">
      <c r="A2611" s="108" t="str">
        <f>COL_SIZES[[#This Row],[datatype]]&amp;"_"&amp;COL_SIZES[[#This Row],[column_prec]]&amp;"_"&amp;COL_SIZES[[#This Row],[col_len]]</f>
        <v>numeric_1_5</v>
      </c>
      <c r="B2611" s="108">
        <f>IF(COL_SIZES[[#This Row],[datatype]] = "varchar",
  MIN(
    COL_SIZES[[#This Row],[column_length]],
    IFERROR(VALUE(VLOOKUP(
      COL_SIZES[[#This Row],[table_name]]&amp;"."&amp;COL_SIZES[[#This Row],[column_name]],
      AVG_COL_SIZES[#Data],2,FALSE)),
    COL_SIZES[[#This Row],[column_length]])
  ),
  COL_SIZES[[#This Row],[column_length]])</f>
        <v>5</v>
      </c>
      <c r="C2611" s="109">
        <f>VLOOKUP(A2611,DBMS_TYPE_SIZES[],2,FALSE)</f>
        <v>5</v>
      </c>
      <c r="D2611" s="109">
        <f>VLOOKUP(A2611,DBMS_TYPE_SIZES[],3,FALSE)</f>
        <v>5</v>
      </c>
      <c r="E2611" s="110">
        <f>VLOOKUP(A2611,DBMS_TYPE_SIZES[],4,FALSE)</f>
        <v>5</v>
      </c>
      <c r="F2611" t="s">
        <v>55</v>
      </c>
      <c r="G2611" t="s">
        <v>986</v>
      </c>
      <c r="H2611" t="s">
        <v>62</v>
      </c>
      <c r="I2611">
        <v>1</v>
      </c>
      <c r="J2611">
        <v>5</v>
      </c>
    </row>
    <row r="2612" spans="1:10">
      <c r="A2612" s="108" t="str">
        <f>COL_SIZES[[#This Row],[datatype]]&amp;"_"&amp;COL_SIZES[[#This Row],[column_prec]]&amp;"_"&amp;COL_SIZES[[#This Row],[col_len]]</f>
        <v>int_10_4</v>
      </c>
      <c r="B2612" s="108">
        <f>IF(COL_SIZES[[#This Row],[datatype]] = "varchar",
  MIN(
    COL_SIZES[[#This Row],[column_length]],
    IFERROR(VALUE(VLOOKUP(
      COL_SIZES[[#This Row],[table_name]]&amp;"."&amp;COL_SIZES[[#This Row],[column_name]],
      AVG_COL_SIZES[#Data],2,FALSE)),
    COL_SIZES[[#This Row],[column_length]])
  ),
  COL_SIZES[[#This Row],[column_length]])</f>
        <v>4</v>
      </c>
      <c r="C2612" s="109">
        <f>VLOOKUP(A2612,DBMS_TYPE_SIZES[],2,FALSE)</f>
        <v>9</v>
      </c>
      <c r="D2612" s="109">
        <f>VLOOKUP(A2612,DBMS_TYPE_SIZES[],3,FALSE)</f>
        <v>4</v>
      </c>
      <c r="E2612" s="110">
        <f>VLOOKUP(A2612,DBMS_TYPE_SIZES[],4,FALSE)</f>
        <v>4</v>
      </c>
      <c r="F2612" t="s">
        <v>55</v>
      </c>
      <c r="G2612" t="s">
        <v>2017</v>
      </c>
      <c r="H2612" t="s">
        <v>18</v>
      </c>
      <c r="I2612">
        <v>10</v>
      </c>
      <c r="J2612">
        <v>4</v>
      </c>
    </row>
    <row r="2613" spans="1:10">
      <c r="A2613" s="108" t="str">
        <f>COL_SIZES[[#This Row],[datatype]]&amp;"_"&amp;COL_SIZES[[#This Row],[column_prec]]&amp;"_"&amp;COL_SIZES[[#This Row],[col_len]]</f>
        <v>int_10_4</v>
      </c>
      <c r="B2613" s="108">
        <f>IF(COL_SIZES[[#This Row],[datatype]] = "varchar",
  MIN(
    COL_SIZES[[#This Row],[column_length]],
    IFERROR(VALUE(VLOOKUP(
      COL_SIZES[[#This Row],[table_name]]&amp;"."&amp;COL_SIZES[[#This Row],[column_name]],
      AVG_COL_SIZES[#Data],2,FALSE)),
    COL_SIZES[[#This Row],[column_length]])
  ),
  COL_SIZES[[#This Row],[column_length]])</f>
        <v>4</v>
      </c>
      <c r="C2613" s="109">
        <f>VLOOKUP(A2613,DBMS_TYPE_SIZES[],2,FALSE)</f>
        <v>9</v>
      </c>
      <c r="D2613" s="109">
        <f>VLOOKUP(A2613,DBMS_TYPE_SIZES[],3,FALSE)</f>
        <v>4</v>
      </c>
      <c r="E2613" s="110">
        <f>VLOOKUP(A2613,DBMS_TYPE_SIZES[],4,FALSE)</f>
        <v>4</v>
      </c>
      <c r="F2613" t="s">
        <v>55</v>
      </c>
      <c r="G2613" t="s">
        <v>987</v>
      </c>
      <c r="H2613" t="s">
        <v>18</v>
      </c>
      <c r="I2613">
        <v>10</v>
      </c>
      <c r="J2613">
        <v>4</v>
      </c>
    </row>
    <row r="2614" spans="1:10">
      <c r="A2614" s="108" t="str">
        <f>COL_SIZES[[#This Row],[datatype]]&amp;"_"&amp;COL_SIZES[[#This Row],[column_prec]]&amp;"_"&amp;COL_SIZES[[#This Row],[col_len]]</f>
        <v>numeric_1_5</v>
      </c>
      <c r="B2614" s="108">
        <f>IF(COL_SIZES[[#This Row],[datatype]] = "varchar",
  MIN(
    COL_SIZES[[#This Row],[column_length]],
    IFERROR(VALUE(VLOOKUP(
      COL_SIZES[[#This Row],[table_name]]&amp;"."&amp;COL_SIZES[[#This Row],[column_name]],
      AVG_COL_SIZES[#Data],2,FALSE)),
    COL_SIZES[[#This Row],[column_length]])
  ),
  COL_SIZES[[#This Row],[column_length]])</f>
        <v>5</v>
      </c>
      <c r="C2614" s="109">
        <f>VLOOKUP(A2614,DBMS_TYPE_SIZES[],2,FALSE)</f>
        <v>5</v>
      </c>
      <c r="D2614" s="109">
        <f>VLOOKUP(A2614,DBMS_TYPE_SIZES[],3,FALSE)</f>
        <v>5</v>
      </c>
      <c r="E2614" s="110">
        <f>VLOOKUP(A2614,DBMS_TYPE_SIZES[],4,FALSE)</f>
        <v>5</v>
      </c>
      <c r="F2614" t="s">
        <v>55</v>
      </c>
      <c r="G2614" t="s">
        <v>988</v>
      </c>
      <c r="H2614" t="s">
        <v>62</v>
      </c>
      <c r="I2614">
        <v>1</v>
      </c>
      <c r="J2614">
        <v>5</v>
      </c>
    </row>
    <row r="2615" spans="1:10">
      <c r="A2615" s="108" t="str">
        <f>COL_SIZES[[#This Row],[datatype]]&amp;"_"&amp;COL_SIZES[[#This Row],[column_prec]]&amp;"_"&amp;COL_SIZES[[#This Row],[col_len]]</f>
        <v>int_10_4</v>
      </c>
      <c r="B2615" s="108">
        <f>IF(COL_SIZES[[#This Row],[datatype]] = "varchar",
  MIN(
    COL_SIZES[[#This Row],[column_length]],
    IFERROR(VALUE(VLOOKUP(
      COL_SIZES[[#This Row],[table_name]]&amp;"."&amp;COL_SIZES[[#This Row],[column_name]],
      AVG_COL_SIZES[#Data],2,FALSE)),
    COL_SIZES[[#This Row],[column_length]])
  ),
  COL_SIZES[[#This Row],[column_length]])</f>
        <v>4</v>
      </c>
      <c r="C2615" s="109">
        <f>VLOOKUP(A2615,DBMS_TYPE_SIZES[],2,FALSE)</f>
        <v>9</v>
      </c>
      <c r="D2615" s="109">
        <f>VLOOKUP(A2615,DBMS_TYPE_SIZES[],3,FALSE)</f>
        <v>4</v>
      </c>
      <c r="E2615" s="110">
        <f>VLOOKUP(A2615,DBMS_TYPE_SIZES[],4,FALSE)</f>
        <v>4</v>
      </c>
      <c r="F2615" t="s">
        <v>55</v>
      </c>
      <c r="G2615" t="s">
        <v>989</v>
      </c>
      <c r="H2615" t="s">
        <v>18</v>
      </c>
      <c r="I2615">
        <v>10</v>
      </c>
      <c r="J2615">
        <v>4</v>
      </c>
    </row>
    <row r="2616" spans="1:10">
      <c r="A2616" s="108" t="str">
        <f>COL_SIZES[[#This Row],[datatype]]&amp;"_"&amp;COL_SIZES[[#This Row],[column_prec]]&amp;"_"&amp;COL_SIZES[[#This Row],[col_len]]</f>
        <v>numeric_19_9</v>
      </c>
      <c r="B2616" s="108">
        <f>IF(COL_SIZES[[#This Row],[datatype]] = "varchar",
  MIN(
    COL_SIZES[[#This Row],[column_length]],
    IFERROR(VALUE(VLOOKUP(
      COL_SIZES[[#This Row],[table_name]]&amp;"."&amp;COL_SIZES[[#This Row],[column_name]],
      AVG_COL_SIZES[#Data],2,FALSE)),
    COL_SIZES[[#This Row],[column_length]])
  ),
  COL_SIZES[[#This Row],[column_length]])</f>
        <v>9</v>
      </c>
      <c r="C2616" s="109">
        <f>VLOOKUP(A2616,DBMS_TYPE_SIZES[],2,FALSE)</f>
        <v>9</v>
      </c>
      <c r="D2616" s="109">
        <f>VLOOKUP(A2616,DBMS_TYPE_SIZES[],3,FALSE)</f>
        <v>9</v>
      </c>
      <c r="E2616" s="110">
        <f>VLOOKUP(A2616,DBMS_TYPE_SIZES[],4,FALSE)</f>
        <v>9</v>
      </c>
      <c r="F2616" t="s">
        <v>55</v>
      </c>
      <c r="G2616" t="s">
        <v>1362</v>
      </c>
      <c r="H2616" t="s">
        <v>62</v>
      </c>
      <c r="I2616">
        <v>19</v>
      </c>
      <c r="J2616">
        <v>9</v>
      </c>
    </row>
    <row r="2617" spans="1:10">
      <c r="A2617" s="108" t="str">
        <f>COL_SIZES[[#This Row],[datatype]]&amp;"_"&amp;COL_SIZES[[#This Row],[column_prec]]&amp;"_"&amp;COL_SIZES[[#This Row],[col_len]]</f>
        <v>int_10_4</v>
      </c>
      <c r="B2617" s="108">
        <f>IF(COL_SIZES[[#This Row],[datatype]] = "varchar",
  MIN(
    COL_SIZES[[#This Row],[column_length]],
    IFERROR(VALUE(VLOOKUP(
      COL_SIZES[[#This Row],[table_name]]&amp;"."&amp;COL_SIZES[[#This Row],[column_name]],
      AVG_COL_SIZES[#Data],2,FALSE)),
    COL_SIZES[[#This Row],[column_length]])
  ),
  COL_SIZES[[#This Row],[column_length]])</f>
        <v>4</v>
      </c>
      <c r="C2617" s="109">
        <f>VLOOKUP(A2617,DBMS_TYPE_SIZES[],2,FALSE)</f>
        <v>9</v>
      </c>
      <c r="D2617" s="109">
        <f>VLOOKUP(A2617,DBMS_TYPE_SIZES[],3,FALSE)</f>
        <v>4</v>
      </c>
      <c r="E2617" s="110">
        <f>VLOOKUP(A2617,DBMS_TYPE_SIZES[],4,FALSE)</f>
        <v>4</v>
      </c>
      <c r="F2617" t="s">
        <v>55</v>
      </c>
      <c r="G2617" t="s">
        <v>1363</v>
      </c>
      <c r="H2617" t="s">
        <v>18</v>
      </c>
      <c r="I2617">
        <v>10</v>
      </c>
      <c r="J2617">
        <v>4</v>
      </c>
    </row>
    <row r="2618" spans="1:10">
      <c r="A2618" s="108" t="str">
        <f>COL_SIZES[[#This Row],[datatype]]&amp;"_"&amp;COL_SIZES[[#This Row],[column_prec]]&amp;"_"&amp;COL_SIZES[[#This Row],[col_len]]</f>
        <v>int_10_4</v>
      </c>
      <c r="B2618" s="108">
        <f>IF(COL_SIZES[[#This Row],[datatype]] = "varchar",
  MIN(
    COL_SIZES[[#This Row],[column_length]],
    IFERROR(VALUE(VLOOKUP(
      COL_SIZES[[#This Row],[table_name]]&amp;"."&amp;COL_SIZES[[#This Row],[column_name]],
      AVG_COL_SIZES[#Data],2,FALSE)),
    COL_SIZES[[#This Row],[column_length]])
  ),
  COL_SIZES[[#This Row],[column_length]])</f>
        <v>4</v>
      </c>
      <c r="C2618" s="109">
        <f>VLOOKUP(A2618,DBMS_TYPE_SIZES[],2,FALSE)</f>
        <v>9</v>
      </c>
      <c r="D2618" s="109">
        <f>VLOOKUP(A2618,DBMS_TYPE_SIZES[],3,FALSE)</f>
        <v>4</v>
      </c>
      <c r="E2618" s="110">
        <f>VLOOKUP(A2618,DBMS_TYPE_SIZES[],4,FALSE)</f>
        <v>4</v>
      </c>
      <c r="F2618" t="s">
        <v>55</v>
      </c>
      <c r="G2618" t="s">
        <v>990</v>
      </c>
      <c r="H2618" t="s">
        <v>18</v>
      </c>
      <c r="I2618">
        <v>10</v>
      </c>
      <c r="J2618">
        <v>4</v>
      </c>
    </row>
    <row r="2619" spans="1:10">
      <c r="A2619" s="108" t="str">
        <f>COL_SIZES[[#This Row],[datatype]]&amp;"_"&amp;COL_SIZES[[#This Row],[column_prec]]&amp;"_"&amp;COL_SIZES[[#This Row],[col_len]]</f>
        <v>int_10_4</v>
      </c>
      <c r="B2619" s="108">
        <f>IF(COL_SIZES[[#This Row],[datatype]] = "varchar",
  MIN(
    COL_SIZES[[#This Row],[column_length]],
    IFERROR(VALUE(VLOOKUP(
      COL_SIZES[[#This Row],[table_name]]&amp;"."&amp;COL_SIZES[[#This Row],[column_name]],
      AVG_COL_SIZES[#Data],2,FALSE)),
    COL_SIZES[[#This Row],[column_length]])
  ),
  COL_SIZES[[#This Row],[column_length]])</f>
        <v>4</v>
      </c>
      <c r="C2619" s="109">
        <f>VLOOKUP(A2619,DBMS_TYPE_SIZES[],2,FALSE)</f>
        <v>9</v>
      </c>
      <c r="D2619" s="109">
        <f>VLOOKUP(A2619,DBMS_TYPE_SIZES[],3,FALSE)</f>
        <v>4</v>
      </c>
      <c r="E2619" s="110">
        <f>VLOOKUP(A2619,DBMS_TYPE_SIZES[],4,FALSE)</f>
        <v>4</v>
      </c>
      <c r="F2619" t="s">
        <v>55</v>
      </c>
      <c r="G2619" t="s">
        <v>991</v>
      </c>
      <c r="H2619" t="s">
        <v>18</v>
      </c>
      <c r="I2619">
        <v>10</v>
      </c>
      <c r="J2619">
        <v>4</v>
      </c>
    </row>
    <row r="2620" spans="1:10">
      <c r="A2620" s="108" t="str">
        <f>COL_SIZES[[#This Row],[datatype]]&amp;"_"&amp;COL_SIZES[[#This Row],[column_prec]]&amp;"_"&amp;COL_SIZES[[#This Row],[col_len]]</f>
        <v>int_10_4</v>
      </c>
      <c r="B2620" s="108">
        <f>IF(COL_SIZES[[#This Row],[datatype]] = "varchar",
  MIN(
    COL_SIZES[[#This Row],[column_length]],
    IFERROR(VALUE(VLOOKUP(
      COL_SIZES[[#This Row],[table_name]]&amp;"."&amp;COL_SIZES[[#This Row],[column_name]],
      AVG_COL_SIZES[#Data],2,FALSE)),
    COL_SIZES[[#This Row],[column_length]])
  ),
  COL_SIZES[[#This Row],[column_length]])</f>
        <v>4</v>
      </c>
      <c r="C2620" s="109">
        <f>VLOOKUP(A2620,DBMS_TYPE_SIZES[],2,FALSE)</f>
        <v>9</v>
      </c>
      <c r="D2620" s="109">
        <f>VLOOKUP(A2620,DBMS_TYPE_SIZES[],3,FALSE)</f>
        <v>4</v>
      </c>
      <c r="E2620" s="110">
        <f>VLOOKUP(A2620,DBMS_TYPE_SIZES[],4,FALSE)</f>
        <v>4</v>
      </c>
      <c r="F2620" t="s">
        <v>55</v>
      </c>
      <c r="G2620" t="s">
        <v>992</v>
      </c>
      <c r="H2620" t="s">
        <v>18</v>
      </c>
      <c r="I2620">
        <v>10</v>
      </c>
      <c r="J2620">
        <v>4</v>
      </c>
    </row>
    <row r="2621" spans="1:10">
      <c r="A2621" s="108" t="str">
        <f>COL_SIZES[[#This Row],[datatype]]&amp;"_"&amp;COL_SIZES[[#This Row],[column_prec]]&amp;"_"&amp;COL_SIZES[[#This Row],[col_len]]</f>
        <v>int_10_4</v>
      </c>
      <c r="B2621" s="108">
        <f>IF(COL_SIZES[[#This Row],[datatype]] = "varchar",
  MIN(
    COL_SIZES[[#This Row],[column_length]],
    IFERROR(VALUE(VLOOKUP(
      COL_SIZES[[#This Row],[table_name]]&amp;"."&amp;COL_SIZES[[#This Row],[column_name]],
      AVG_COL_SIZES[#Data],2,FALSE)),
    COL_SIZES[[#This Row],[column_length]])
  ),
  COL_SIZES[[#This Row],[column_length]])</f>
        <v>4</v>
      </c>
      <c r="C2621" s="109">
        <f>VLOOKUP(A2621,DBMS_TYPE_SIZES[],2,FALSE)</f>
        <v>9</v>
      </c>
      <c r="D2621" s="109">
        <f>VLOOKUP(A2621,DBMS_TYPE_SIZES[],3,FALSE)</f>
        <v>4</v>
      </c>
      <c r="E2621" s="110">
        <f>VLOOKUP(A2621,DBMS_TYPE_SIZES[],4,FALSE)</f>
        <v>4</v>
      </c>
      <c r="F2621" t="s">
        <v>55</v>
      </c>
      <c r="G2621" t="s">
        <v>250</v>
      </c>
      <c r="H2621" t="s">
        <v>18</v>
      </c>
      <c r="I2621">
        <v>10</v>
      </c>
      <c r="J2621">
        <v>4</v>
      </c>
    </row>
    <row r="2622" spans="1:10">
      <c r="A2622" s="108" t="str">
        <f>COL_SIZES[[#This Row],[datatype]]&amp;"_"&amp;COL_SIZES[[#This Row],[column_prec]]&amp;"_"&amp;COL_SIZES[[#This Row],[col_len]]</f>
        <v>int_10_4</v>
      </c>
      <c r="B2622" s="108">
        <f>IF(COL_SIZES[[#This Row],[datatype]] = "varchar",
  MIN(
    COL_SIZES[[#This Row],[column_length]],
    IFERROR(VALUE(VLOOKUP(
      COL_SIZES[[#This Row],[table_name]]&amp;"."&amp;COL_SIZES[[#This Row],[column_name]],
      AVG_COL_SIZES[#Data],2,FALSE)),
    COL_SIZES[[#This Row],[column_length]])
  ),
  COL_SIZES[[#This Row],[column_length]])</f>
        <v>4</v>
      </c>
      <c r="C2622" s="109">
        <f>VLOOKUP(A2622,DBMS_TYPE_SIZES[],2,FALSE)</f>
        <v>9</v>
      </c>
      <c r="D2622" s="109">
        <f>VLOOKUP(A2622,DBMS_TYPE_SIZES[],3,FALSE)</f>
        <v>4</v>
      </c>
      <c r="E2622" s="110">
        <f>VLOOKUP(A2622,DBMS_TYPE_SIZES[],4,FALSE)</f>
        <v>4</v>
      </c>
      <c r="F2622" t="s">
        <v>55</v>
      </c>
      <c r="G2622" t="s">
        <v>993</v>
      </c>
      <c r="H2622" t="s">
        <v>18</v>
      </c>
      <c r="I2622">
        <v>10</v>
      </c>
      <c r="J2622">
        <v>4</v>
      </c>
    </row>
    <row r="2623" spans="1:10">
      <c r="A2623" s="108" t="str">
        <f>COL_SIZES[[#This Row],[datatype]]&amp;"_"&amp;COL_SIZES[[#This Row],[column_prec]]&amp;"_"&amp;COL_SIZES[[#This Row],[col_len]]</f>
        <v>int_10_4</v>
      </c>
      <c r="B2623" s="108">
        <f>IF(COL_SIZES[[#This Row],[datatype]] = "varchar",
  MIN(
    COL_SIZES[[#This Row],[column_length]],
    IFERROR(VALUE(VLOOKUP(
      COL_SIZES[[#This Row],[table_name]]&amp;"."&amp;COL_SIZES[[#This Row],[column_name]],
      AVG_COL_SIZES[#Data],2,FALSE)),
    COL_SIZES[[#This Row],[column_length]])
  ),
  COL_SIZES[[#This Row],[column_length]])</f>
        <v>4</v>
      </c>
      <c r="C2623" s="109">
        <f>VLOOKUP(A2623,DBMS_TYPE_SIZES[],2,FALSE)</f>
        <v>9</v>
      </c>
      <c r="D2623" s="109">
        <f>VLOOKUP(A2623,DBMS_TYPE_SIZES[],3,FALSE)</f>
        <v>4</v>
      </c>
      <c r="E2623" s="110">
        <f>VLOOKUP(A2623,DBMS_TYPE_SIZES[],4,FALSE)</f>
        <v>4</v>
      </c>
      <c r="F2623" t="s">
        <v>55</v>
      </c>
      <c r="G2623" t="s">
        <v>263</v>
      </c>
      <c r="H2623" t="s">
        <v>18</v>
      </c>
      <c r="I2623">
        <v>10</v>
      </c>
      <c r="J2623">
        <v>4</v>
      </c>
    </row>
    <row r="2624" spans="1:10">
      <c r="A2624" s="108" t="str">
        <f>COL_SIZES[[#This Row],[datatype]]&amp;"_"&amp;COL_SIZES[[#This Row],[column_prec]]&amp;"_"&amp;COL_SIZES[[#This Row],[col_len]]</f>
        <v>smallint_5_2</v>
      </c>
      <c r="B2624" s="108">
        <f>IF(COL_SIZES[[#This Row],[datatype]] = "varchar",
  MIN(
    COL_SIZES[[#This Row],[column_length]],
    IFERROR(VALUE(VLOOKUP(
      COL_SIZES[[#This Row],[table_name]]&amp;"."&amp;COL_SIZES[[#This Row],[column_name]],
      AVG_COL_SIZES[#Data],2,FALSE)),
    COL_SIZES[[#This Row],[column_length]])
  ),
  COL_SIZES[[#This Row],[column_length]])</f>
        <v>2</v>
      </c>
      <c r="C2624" s="109">
        <f>VLOOKUP(A2624,DBMS_TYPE_SIZES[],2,FALSE)</f>
        <v>5</v>
      </c>
      <c r="D2624" s="109">
        <f>VLOOKUP(A2624,DBMS_TYPE_SIZES[],3,FALSE)</f>
        <v>2</v>
      </c>
      <c r="E2624" s="110">
        <f>VLOOKUP(A2624,DBMS_TYPE_SIZES[],4,FALSE)</f>
        <v>2</v>
      </c>
      <c r="F2624" t="s">
        <v>55</v>
      </c>
      <c r="G2624" t="s">
        <v>994</v>
      </c>
      <c r="H2624" t="s">
        <v>19</v>
      </c>
      <c r="I2624">
        <v>5</v>
      </c>
      <c r="J2624">
        <v>2</v>
      </c>
    </row>
    <row r="2625" spans="1:10">
      <c r="A2625" s="108" t="str">
        <f>COL_SIZES[[#This Row],[datatype]]&amp;"_"&amp;COL_SIZES[[#This Row],[column_prec]]&amp;"_"&amp;COL_SIZES[[#This Row],[col_len]]</f>
        <v>int_10_4</v>
      </c>
      <c r="B2625" s="108">
        <f>IF(COL_SIZES[[#This Row],[datatype]] = "varchar",
  MIN(
    COL_SIZES[[#This Row],[column_length]],
    IFERROR(VALUE(VLOOKUP(
      COL_SIZES[[#This Row],[table_name]]&amp;"."&amp;COL_SIZES[[#This Row],[column_name]],
      AVG_COL_SIZES[#Data],2,FALSE)),
    COL_SIZES[[#This Row],[column_length]])
  ),
  COL_SIZES[[#This Row],[column_length]])</f>
        <v>4</v>
      </c>
      <c r="C2625" s="109">
        <f>VLOOKUP(A2625,DBMS_TYPE_SIZES[],2,FALSE)</f>
        <v>9</v>
      </c>
      <c r="D2625" s="109">
        <f>VLOOKUP(A2625,DBMS_TYPE_SIZES[],3,FALSE)</f>
        <v>4</v>
      </c>
      <c r="E2625" s="110">
        <f>VLOOKUP(A2625,DBMS_TYPE_SIZES[],4,FALSE)</f>
        <v>4</v>
      </c>
      <c r="F2625" t="s">
        <v>55</v>
      </c>
      <c r="G2625" t="s">
        <v>995</v>
      </c>
      <c r="H2625" t="s">
        <v>18</v>
      </c>
      <c r="I2625">
        <v>10</v>
      </c>
      <c r="J2625">
        <v>4</v>
      </c>
    </row>
    <row r="2626" spans="1:10">
      <c r="A2626" s="108" t="str">
        <f>COL_SIZES[[#This Row],[datatype]]&amp;"_"&amp;COL_SIZES[[#This Row],[column_prec]]&amp;"_"&amp;COL_SIZES[[#This Row],[col_len]]</f>
        <v>int_10_4</v>
      </c>
      <c r="B2626" s="108">
        <f>IF(COL_SIZES[[#This Row],[datatype]] = "varchar",
  MIN(
    COL_SIZES[[#This Row],[column_length]],
    IFERROR(VALUE(VLOOKUP(
      COL_SIZES[[#This Row],[table_name]]&amp;"."&amp;COL_SIZES[[#This Row],[column_name]],
      AVG_COL_SIZES[#Data],2,FALSE)),
    COL_SIZES[[#This Row],[column_length]])
  ),
  COL_SIZES[[#This Row],[column_length]])</f>
        <v>4</v>
      </c>
      <c r="C2626" s="109">
        <f>VLOOKUP(A2626,DBMS_TYPE_SIZES[],2,FALSE)</f>
        <v>9</v>
      </c>
      <c r="D2626" s="109">
        <f>VLOOKUP(A2626,DBMS_TYPE_SIZES[],3,FALSE)</f>
        <v>4</v>
      </c>
      <c r="E2626" s="110">
        <f>VLOOKUP(A2626,DBMS_TYPE_SIZES[],4,FALSE)</f>
        <v>4</v>
      </c>
      <c r="F2626" t="s">
        <v>55</v>
      </c>
      <c r="G2626" t="s">
        <v>996</v>
      </c>
      <c r="H2626" t="s">
        <v>18</v>
      </c>
      <c r="I2626">
        <v>10</v>
      </c>
      <c r="J2626">
        <v>4</v>
      </c>
    </row>
    <row r="2627" spans="1:10">
      <c r="A2627" s="108" t="str">
        <f>COL_SIZES[[#This Row],[datatype]]&amp;"_"&amp;COL_SIZES[[#This Row],[column_prec]]&amp;"_"&amp;COL_SIZES[[#This Row],[col_len]]</f>
        <v>numeric_19_9</v>
      </c>
      <c r="B2627" s="108">
        <f>IF(COL_SIZES[[#This Row],[datatype]] = "varchar",
  MIN(
    COL_SIZES[[#This Row],[column_length]],
    IFERROR(VALUE(VLOOKUP(
      COL_SIZES[[#This Row],[table_name]]&amp;"."&amp;COL_SIZES[[#This Row],[column_name]],
      AVG_COL_SIZES[#Data],2,FALSE)),
    COL_SIZES[[#This Row],[column_length]])
  ),
  COL_SIZES[[#This Row],[column_length]])</f>
        <v>9</v>
      </c>
      <c r="C2627" s="109">
        <f>VLOOKUP(A2627,DBMS_TYPE_SIZES[],2,FALSE)</f>
        <v>9</v>
      </c>
      <c r="D2627" s="109">
        <f>VLOOKUP(A2627,DBMS_TYPE_SIZES[],3,FALSE)</f>
        <v>9</v>
      </c>
      <c r="E2627" s="110">
        <f>VLOOKUP(A2627,DBMS_TYPE_SIZES[],4,FALSE)</f>
        <v>9</v>
      </c>
      <c r="F2627" t="s">
        <v>55</v>
      </c>
      <c r="G2627" t="s">
        <v>269</v>
      </c>
      <c r="H2627" t="s">
        <v>62</v>
      </c>
      <c r="I2627">
        <v>19</v>
      </c>
      <c r="J2627">
        <v>9</v>
      </c>
    </row>
    <row r="2628" spans="1:10">
      <c r="A2628" s="108" t="str">
        <f>COL_SIZES[[#This Row],[datatype]]&amp;"_"&amp;COL_SIZES[[#This Row],[column_prec]]&amp;"_"&amp;COL_SIZES[[#This Row],[col_len]]</f>
        <v>int_10_4</v>
      </c>
      <c r="B2628" s="108">
        <f>IF(COL_SIZES[[#This Row],[datatype]] = "varchar",
  MIN(
    COL_SIZES[[#This Row],[column_length]],
    IFERROR(VALUE(VLOOKUP(
      COL_SIZES[[#This Row],[table_name]]&amp;"."&amp;COL_SIZES[[#This Row],[column_name]],
      AVG_COL_SIZES[#Data],2,FALSE)),
    COL_SIZES[[#This Row],[column_length]])
  ),
  COL_SIZES[[#This Row],[column_length]])</f>
        <v>4</v>
      </c>
      <c r="C2628" s="109">
        <f>VLOOKUP(A2628,DBMS_TYPE_SIZES[],2,FALSE)</f>
        <v>9</v>
      </c>
      <c r="D2628" s="109">
        <f>VLOOKUP(A2628,DBMS_TYPE_SIZES[],3,FALSE)</f>
        <v>4</v>
      </c>
      <c r="E2628" s="110">
        <f>VLOOKUP(A2628,DBMS_TYPE_SIZES[],4,FALSE)</f>
        <v>4</v>
      </c>
      <c r="F2628" t="s">
        <v>55</v>
      </c>
      <c r="G2628" t="s">
        <v>1364</v>
      </c>
      <c r="H2628" t="s">
        <v>18</v>
      </c>
      <c r="I2628">
        <v>10</v>
      </c>
      <c r="J2628">
        <v>4</v>
      </c>
    </row>
    <row r="2629" spans="1:10">
      <c r="A2629" s="108" t="str">
        <f>COL_SIZES[[#This Row],[datatype]]&amp;"_"&amp;COL_SIZES[[#This Row],[column_prec]]&amp;"_"&amp;COL_SIZES[[#This Row],[col_len]]</f>
        <v>int_10_4</v>
      </c>
      <c r="B2629" s="108">
        <f>IF(COL_SIZES[[#This Row],[datatype]] = "varchar",
  MIN(
    COL_SIZES[[#This Row],[column_length]],
    IFERROR(VALUE(VLOOKUP(
      COL_SIZES[[#This Row],[table_name]]&amp;"."&amp;COL_SIZES[[#This Row],[column_name]],
      AVG_COL_SIZES[#Data],2,FALSE)),
    COL_SIZES[[#This Row],[column_length]])
  ),
  COL_SIZES[[#This Row],[column_length]])</f>
        <v>4</v>
      </c>
      <c r="C2629" s="109">
        <f>VLOOKUP(A2629,DBMS_TYPE_SIZES[],2,FALSE)</f>
        <v>9</v>
      </c>
      <c r="D2629" s="109">
        <f>VLOOKUP(A2629,DBMS_TYPE_SIZES[],3,FALSE)</f>
        <v>4</v>
      </c>
      <c r="E2629" s="110">
        <f>VLOOKUP(A2629,DBMS_TYPE_SIZES[],4,FALSE)</f>
        <v>4</v>
      </c>
      <c r="F2629" t="s">
        <v>55</v>
      </c>
      <c r="G2629" t="s">
        <v>251</v>
      </c>
      <c r="H2629" t="s">
        <v>18</v>
      </c>
      <c r="I2629">
        <v>10</v>
      </c>
      <c r="J2629">
        <v>4</v>
      </c>
    </row>
    <row r="2630" spans="1:10">
      <c r="A2630" s="108" t="str">
        <f>COL_SIZES[[#This Row],[datatype]]&amp;"_"&amp;COL_SIZES[[#This Row],[column_prec]]&amp;"_"&amp;COL_SIZES[[#This Row],[col_len]]</f>
        <v>numeric_1_5</v>
      </c>
      <c r="B2630" s="108">
        <f>IF(COL_SIZES[[#This Row],[datatype]] = "varchar",
  MIN(
    COL_SIZES[[#This Row],[column_length]],
    IFERROR(VALUE(VLOOKUP(
      COL_SIZES[[#This Row],[table_name]]&amp;"."&amp;COL_SIZES[[#This Row],[column_name]],
      AVG_COL_SIZES[#Data],2,FALSE)),
    COL_SIZES[[#This Row],[column_length]])
  ),
  COL_SIZES[[#This Row],[column_length]])</f>
        <v>5</v>
      </c>
      <c r="C2630" s="109">
        <f>VLOOKUP(A2630,DBMS_TYPE_SIZES[],2,FALSE)</f>
        <v>5</v>
      </c>
      <c r="D2630" s="109">
        <f>VLOOKUP(A2630,DBMS_TYPE_SIZES[],3,FALSE)</f>
        <v>5</v>
      </c>
      <c r="E2630" s="110">
        <f>VLOOKUP(A2630,DBMS_TYPE_SIZES[],4,FALSE)</f>
        <v>5</v>
      </c>
      <c r="F2630" t="s">
        <v>55</v>
      </c>
      <c r="G2630" t="s">
        <v>997</v>
      </c>
      <c r="H2630" t="s">
        <v>62</v>
      </c>
      <c r="I2630">
        <v>1</v>
      </c>
      <c r="J2630">
        <v>5</v>
      </c>
    </row>
    <row r="2631" spans="1:10">
      <c r="A2631" s="108" t="str">
        <f>COL_SIZES[[#This Row],[datatype]]&amp;"_"&amp;COL_SIZES[[#This Row],[column_prec]]&amp;"_"&amp;COL_SIZES[[#This Row],[col_len]]</f>
        <v>varchar_0_50</v>
      </c>
      <c r="B2631" s="108">
        <f>IF(COL_SIZES[[#This Row],[datatype]] = "varchar",
  MIN(
    COL_SIZES[[#This Row],[column_length]],
    IFERROR(VALUE(VLOOKUP(
      COL_SIZES[[#This Row],[table_name]]&amp;"."&amp;COL_SIZES[[#This Row],[column_name]],
      AVG_COL_SIZES[#Data],2,FALSE)),
    COL_SIZES[[#This Row],[column_length]])
  ),
  COL_SIZES[[#This Row],[column_length]])</f>
        <v>50</v>
      </c>
      <c r="C2631" s="109">
        <f>VLOOKUP(A2631,DBMS_TYPE_SIZES[],2,FALSE)</f>
        <v>50</v>
      </c>
      <c r="D2631" s="109">
        <f>VLOOKUP(A2631,DBMS_TYPE_SIZES[],3,FALSE)</f>
        <v>50</v>
      </c>
      <c r="E2631" s="110">
        <f>VLOOKUP(A2631,DBMS_TYPE_SIZES[],4,FALSE)</f>
        <v>51</v>
      </c>
      <c r="F2631" t="s">
        <v>55</v>
      </c>
      <c r="G2631" t="s">
        <v>164</v>
      </c>
      <c r="H2631" t="s">
        <v>86</v>
      </c>
      <c r="I2631">
        <v>0</v>
      </c>
      <c r="J2631">
        <v>50</v>
      </c>
    </row>
    <row r="2632" spans="1:10">
      <c r="A2632" s="108" t="str">
        <f>COL_SIZES[[#This Row],[datatype]]&amp;"_"&amp;COL_SIZES[[#This Row],[column_prec]]&amp;"_"&amp;COL_SIZES[[#This Row],[col_len]]</f>
        <v>int_10_4</v>
      </c>
      <c r="B2632" s="108">
        <f>IF(COL_SIZES[[#This Row],[datatype]] = "varchar",
  MIN(
    COL_SIZES[[#This Row],[column_length]],
    IFERROR(VALUE(VLOOKUP(
      COL_SIZES[[#This Row],[table_name]]&amp;"."&amp;COL_SIZES[[#This Row],[column_name]],
      AVG_COL_SIZES[#Data],2,FALSE)),
    COL_SIZES[[#This Row],[column_length]])
  ),
  COL_SIZES[[#This Row],[column_length]])</f>
        <v>4</v>
      </c>
      <c r="C2632" s="109">
        <f>VLOOKUP(A2632,DBMS_TYPE_SIZES[],2,FALSE)</f>
        <v>9</v>
      </c>
      <c r="D2632" s="109">
        <f>VLOOKUP(A2632,DBMS_TYPE_SIZES[],3,FALSE)</f>
        <v>4</v>
      </c>
      <c r="E2632" s="110">
        <f>VLOOKUP(A2632,DBMS_TYPE_SIZES[],4,FALSE)</f>
        <v>4</v>
      </c>
      <c r="F2632" t="s">
        <v>55</v>
      </c>
      <c r="G2632" t="s">
        <v>531</v>
      </c>
      <c r="H2632" t="s">
        <v>18</v>
      </c>
      <c r="I2632">
        <v>10</v>
      </c>
      <c r="J2632">
        <v>4</v>
      </c>
    </row>
    <row r="2633" spans="1:10">
      <c r="A2633" s="108" t="str">
        <f>COL_SIZES[[#This Row],[datatype]]&amp;"_"&amp;COL_SIZES[[#This Row],[column_prec]]&amp;"_"&amp;COL_SIZES[[#This Row],[col_len]]</f>
        <v>smallint_5_2</v>
      </c>
      <c r="B2633" s="108">
        <f>IF(COL_SIZES[[#This Row],[datatype]] = "varchar",
  MIN(
    COL_SIZES[[#This Row],[column_length]],
    IFERROR(VALUE(VLOOKUP(
      COL_SIZES[[#This Row],[table_name]]&amp;"."&amp;COL_SIZES[[#This Row],[column_name]],
      AVG_COL_SIZES[#Data],2,FALSE)),
    COL_SIZES[[#This Row],[column_length]])
  ),
  COL_SIZES[[#This Row],[column_length]])</f>
        <v>2</v>
      </c>
      <c r="C2633" s="109">
        <f>VLOOKUP(A2633,DBMS_TYPE_SIZES[],2,FALSE)</f>
        <v>5</v>
      </c>
      <c r="D2633" s="109">
        <f>VLOOKUP(A2633,DBMS_TYPE_SIZES[],3,FALSE)</f>
        <v>2</v>
      </c>
      <c r="E2633" s="110">
        <f>VLOOKUP(A2633,DBMS_TYPE_SIZES[],4,FALSE)</f>
        <v>2</v>
      </c>
      <c r="F2633" t="s">
        <v>55</v>
      </c>
      <c r="G2633" t="s">
        <v>998</v>
      </c>
      <c r="H2633" t="s">
        <v>19</v>
      </c>
      <c r="I2633">
        <v>5</v>
      </c>
      <c r="J2633">
        <v>2</v>
      </c>
    </row>
    <row r="2634" spans="1:10">
      <c r="A2634" s="108" t="str">
        <f>COL_SIZES[[#This Row],[datatype]]&amp;"_"&amp;COL_SIZES[[#This Row],[column_prec]]&amp;"_"&amp;COL_SIZES[[#This Row],[col_len]]</f>
        <v>int_10_4</v>
      </c>
      <c r="B2634" s="108">
        <f>IF(COL_SIZES[[#This Row],[datatype]] = "varchar",
  MIN(
    COL_SIZES[[#This Row],[column_length]],
    IFERROR(VALUE(VLOOKUP(
      COL_SIZES[[#This Row],[table_name]]&amp;"."&amp;COL_SIZES[[#This Row],[column_name]],
      AVG_COL_SIZES[#Data],2,FALSE)),
    COL_SIZES[[#This Row],[column_length]])
  ),
  COL_SIZES[[#This Row],[column_length]])</f>
        <v>4</v>
      </c>
      <c r="C2634" s="109">
        <f>VLOOKUP(A2634,DBMS_TYPE_SIZES[],2,FALSE)</f>
        <v>9</v>
      </c>
      <c r="D2634" s="109">
        <f>VLOOKUP(A2634,DBMS_TYPE_SIZES[],3,FALSE)</f>
        <v>4</v>
      </c>
      <c r="E2634" s="110">
        <f>VLOOKUP(A2634,DBMS_TYPE_SIZES[],4,FALSE)</f>
        <v>4</v>
      </c>
      <c r="F2634" t="s">
        <v>55</v>
      </c>
      <c r="G2634" t="s">
        <v>999</v>
      </c>
      <c r="H2634" t="s">
        <v>18</v>
      </c>
      <c r="I2634">
        <v>10</v>
      </c>
      <c r="J2634">
        <v>4</v>
      </c>
    </row>
    <row r="2635" spans="1:10">
      <c r="A2635" s="108" t="str">
        <f>COL_SIZES[[#This Row],[datatype]]&amp;"_"&amp;COL_SIZES[[#This Row],[column_prec]]&amp;"_"&amp;COL_SIZES[[#This Row],[col_len]]</f>
        <v>smallint_5_2</v>
      </c>
      <c r="B2635" s="108">
        <f>IF(COL_SIZES[[#This Row],[datatype]] = "varchar",
  MIN(
    COL_SIZES[[#This Row],[column_length]],
    IFERROR(VALUE(VLOOKUP(
      COL_SIZES[[#This Row],[table_name]]&amp;"."&amp;COL_SIZES[[#This Row],[column_name]],
      AVG_COL_SIZES[#Data],2,FALSE)),
    COL_SIZES[[#This Row],[column_length]])
  ),
  COL_SIZES[[#This Row],[column_length]])</f>
        <v>2</v>
      </c>
      <c r="C2635" s="109">
        <f>VLOOKUP(A2635,DBMS_TYPE_SIZES[],2,FALSE)</f>
        <v>5</v>
      </c>
      <c r="D2635" s="109">
        <f>VLOOKUP(A2635,DBMS_TYPE_SIZES[],3,FALSE)</f>
        <v>2</v>
      </c>
      <c r="E2635" s="110">
        <f>VLOOKUP(A2635,DBMS_TYPE_SIZES[],4,FALSE)</f>
        <v>2</v>
      </c>
      <c r="F2635" t="s">
        <v>55</v>
      </c>
      <c r="G2635" t="s">
        <v>1000</v>
      </c>
      <c r="H2635" t="s">
        <v>19</v>
      </c>
      <c r="I2635">
        <v>5</v>
      </c>
      <c r="J2635">
        <v>2</v>
      </c>
    </row>
    <row r="2636" spans="1:10">
      <c r="A2636" s="108" t="str">
        <f>COL_SIZES[[#This Row],[datatype]]&amp;"_"&amp;COL_SIZES[[#This Row],[column_prec]]&amp;"_"&amp;COL_SIZES[[#This Row],[col_len]]</f>
        <v>int_10_4</v>
      </c>
      <c r="B2636" s="108">
        <f>IF(COL_SIZES[[#This Row],[datatype]] = "varchar",
  MIN(
    COL_SIZES[[#This Row],[column_length]],
    IFERROR(VALUE(VLOOKUP(
      COL_SIZES[[#This Row],[table_name]]&amp;"."&amp;COL_SIZES[[#This Row],[column_name]],
      AVG_COL_SIZES[#Data],2,FALSE)),
    COL_SIZES[[#This Row],[column_length]])
  ),
  COL_SIZES[[#This Row],[column_length]])</f>
        <v>4</v>
      </c>
      <c r="C2636" s="109">
        <f>VLOOKUP(A2636,DBMS_TYPE_SIZES[],2,FALSE)</f>
        <v>9</v>
      </c>
      <c r="D2636" s="109">
        <f>VLOOKUP(A2636,DBMS_TYPE_SIZES[],3,FALSE)</f>
        <v>4</v>
      </c>
      <c r="E2636" s="110">
        <f>VLOOKUP(A2636,DBMS_TYPE_SIZES[],4,FALSE)</f>
        <v>4</v>
      </c>
      <c r="F2636" t="s">
        <v>55</v>
      </c>
      <c r="G2636" t="s">
        <v>1001</v>
      </c>
      <c r="H2636" t="s">
        <v>18</v>
      </c>
      <c r="I2636">
        <v>10</v>
      </c>
      <c r="J2636">
        <v>4</v>
      </c>
    </row>
    <row r="2637" spans="1:10">
      <c r="A2637" s="108" t="str">
        <f>COL_SIZES[[#This Row],[datatype]]&amp;"_"&amp;COL_SIZES[[#This Row],[column_prec]]&amp;"_"&amp;COL_SIZES[[#This Row],[col_len]]</f>
        <v>smallint_5_2</v>
      </c>
      <c r="B2637" s="108">
        <f>IF(COL_SIZES[[#This Row],[datatype]] = "varchar",
  MIN(
    COL_SIZES[[#This Row],[column_length]],
    IFERROR(VALUE(VLOOKUP(
      COL_SIZES[[#This Row],[table_name]]&amp;"."&amp;COL_SIZES[[#This Row],[column_name]],
      AVG_COL_SIZES[#Data],2,FALSE)),
    COL_SIZES[[#This Row],[column_length]])
  ),
  COL_SIZES[[#This Row],[column_length]])</f>
        <v>2</v>
      </c>
      <c r="C2637" s="109">
        <f>VLOOKUP(A2637,DBMS_TYPE_SIZES[],2,FALSE)</f>
        <v>5</v>
      </c>
      <c r="D2637" s="109">
        <f>VLOOKUP(A2637,DBMS_TYPE_SIZES[],3,FALSE)</f>
        <v>2</v>
      </c>
      <c r="E2637" s="110">
        <f>VLOOKUP(A2637,DBMS_TYPE_SIZES[],4,FALSE)</f>
        <v>2</v>
      </c>
      <c r="F2637" t="s">
        <v>55</v>
      </c>
      <c r="G2637" t="s">
        <v>1002</v>
      </c>
      <c r="H2637" t="s">
        <v>19</v>
      </c>
      <c r="I2637">
        <v>5</v>
      </c>
      <c r="J2637">
        <v>2</v>
      </c>
    </row>
    <row r="2638" spans="1:10">
      <c r="A2638" s="108" t="str">
        <f>COL_SIZES[[#This Row],[datatype]]&amp;"_"&amp;COL_SIZES[[#This Row],[column_prec]]&amp;"_"&amp;COL_SIZES[[#This Row],[col_len]]</f>
        <v>int_10_4</v>
      </c>
      <c r="B2638" s="108">
        <f>IF(COL_SIZES[[#This Row],[datatype]] = "varchar",
  MIN(
    COL_SIZES[[#This Row],[column_length]],
    IFERROR(VALUE(VLOOKUP(
      COL_SIZES[[#This Row],[table_name]]&amp;"."&amp;COL_SIZES[[#This Row],[column_name]],
      AVG_COL_SIZES[#Data],2,FALSE)),
    COL_SIZES[[#This Row],[column_length]])
  ),
  COL_SIZES[[#This Row],[column_length]])</f>
        <v>4</v>
      </c>
      <c r="C2638" s="109">
        <f>VLOOKUP(A2638,DBMS_TYPE_SIZES[],2,FALSE)</f>
        <v>9</v>
      </c>
      <c r="D2638" s="109">
        <f>VLOOKUP(A2638,DBMS_TYPE_SIZES[],3,FALSE)</f>
        <v>4</v>
      </c>
      <c r="E2638" s="110">
        <f>VLOOKUP(A2638,DBMS_TYPE_SIZES[],4,FALSE)</f>
        <v>4</v>
      </c>
      <c r="F2638" t="s">
        <v>55</v>
      </c>
      <c r="G2638" t="s">
        <v>1003</v>
      </c>
      <c r="H2638" t="s">
        <v>18</v>
      </c>
      <c r="I2638">
        <v>10</v>
      </c>
      <c r="J2638">
        <v>4</v>
      </c>
    </row>
    <row r="2639" spans="1:10">
      <c r="A2639" s="108" t="str">
        <f>COL_SIZES[[#This Row],[datatype]]&amp;"_"&amp;COL_SIZES[[#This Row],[column_prec]]&amp;"_"&amp;COL_SIZES[[#This Row],[col_len]]</f>
        <v>numeric_19_9</v>
      </c>
      <c r="B2639" s="108">
        <f>IF(COL_SIZES[[#This Row],[datatype]] = "varchar",
  MIN(
    COL_SIZES[[#This Row],[column_length]],
    IFERROR(VALUE(VLOOKUP(
      COL_SIZES[[#This Row],[table_name]]&amp;"."&amp;COL_SIZES[[#This Row],[column_name]],
      AVG_COL_SIZES[#Data],2,FALSE)),
    COL_SIZES[[#This Row],[column_length]])
  ),
  COL_SIZES[[#This Row],[column_length]])</f>
        <v>9</v>
      </c>
      <c r="C2639" s="109">
        <f>VLOOKUP(A2639,DBMS_TYPE_SIZES[],2,FALSE)</f>
        <v>9</v>
      </c>
      <c r="D2639" s="109">
        <f>VLOOKUP(A2639,DBMS_TYPE_SIZES[],3,FALSE)</f>
        <v>9</v>
      </c>
      <c r="E2639" s="110">
        <f>VLOOKUP(A2639,DBMS_TYPE_SIZES[],4,FALSE)</f>
        <v>9</v>
      </c>
      <c r="F2639" t="s">
        <v>55</v>
      </c>
      <c r="G2639" t="s">
        <v>1004</v>
      </c>
      <c r="H2639" t="s">
        <v>62</v>
      </c>
      <c r="I2639">
        <v>19</v>
      </c>
      <c r="J2639">
        <v>9</v>
      </c>
    </row>
    <row r="2640" spans="1:10">
      <c r="A2640" s="108" t="str">
        <f>COL_SIZES[[#This Row],[datatype]]&amp;"_"&amp;COL_SIZES[[#This Row],[column_prec]]&amp;"_"&amp;COL_SIZES[[#This Row],[col_len]]</f>
        <v>int_10_4</v>
      </c>
      <c r="B2640" s="108">
        <f>IF(COL_SIZES[[#This Row],[datatype]] = "varchar",
  MIN(
    COL_SIZES[[#This Row],[column_length]],
    IFERROR(VALUE(VLOOKUP(
      COL_SIZES[[#This Row],[table_name]]&amp;"."&amp;COL_SIZES[[#This Row],[column_name]],
      AVG_COL_SIZES[#Data],2,FALSE)),
    COL_SIZES[[#This Row],[column_length]])
  ),
  COL_SIZES[[#This Row],[column_length]])</f>
        <v>4</v>
      </c>
      <c r="C2640" s="109">
        <f>VLOOKUP(A2640,DBMS_TYPE_SIZES[],2,FALSE)</f>
        <v>9</v>
      </c>
      <c r="D2640" s="109">
        <f>VLOOKUP(A2640,DBMS_TYPE_SIZES[],3,FALSE)</f>
        <v>4</v>
      </c>
      <c r="E2640" s="110">
        <f>VLOOKUP(A2640,DBMS_TYPE_SIZES[],4,FALSE)</f>
        <v>4</v>
      </c>
      <c r="F2640" t="s">
        <v>55</v>
      </c>
      <c r="G2640" t="s">
        <v>1365</v>
      </c>
      <c r="H2640" t="s">
        <v>18</v>
      </c>
      <c r="I2640">
        <v>10</v>
      </c>
      <c r="J2640">
        <v>4</v>
      </c>
    </row>
    <row r="2641" spans="1:10">
      <c r="A2641" s="108" t="str">
        <f>COL_SIZES[[#This Row],[datatype]]&amp;"_"&amp;COL_SIZES[[#This Row],[column_prec]]&amp;"_"&amp;COL_SIZES[[#This Row],[col_len]]</f>
        <v>int_10_4</v>
      </c>
      <c r="B2641" s="108">
        <f>IF(COL_SIZES[[#This Row],[datatype]] = "varchar",
  MIN(
    COL_SIZES[[#This Row],[column_length]],
    IFERROR(VALUE(VLOOKUP(
      COL_SIZES[[#This Row],[table_name]]&amp;"."&amp;COL_SIZES[[#This Row],[column_name]],
      AVG_COL_SIZES[#Data],2,FALSE)),
    COL_SIZES[[#This Row],[column_length]])
  ),
  COL_SIZES[[#This Row],[column_length]])</f>
        <v>4</v>
      </c>
      <c r="C2641" s="109">
        <f>VLOOKUP(A2641,DBMS_TYPE_SIZES[],2,FALSE)</f>
        <v>9</v>
      </c>
      <c r="D2641" s="109">
        <f>VLOOKUP(A2641,DBMS_TYPE_SIZES[],3,FALSE)</f>
        <v>4</v>
      </c>
      <c r="E2641" s="110">
        <f>VLOOKUP(A2641,DBMS_TYPE_SIZES[],4,FALSE)</f>
        <v>4</v>
      </c>
      <c r="F2641" t="s">
        <v>55</v>
      </c>
      <c r="G2641" t="s">
        <v>1005</v>
      </c>
      <c r="H2641" t="s">
        <v>18</v>
      </c>
      <c r="I2641">
        <v>10</v>
      </c>
      <c r="J2641">
        <v>4</v>
      </c>
    </row>
    <row r="2642" spans="1:10">
      <c r="A2642" s="108" t="str">
        <f>COL_SIZES[[#This Row],[datatype]]&amp;"_"&amp;COL_SIZES[[#This Row],[column_prec]]&amp;"_"&amp;COL_SIZES[[#This Row],[col_len]]</f>
        <v>numeric_1_5</v>
      </c>
      <c r="B2642" s="108">
        <f>IF(COL_SIZES[[#This Row],[datatype]] = "varchar",
  MIN(
    COL_SIZES[[#This Row],[column_length]],
    IFERROR(VALUE(VLOOKUP(
      COL_SIZES[[#This Row],[table_name]]&amp;"."&amp;COL_SIZES[[#This Row],[column_name]],
      AVG_COL_SIZES[#Data],2,FALSE)),
    COL_SIZES[[#This Row],[column_length]])
  ),
  COL_SIZES[[#This Row],[column_length]])</f>
        <v>5</v>
      </c>
      <c r="C2642" s="109">
        <f>VLOOKUP(A2642,DBMS_TYPE_SIZES[],2,FALSE)</f>
        <v>5</v>
      </c>
      <c r="D2642" s="109">
        <f>VLOOKUP(A2642,DBMS_TYPE_SIZES[],3,FALSE)</f>
        <v>5</v>
      </c>
      <c r="E2642" s="110">
        <f>VLOOKUP(A2642,DBMS_TYPE_SIZES[],4,FALSE)</f>
        <v>5</v>
      </c>
      <c r="F2642" t="s">
        <v>55</v>
      </c>
      <c r="G2642" t="s">
        <v>502</v>
      </c>
      <c r="H2642" t="s">
        <v>62</v>
      </c>
      <c r="I2642">
        <v>1</v>
      </c>
      <c r="J2642">
        <v>5</v>
      </c>
    </row>
    <row r="2643" spans="1:10">
      <c r="A2643" s="108" t="str">
        <f>COL_SIZES[[#This Row],[datatype]]&amp;"_"&amp;COL_SIZES[[#This Row],[column_prec]]&amp;"_"&amp;COL_SIZES[[#This Row],[col_len]]</f>
        <v>int_10_4</v>
      </c>
      <c r="B2643" s="108">
        <f>IF(COL_SIZES[[#This Row],[datatype]] = "varchar",
  MIN(
    COL_SIZES[[#This Row],[column_length]],
    IFERROR(VALUE(VLOOKUP(
      COL_SIZES[[#This Row],[table_name]]&amp;"."&amp;COL_SIZES[[#This Row],[column_name]],
      AVG_COL_SIZES[#Data],2,FALSE)),
    COL_SIZES[[#This Row],[column_length]])
  ),
  COL_SIZES[[#This Row],[column_length]])</f>
        <v>4</v>
      </c>
      <c r="C2643" s="109">
        <f>VLOOKUP(A2643,DBMS_TYPE_SIZES[],2,FALSE)</f>
        <v>9</v>
      </c>
      <c r="D2643" s="109">
        <f>VLOOKUP(A2643,DBMS_TYPE_SIZES[],3,FALSE)</f>
        <v>4</v>
      </c>
      <c r="E2643" s="110">
        <f>VLOOKUP(A2643,DBMS_TYPE_SIZES[],4,FALSE)</f>
        <v>4</v>
      </c>
      <c r="F2643" t="s">
        <v>55</v>
      </c>
      <c r="G2643" t="s">
        <v>1006</v>
      </c>
      <c r="H2643" t="s">
        <v>18</v>
      </c>
      <c r="I2643">
        <v>10</v>
      </c>
      <c r="J2643">
        <v>4</v>
      </c>
    </row>
    <row r="2644" spans="1:10">
      <c r="A2644" s="108" t="str">
        <f>COL_SIZES[[#This Row],[datatype]]&amp;"_"&amp;COL_SIZES[[#This Row],[column_prec]]&amp;"_"&amp;COL_SIZES[[#This Row],[col_len]]</f>
        <v>int_10_4</v>
      </c>
      <c r="B2644" s="108">
        <f>IF(COL_SIZES[[#This Row],[datatype]] = "varchar",
  MIN(
    COL_SIZES[[#This Row],[column_length]],
    IFERROR(VALUE(VLOOKUP(
      COL_SIZES[[#This Row],[table_name]]&amp;"."&amp;COL_SIZES[[#This Row],[column_name]],
      AVG_COL_SIZES[#Data],2,FALSE)),
    COL_SIZES[[#This Row],[column_length]])
  ),
  COL_SIZES[[#This Row],[column_length]])</f>
        <v>4</v>
      </c>
      <c r="C2644" s="109">
        <f>VLOOKUP(A2644,DBMS_TYPE_SIZES[],2,FALSE)</f>
        <v>9</v>
      </c>
      <c r="D2644" s="109">
        <f>VLOOKUP(A2644,DBMS_TYPE_SIZES[],3,FALSE)</f>
        <v>4</v>
      </c>
      <c r="E2644" s="110">
        <f>VLOOKUP(A2644,DBMS_TYPE_SIZES[],4,FALSE)</f>
        <v>4</v>
      </c>
      <c r="F2644" t="s">
        <v>55</v>
      </c>
      <c r="G2644" t="s">
        <v>1366</v>
      </c>
      <c r="H2644" t="s">
        <v>18</v>
      </c>
      <c r="I2644">
        <v>10</v>
      </c>
      <c r="J2644">
        <v>4</v>
      </c>
    </row>
    <row r="2645" spans="1:10">
      <c r="A2645" s="108" t="str">
        <f>COL_SIZES[[#This Row],[datatype]]&amp;"_"&amp;COL_SIZES[[#This Row],[column_prec]]&amp;"_"&amp;COL_SIZES[[#This Row],[col_len]]</f>
        <v>numeric_19_9</v>
      </c>
      <c r="B2645" s="108">
        <f>IF(COL_SIZES[[#This Row],[datatype]] = "varchar",
  MIN(
    COL_SIZES[[#This Row],[column_length]],
    IFERROR(VALUE(VLOOKUP(
      COL_SIZES[[#This Row],[table_name]]&amp;"."&amp;COL_SIZES[[#This Row],[column_name]],
      AVG_COL_SIZES[#Data],2,FALSE)),
    COL_SIZES[[#This Row],[column_length]])
  ),
  COL_SIZES[[#This Row],[column_length]])</f>
        <v>9</v>
      </c>
      <c r="C2645" s="109">
        <f>VLOOKUP(A2645,DBMS_TYPE_SIZES[],2,FALSE)</f>
        <v>9</v>
      </c>
      <c r="D2645" s="109">
        <f>VLOOKUP(A2645,DBMS_TYPE_SIZES[],3,FALSE)</f>
        <v>9</v>
      </c>
      <c r="E2645" s="110">
        <f>VLOOKUP(A2645,DBMS_TYPE_SIZES[],4,FALSE)</f>
        <v>9</v>
      </c>
      <c r="F2645" t="s">
        <v>55</v>
      </c>
      <c r="G2645" t="s">
        <v>1367</v>
      </c>
      <c r="H2645" t="s">
        <v>62</v>
      </c>
      <c r="I2645">
        <v>19</v>
      </c>
      <c r="J2645">
        <v>9</v>
      </c>
    </row>
    <row r="2646" spans="1:10">
      <c r="A2646" s="108" t="str">
        <f>COL_SIZES[[#This Row],[datatype]]&amp;"_"&amp;COL_SIZES[[#This Row],[column_prec]]&amp;"_"&amp;COL_SIZES[[#This Row],[col_len]]</f>
        <v>int_10_4</v>
      </c>
      <c r="B2646" s="108">
        <f>IF(COL_SIZES[[#This Row],[datatype]] = "varchar",
  MIN(
    COL_SIZES[[#This Row],[column_length]],
    IFERROR(VALUE(VLOOKUP(
      COL_SIZES[[#This Row],[table_name]]&amp;"."&amp;COL_SIZES[[#This Row],[column_name]],
      AVG_COL_SIZES[#Data],2,FALSE)),
    COL_SIZES[[#This Row],[column_length]])
  ),
  COL_SIZES[[#This Row],[column_length]])</f>
        <v>4</v>
      </c>
      <c r="C2646" s="109">
        <f>VLOOKUP(A2646,DBMS_TYPE_SIZES[],2,FALSE)</f>
        <v>9</v>
      </c>
      <c r="D2646" s="109">
        <f>VLOOKUP(A2646,DBMS_TYPE_SIZES[],3,FALSE)</f>
        <v>4</v>
      </c>
      <c r="E2646" s="110">
        <f>VLOOKUP(A2646,DBMS_TYPE_SIZES[],4,FALSE)</f>
        <v>4</v>
      </c>
      <c r="F2646" t="s">
        <v>55</v>
      </c>
      <c r="G2646" t="s">
        <v>1007</v>
      </c>
      <c r="H2646" t="s">
        <v>18</v>
      </c>
      <c r="I2646">
        <v>10</v>
      </c>
      <c r="J2646">
        <v>4</v>
      </c>
    </row>
    <row r="2647" spans="1:10">
      <c r="A2647" s="108" t="str">
        <f>COL_SIZES[[#This Row],[datatype]]&amp;"_"&amp;COL_SIZES[[#This Row],[column_prec]]&amp;"_"&amp;COL_SIZES[[#This Row],[col_len]]</f>
        <v>int_10_4</v>
      </c>
      <c r="B2647" s="108">
        <f>IF(COL_SIZES[[#This Row],[datatype]] = "varchar",
  MIN(
    COL_SIZES[[#This Row],[column_length]],
    IFERROR(VALUE(VLOOKUP(
      COL_SIZES[[#This Row],[table_name]]&amp;"."&amp;COL_SIZES[[#This Row],[column_name]],
      AVG_COL_SIZES[#Data],2,FALSE)),
    COL_SIZES[[#This Row],[column_length]])
  ),
  COL_SIZES[[#This Row],[column_length]])</f>
        <v>4</v>
      </c>
      <c r="C2647" s="109">
        <f>VLOOKUP(A2647,DBMS_TYPE_SIZES[],2,FALSE)</f>
        <v>9</v>
      </c>
      <c r="D2647" s="109">
        <f>VLOOKUP(A2647,DBMS_TYPE_SIZES[],3,FALSE)</f>
        <v>4</v>
      </c>
      <c r="E2647" s="110">
        <f>VLOOKUP(A2647,DBMS_TYPE_SIZES[],4,FALSE)</f>
        <v>4</v>
      </c>
      <c r="F2647" t="s">
        <v>55</v>
      </c>
      <c r="G2647" t="s">
        <v>1368</v>
      </c>
      <c r="H2647" t="s">
        <v>18</v>
      </c>
      <c r="I2647">
        <v>10</v>
      </c>
      <c r="J2647">
        <v>4</v>
      </c>
    </row>
    <row r="2648" spans="1:10">
      <c r="A2648" s="108" t="str">
        <f>COL_SIZES[[#This Row],[datatype]]&amp;"_"&amp;COL_SIZES[[#This Row],[column_prec]]&amp;"_"&amp;COL_SIZES[[#This Row],[col_len]]</f>
        <v>numeric_19_9</v>
      </c>
      <c r="B2648" s="108">
        <f>IF(COL_SIZES[[#This Row],[datatype]] = "varchar",
  MIN(
    COL_SIZES[[#This Row],[column_length]],
    IFERROR(VALUE(VLOOKUP(
      COL_SIZES[[#This Row],[table_name]]&amp;"."&amp;COL_SIZES[[#This Row],[column_name]],
      AVG_COL_SIZES[#Data],2,FALSE)),
    COL_SIZES[[#This Row],[column_length]])
  ),
  COL_SIZES[[#This Row],[column_length]])</f>
        <v>9</v>
      </c>
      <c r="C2648" s="109">
        <f>VLOOKUP(A2648,DBMS_TYPE_SIZES[],2,FALSE)</f>
        <v>9</v>
      </c>
      <c r="D2648" s="109">
        <f>VLOOKUP(A2648,DBMS_TYPE_SIZES[],3,FALSE)</f>
        <v>9</v>
      </c>
      <c r="E2648" s="110">
        <f>VLOOKUP(A2648,DBMS_TYPE_SIZES[],4,FALSE)</f>
        <v>9</v>
      </c>
      <c r="F2648" t="s">
        <v>55</v>
      </c>
      <c r="G2648" t="s">
        <v>252</v>
      </c>
      <c r="H2648" t="s">
        <v>62</v>
      </c>
      <c r="I2648">
        <v>19</v>
      </c>
      <c r="J2648">
        <v>9</v>
      </c>
    </row>
    <row r="2649" spans="1:10">
      <c r="A2649" s="108" t="str">
        <f>COL_SIZES[[#This Row],[datatype]]&amp;"_"&amp;COL_SIZES[[#This Row],[column_prec]]&amp;"_"&amp;COL_SIZES[[#This Row],[col_len]]</f>
        <v>int_10_4</v>
      </c>
      <c r="B2649" s="108">
        <f>IF(COL_SIZES[[#This Row],[datatype]] = "varchar",
  MIN(
    COL_SIZES[[#This Row],[column_length]],
    IFERROR(VALUE(VLOOKUP(
      COL_SIZES[[#This Row],[table_name]]&amp;"."&amp;COL_SIZES[[#This Row],[column_name]],
      AVG_COL_SIZES[#Data],2,FALSE)),
    COL_SIZES[[#This Row],[column_length]])
  ),
  COL_SIZES[[#This Row],[column_length]])</f>
        <v>4</v>
      </c>
      <c r="C2649" s="109">
        <f>VLOOKUP(A2649,DBMS_TYPE_SIZES[],2,FALSE)</f>
        <v>9</v>
      </c>
      <c r="D2649" s="109">
        <f>VLOOKUP(A2649,DBMS_TYPE_SIZES[],3,FALSE)</f>
        <v>4</v>
      </c>
      <c r="E2649" s="110">
        <f>VLOOKUP(A2649,DBMS_TYPE_SIZES[],4,FALSE)</f>
        <v>4</v>
      </c>
      <c r="F2649" t="s">
        <v>55</v>
      </c>
      <c r="G2649" t="s">
        <v>1008</v>
      </c>
      <c r="H2649" t="s">
        <v>18</v>
      </c>
      <c r="I2649">
        <v>10</v>
      </c>
      <c r="J2649">
        <v>4</v>
      </c>
    </row>
    <row r="2650" spans="1:10">
      <c r="A2650" s="108" t="str">
        <f>COL_SIZES[[#This Row],[datatype]]&amp;"_"&amp;COL_SIZES[[#This Row],[column_prec]]&amp;"_"&amp;COL_SIZES[[#This Row],[col_len]]</f>
        <v>int_10_4</v>
      </c>
      <c r="B2650" s="108">
        <f>IF(COL_SIZES[[#This Row],[datatype]] = "varchar",
  MIN(
    COL_SIZES[[#This Row],[column_length]],
    IFERROR(VALUE(VLOOKUP(
      COL_SIZES[[#This Row],[table_name]]&amp;"."&amp;COL_SIZES[[#This Row],[column_name]],
      AVG_COL_SIZES[#Data],2,FALSE)),
    COL_SIZES[[#This Row],[column_length]])
  ),
  COL_SIZES[[#This Row],[column_length]])</f>
        <v>4</v>
      </c>
      <c r="C2650" s="109">
        <f>VLOOKUP(A2650,DBMS_TYPE_SIZES[],2,FALSE)</f>
        <v>9</v>
      </c>
      <c r="D2650" s="109">
        <f>VLOOKUP(A2650,DBMS_TYPE_SIZES[],3,FALSE)</f>
        <v>4</v>
      </c>
      <c r="E2650" s="110">
        <f>VLOOKUP(A2650,DBMS_TYPE_SIZES[],4,FALSE)</f>
        <v>4</v>
      </c>
      <c r="F2650" t="s">
        <v>55</v>
      </c>
      <c r="G2650" t="s">
        <v>303</v>
      </c>
      <c r="H2650" t="s">
        <v>18</v>
      </c>
      <c r="I2650">
        <v>10</v>
      </c>
      <c r="J2650">
        <v>4</v>
      </c>
    </row>
    <row r="2651" spans="1:10">
      <c r="A2651" s="108" t="str">
        <f>COL_SIZES[[#This Row],[datatype]]&amp;"_"&amp;COL_SIZES[[#This Row],[column_prec]]&amp;"_"&amp;COL_SIZES[[#This Row],[col_len]]</f>
        <v>int_10_4</v>
      </c>
      <c r="B2651" s="108">
        <f>IF(COL_SIZES[[#This Row],[datatype]] = "varchar",
  MIN(
    COL_SIZES[[#This Row],[column_length]],
    IFERROR(VALUE(VLOOKUP(
      COL_SIZES[[#This Row],[table_name]]&amp;"."&amp;COL_SIZES[[#This Row],[column_name]],
      AVG_COL_SIZES[#Data],2,FALSE)),
    COL_SIZES[[#This Row],[column_length]])
  ),
  COL_SIZES[[#This Row],[column_length]])</f>
        <v>4</v>
      </c>
      <c r="C2651" s="109">
        <f>VLOOKUP(A2651,DBMS_TYPE_SIZES[],2,FALSE)</f>
        <v>9</v>
      </c>
      <c r="D2651" s="109">
        <f>VLOOKUP(A2651,DBMS_TYPE_SIZES[],3,FALSE)</f>
        <v>4</v>
      </c>
      <c r="E2651" s="110">
        <f>VLOOKUP(A2651,DBMS_TYPE_SIZES[],4,FALSE)</f>
        <v>4</v>
      </c>
      <c r="F2651" t="s">
        <v>55</v>
      </c>
      <c r="G2651" t="s">
        <v>264</v>
      </c>
      <c r="H2651" t="s">
        <v>18</v>
      </c>
      <c r="I2651">
        <v>10</v>
      </c>
      <c r="J2651">
        <v>4</v>
      </c>
    </row>
    <row r="2652" spans="1:10">
      <c r="A2652" s="108" t="str">
        <f>COL_SIZES[[#This Row],[datatype]]&amp;"_"&amp;COL_SIZES[[#This Row],[column_prec]]&amp;"_"&amp;COL_SIZES[[#This Row],[col_len]]</f>
        <v>smallint_5_2</v>
      </c>
      <c r="B2652" s="108">
        <f>IF(COL_SIZES[[#This Row],[datatype]] = "varchar",
  MIN(
    COL_SIZES[[#This Row],[column_length]],
    IFERROR(VALUE(VLOOKUP(
      COL_SIZES[[#This Row],[table_name]]&amp;"."&amp;COL_SIZES[[#This Row],[column_name]],
      AVG_COL_SIZES[#Data],2,FALSE)),
    COL_SIZES[[#This Row],[column_length]])
  ),
  COL_SIZES[[#This Row],[column_length]])</f>
        <v>2</v>
      </c>
      <c r="C2652" s="109">
        <f>VLOOKUP(A2652,DBMS_TYPE_SIZES[],2,FALSE)</f>
        <v>5</v>
      </c>
      <c r="D2652" s="109">
        <f>VLOOKUP(A2652,DBMS_TYPE_SIZES[],3,FALSE)</f>
        <v>2</v>
      </c>
      <c r="E2652" s="110">
        <f>VLOOKUP(A2652,DBMS_TYPE_SIZES[],4,FALSE)</f>
        <v>2</v>
      </c>
      <c r="F2652" t="s">
        <v>55</v>
      </c>
      <c r="G2652" t="s">
        <v>1009</v>
      </c>
      <c r="H2652" t="s">
        <v>19</v>
      </c>
      <c r="I2652">
        <v>5</v>
      </c>
      <c r="J2652">
        <v>2</v>
      </c>
    </row>
    <row r="2653" spans="1:10">
      <c r="A2653" s="108" t="str">
        <f>COL_SIZES[[#This Row],[datatype]]&amp;"_"&amp;COL_SIZES[[#This Row],[column_prec]]&amp;"_"&amp;COL_SIZES[[#This Row],[col_len]]</f>
        <v>int_10_4</v>
      </c>
      <c r="B2653" s="108">
        <f>IF(COL_SIZES[[#This Row],[datatype]] = "varchar",
  MIN(
    COL_SIZES[[#This Row],[column_length]],
    IFERROR(VALUE(VLOOKUP(
      COL_SIZES[[#This Row],[table_name]]&amp;"."&amp;COL_SIZES[[#This Row],[column_name]],
      AVG_COL_SIZES[#Data],2,FALSE)),
    COL_SIZES[[#This Row],[column_length]])
  ),
  COL_SIZES[[#This Row],[column_length]])</f>
        <v>4</v>
      </c>
      <c r="C2653" s="109">
        <f>VLOOKUP(A2653,DBMS_TYPE_SIZES[],2,FALSE)</f>
        <v>9</v>
      </c>
      <c r="D2653" s="109">
        <f>VLOOKUP(A2653,DBMS_TYPE_SIZES[],3,FALSE)</f>
        <v>4</v>
      </c>
      <c r="E2653" s="110">
        <f>VLOOKUP(A2653,DBMS_TYPE_SIZES[],4,FALSE)</f>
        <v>4</v>
      </c>
      <c r="F2653" t="s">
        <v>55</v>
      </c>
      <c r="G2653" t="s">
        <v>1010</v>
      </c>
      <c r="H2653" t="s">
        <v>18</v>
      </c>
      <c r="I2653">
        <v>10</v>
      </c>
      <c r="J2653">
        <v>4</v>
      </c>
    </row>
    <row r="2654" spans="1:10">
      <c r="A2654" s="108" t="str">
        <f>COL_SIZES[[#This Row],[datatype]]&amp;"_"&amp;COL_SIZES[[#This Row],[column_prec]]&amp;"_"&amp;COL_SIZES[[#This Row],[col_len]]</f>
        <v>int_10_4</v>
      </c>
      <c r="B2654" s="108">
        <f>IF(COL_SIZES[[#This Row],[datatype]] = "varchar",
  MIN(
    COL_SIZES[[#This Row],[column_length]],
    IFERROR(VALUE(VLOOKUP(
      COL_SIZES[[#This Row],[table_name]]&amp;"."&amp;COL_SIZES[[#This Row],[column_name]],
      AVG_COL_SIZES[#Data],2,FALSE)),
    COL_SIZES[[#This Row],[column_length]])
  ),
  COL_SIZES[[#This Row],[column_length]])</f>
        <v>4</v>
      </c>
      <c r="C2654" s="109">
        <f>VLOOKUP(A2654,DBMS_TYPE_SIZES[],2,FALSE)</f>
        <v>9</v>
      </c>
      <c r="D2654" s="109">
        <f>VLOOKUP(A2654,DBMS_TYPE_SIZES[],3,FALSE)</f>
        <v>4</v>
      </c>
      <c r="E2654" s="110">
        <f>VLOOKUP(A2654,DBMS_TYPE_SIZES[],4,FALSE)</f>
        <v>4</v>
      </c>
      <c r="F2654" t="s">
        <v>55</v>
      </c>
      <c r="G2654" t="s">
        <v>1011</v>
      </c>
      <c r="H2654" t="s">
        <v>18</v>
      </c>
      <c r="I2654">
        <v>10</v>
      </c>
      <c r="J2654">
        <v>4</v>
      </c>
    </row>
    <row r="2655" spans="1:10">
      <c r="A2655" s="108" t="str">
        <f>COL_SIZES[[#This Row],[datatype]]&amp;"_"&amp;COL_SIZES[[#This Row],[column_prec]]&amp;"_"&amp;COL_SIZES[[#This Row],[col_len]]</f>
        <v>int_10_4</v>
      </c>
      <c r="B2655" s="108">
        <f>IF(COL_SIZES[[#This Row],[datatype]] = "varchar",
  MIN(
    COL_SIZES[[#This Row],[column_length]],
    IFERROR(VALUE(VLOOKUP(
      COL_SIZES[[#This Row],[table_name]]&amp;"."&amp;COL_SIZES[[#This Row],[column_name]],
      AVG_COL_SIZES[#Data],2,FALSE)),
    COL_SIZES[[#This Row],[column_length]])
  ),
  COL_SIZES[[#This Row],[column_length]])</f>
        <v>4</v>
      </c>
      <c r="C2655" s="109">
        <f>VLOOKUP(A2655,DBMS_TYPE_SIZES[],2,FALSE)</f>
        <v>9</v>
      </c>
      <c r="D2655" s="109">
        <f>VLOOKUP(A2655,DBMS_TYPE_SIZES[],3,FALSE)</f>
        <v>4</v>
      </c>
      <c r="E2655" s="110">
        <f>VLOOKUP(A2655,DBMS_TYPE_SIZES[],4,FALSE)</f>
        <v>4</v>
      </c>
      <c r="F2655" t="s">
        <v>55</v>
      </c>
      <c r="G2655" t="s">
        <v>299</v>
      </c>
      <c r="H2655" t="s">
        <v>18</v>
      </c>
      <c r="I2655">
        <v>10</v>
      </c>
      <c r="J2655">
        <v>4</v>
      </c>
    </row>
    <row r="2656" spans="1:10">
      <c r="A2656" s="108" t="str">
        <f>COL_SIZES[[#This Row],[datatype]]&amp;"_"&amp;COL_SIZES[[#This Row],[column_prec]]&amp;"_"&amp;COL_SIZES[[#This Row],[col_len]]</f>
        <v>numeric_1_5</v>
      </c>
      <c r="B2656" s="108">
        <f>IF(COL_SIZES[[#This Row],[datatype]] = "varchar",
  MIN(
    COL_SIZES[[#This Row],[column_length]],
    IFERROR(VALUE(VLOOKUP(
      COL_SIZES[[#This Row],[table_name]]&amp;"."&amp;COL_SIZES[[#This Row],[column_name]],
      AVG_COL_SIZES[#Data],2,FALSE)),
    COL_SIZES[[#This Row],[column_length]])
  ),
  COL_SIZES[[#This Row],[column_length]])</f>
        <v>5</v>
      </c>
      <c r="C2656" s="109">
        <f>VLOOKUP(A2656,DBMS_TYPE_SIZES[],2,FALSE)</f>
        <v>5</v>
      </c>
      <c r="D2656" s="109">
        <f>VLOOKUP(A2656,DBMS_TYPE_SIZES[],3,FALSE)</f>
        <v>5</v>
      </c>
      <c r="E2656" s="110">
        <f>VLOOKUP(A2656,DBMS_TYPE_SIZES[],4,FALSE)</f>
        <v>5</v>
      </c>
      <c r="F2656" t="s">
        <v>55</v>
      </c>
      <c r="G2656" t="s">
        <v>1012</v>
      </c>
      <c r="H2656" t="s">
        <v>62</v>
      </c>
      <c r="I2656">
        <v>1</v>
      </c>
      <c r="J2656">
        <v>5</v>
      </c>
    </row>
    <row r="2657" spans="1:10">
      <c r="A2657" s="108" t="str">
        <f>COL_SIZES[[#This Row],[datatype]]&amp;"_"&amp;COL_SIZES[[#This Row],[column_prec]]&amp;"_"&amp;COL_SIZES[[#This Row],[col_len]]</f>
        <v>int_10_4</v>
      </c>
      <c r="B2657" s="108">
        <f>IF(COL_SIZES[[#This Row],[datatype]] = "varchar",
  MIN(
    COL_SIZES[[#This Row],[column_length]],
    IFERROR(VALUE(VLOOKUP(
      COL_SIZES[[#This Row],[table_name]]&amp;"."&amp;COL_SIZES[[#This Row],[column_name]],
      AVG_COL_SIZES[#Data],2,FALSE)),
    COL_SIZES[[#This Row],[column_length]])
  ),
  COL_SIZES[[#This Row],[column_length]])</f>
        <v>4</v>
      </c>
      <c r="C2657" s="109">
        <f>VLOOKUP(A2657,DBMS_TYPE_SIZES[],2,FALSE)</f>
        <v>9</v>
      </c>
      <c r="D2657" s="109">
        <f>VLOOKUP(A2657,DBMS_TYPE_SIZES[],3,FALSE)</f>
        <v>4</v>
      </c>
      <c r="E2657" s="110">
        <f>VLOOKUP(A2657,DBMS_TYPE_SIZES[],4,FALSE)</f>
        <v>4</v>
      </c>
      <c r="F2657" t="s">
        <v>55</v>
      </c>
      <c r="G2657" t="s">
        <v>67</v>
      </c>
      <c r="H2657" t="s">
        <v>18</v>
      </c>
      <c r="I2657">
        <v>10</v>
      </c>
      <c r="J2657">
        <v>4</v>
      </c>
    </row>
    <row r="2658" spans="1:10">
      <c r="A2658" s="108" t="str">
        <f>COL_SIZES[[#This Row],[datatype]]&amp;"_"&amp;COL_SIZES[[#This Row],[column_prec]]&amp;"_"&amp;COL_SIZES[[#This Row],[col_len]]</f>
        <v>int_10_4</v>
      </c>
      <c r="B2658" s="108">
        <f>IF(COL_SIZES[[#This Row],[datatype]] = "varchar",
  MIN(
    COL_SIZES[[#This Row],[column_length]],
    IFERROR(VALUE(VLOOKUP(
      COL_SIZES[[#This Row],[table_name]]&amp;"."&amp;COL_SIZES[[#This Row],[column_name]],
      AVG_COL_SIZES[#Data],2,FALSE)),
    COL_SIZES[[#This Row],[column_length]])
  ),
  COL_SIZES[[#This Row],[column_length]])</f>
        <v>4</v>
      </c>
      <c r="C2658" s="109">
        <f>VLOOKUP(A2658,DBMS_TYPE_SIZES[],2,FALSE)</f>
        <v>9</v>
      </c>
      <c r="D2658" s="109">
        <f>VLOOKUP(A2658,DBMS_TYPE_SIZES[],3,FALSE)</f>
        <v>4</v>
      </c>
      <c r="E2658" s="110">
        <f>VLOOKUP(A2658,DBMS_TYPE_SIZES[],4,FALSE)</f>
        <v>4</v>
      </c>
      <c r="F2658" t="s">
        <v>55</v>
      </c>
      <c r="G2658" t="s">
        <v>291</v>
      </c>
      <c r="H2658" t="s">
        <v>18</v>
      </c>
      <c r="I2658">
        <v>10</v>
      </c>
      <c r="J2658">
        <v>4</v>
      </c>
    </row>
    <row r="2659" spans="1:10">
      <c r="A2659" s="108" t="str">
        <f>COL_SIZES[[#This Row],[datatype]]&amp;"_"&amp;COL_SIZES[[#This Row],[column_prec]]&amp;"_"&amp;COL_SIZES[[#This Row],[col_len]]</f>
        <v>numeric_1_5</v>
      </c>
      <c r="B2659" s="108">
        <f>IF(COL_SIZES[[#This Row],[datatype]] = "varchar",
  MIN(
    COL_SIZES[[#This Row],[column_length]],
    IFERROR(VALUE(VLOOKUP(
      COL_SIZES[[#This Row],[table_name]]&amp;"."&amp;COL_SIZES[[#This Row],[column_name]],
      AVG_COL_SIZES[#Data],2,FALSE)),
    COL_SIZES[[#This Row],[column_length]])
  ),
  COL_SIZES[[#This Row],[column_length]])</f>
        <v>5</v>
      </c>
      <c r="C2659" s="109">
        <f>VLOOKUP(A2659,DBMS_TYPE_SIZES[],2,FALSE)</f>
        <v>5</v>
      </c>
      <c r="D2659" s="109">
        <f>VLOOKUP(A2659,DBMS_TYPE_SIZES[],3,FALSE)</f>
        <v>5</v>
      </c>
      <c r="E2659" s="110">
        <f>VLOOKUP(A2659,DBMS_TYPE_SIZES[],4,FALSE)</f>
        <v>5</v>
      </c>
      <c r="F2659" t="s">
        <v>55</v>
      </c>
      <c r="G2659" t="s">
        <v>1340</v>
      </c>
      <c r="H2659" t="s">
        <v>62</v>
      </c>
      <c r="I2659">
        <v>1</v>
      </c>
      <c r="J2659">
        <v>5</v>
      </c>
    </row>
    <row r="2660" spans="1:10">
      <c r="A2660" s="108" t="str">
        <f>COL_SIZES[[#This Row],[datatype]]&amp;"_"&amp;COL_SIZES[[#This Row],[column_prec]]&amp;"_"&amp;COL_SIZES[[#This Row],[col_len]]</f>
        <v>int_10_4</v>
      </c>
      <c r="B2660" s="108">
        <f>IF(COL_SIZES[[#This Row],[datatype]] = "varchar",
  MIN(
    COL_SIZES[[#This Row],[column_length]],
    IFERROR(VALUE(VLOOKUP(
      COL_SIZES[[#This Row],[table_name]]&amp;"."&amp;COL_SIZES[[#This Row],[column_name]],
      AVG_COL_SIZES[#Data],2,FALSE)),
    COL_SIZES[[#This Row],[column_length]])
  ),
  COL_SIZES[[#This Row],[column_length]])</f>
        <v>4</v>
      </c>
      <c r="C2660" s="109">
        <f>VLOOKUP(A2660,DBMS_TYPE_SIZES[],2,FALSE)</f>
        <v>9</v>
      </c>
      <c r="D2660" s="109">
        <f>VLOOKUP(A2660,DBMS_TYPE_SIZES[],3,FALSE)</f>
        <v>4</v>
      </c>
      <c r="E2660" s="110">
        <f>VLOOKUP(A2660,DBMS_TYPE_SIZES[],4,FALSE)</f>
        <v>4</v>
      </c>
      <c r="F2660" t="s">
        <v>55</v>
      </c>
      <c r="G2660" t="s">
        <v>326</v>
      </c>
      <c r="H2660" t="s">
        <v>18</v>
      </c>
      <c r="I2660">
        <v>10</v>
      </c>
      <c r="J2660">
        <v>4</v>
      </c>
    </row>
    <row r="2661" spans="1:10">
      <c r="A2661" s="108" t="str">
        <f>COL_SIZES[[#This Row],[datatype]]&amp;"_"&amp;COL_SIZES[[#This Row],[column_prec]]&amp;"_"&amp;COL_SIZES[[#This Row],[col_len]]</f>
        <v>smallint_5_2</v>
      </c>
      <c r="B2661" s="108">
        <f>IF(COL_SIZES[[#This Row],[datatype]] = "varchar",
  MIN(
    COL_SIZES[[#This Row],[column_length]],
    IFERROR(VALUE(VLOOKUP(
      COL_SIZES[[#This Row],[table_name]]&amp;"."&amp;COL_SIZES[[#This Row],[column_name]],
      AVG_COL_SIZES[#Data],2,FALSE)),
    COL_SIZES[[#This Row],[column_length]])
  ),
  COL_SIZES[[#This Row],[column_length]])</f>
        <v>2</v>
      </c>
      <c r="C2661" s="109">
        <f>VLOOKUP(A2661,DBMS_TYPE_SIZES[],2,FALSE)</f>
        <v>5</v>
      </c>
      <c r="D2661" s="109">
        <f>VLOOKUP(A2661,DBMS_TYPE_SIZES[],3,FALSE)</f>
        <v>2</v>
      </c>
      <c r="E2661" s="110">
        <f>VLOOKUP(A2661,DBMS_TYPE_SIZES[],4,FALSE)</f>
        <v>2</v>
      </c>
      <c r="F2661" t="s">
        <v>55</v>
      </c>
      <c r="G2661" t="s">
        <v>1013</v>
      </c>
      <c r="H2661" t="s">
        <v>19</v>
      </c>
      <c r="I2661">
        <v>5</v>
      </c>
      <c r="J2661">
        <v>2</v>
      </c>
    </row>
    <row r="2662" spans="1:10">
      <c r="A2662" s="108" t="str">
        <f>COL_SIZES[[#This Row],[datatype]]&amp;"_"&amp;COL_SIZES[[#This Row],[column_prec]]&amp;"_"&amp;COL_SIZES[[#This Row],[col_len]]</f>
        <v>int_10_4</v>
      </c>
      <c r="B2662" s="108">
        <f>IF(COL_SIZES[[#This Row],[datatype]] = "varchar",
  MIN(
    COL_SIZES[[#This Row],[column_length]],
    IFERROR(VALUE(VLOOKUP(
      COL_SIZES[[#This Row],[table_name]]&amp;"."&amp;COL_SIZES[[#This Row],[column_name]],
      AVG_COL_SIZES[#Data],2,FALSE)),
    COL_SIZES[[#This Row],[column_length]])
  ),
  COL_SIZES[[#This Row],[column_length]])</f>
        <v>4</v>
      </c>
      <c r="C2662" s="109">
        <f>VLOOKUP(A2662,DBMS_TYPE_SIZES[],2,FALSE)</f>
        <v>9</v>
      </c>
      <c r="D2662" s="109">
        <f>VLOOKUP(A2662,DBMS_TYPE_SIZES[],3,FALSE)</f>
        <v>4</v>
      </c>
      <c r="E2662" s="110">
        <f>VLOOKUP(A2662,DBMS_TYPE_SIZES[],4,FALSE)</f>
        <v>4</v>
      </c>
      <c r="F2662" t="s">
        <v>55</v>
      </c>
      <c r="G2662" t="s">
        <v>1014</v>
      </c>
      <c r="H2662" t="s">
        <v>18</v>
      </c>
      <c r="I2662">
        <v>10</v>
      </c>
      <c r="J2662">
        <v>4</v>
      </c>
    </row>
    <row r="2663" spans="1:10">
      <c r="A2663" s="108" t="str">
        <f>COL_SIZES[[#This Row],[datatype]]&amp;"_"&amp;COL_SIZES[[#This Row],[column_prec]]&amp;"_"&amp;COL_SIZES[[#This Row],[col_len]]</f>
        <v>varchar_0_255</v>
      </c>
      <c r="B2663" s="108">
        <f>IF(COL_SIZES[[#This Row],[datatype]] = "varchar",
  MIN(
    COL_SIZES[[#This Row],[column_length]],
    IFERROR(VALUE(VLOOKUP(
      COL_SIZES[[#This Row],[table_name]]&amp;"."&amp;COL_SIZES[[#This Row],[column_name]],
      AVG_COL_SIZES[#Data],2,FALSE)),
    COL_SIZES[[#This Row],[column_length]])
  ),
  COL_SIZES[[#This Row],[column_length]])</f>
        <v>255</v>
      </c>
      <c r="C2663" s="109">
        <f>VLOOKUP(A2663,DBMS_TYPE_SIZES[],2,FALSE)</f>
        <v>255</v>
      </c>
      <c r="D2663" s="109">
        <f>VLOOKUP(A2663,DBMS_TYPE_SIZES[],3,FALSE)</f>
        <v>255</v>
      </c>
      <c r="E2663" s="110">
        <f>VLOOKUP(A2663,DBMS_TYPE_SIZES[],4,FALSE)</f>
        <v>256</v>
      </c>
      <c r="F2663" t="s">
        <v>55</v>
      </c>
      <c r="G2663" t="s">
        <v>941</v>
      </c>
      <c r="H2663" t="s">
        <v>86</v>
      </c>
      <c r="I2663">
        <v>0</v>
      </c>
      <c r="J2663">
        <v>255</v>
      </c>
    </row>
    <row r="2664" spans="1:10">
      <c r="A2664" s="108" t="str">
        <f>COL_SIZES[[#This Row],[datatype]]&amp;"_"&amp;COL_SIZES[[#This Row],[column_prec]]&amp;"_"&amp;COL_SIZES[[#This Row],[col_len]]</f>
        <v>int_10_4</v>
      </c>
      <c r="B2664" s="108">
        <f>IF(COL_SIZES[[#This Row],[datatype]] = "varchar",
  MIN(
    COL_SIZES[[#This Row],[column_length]],
    IFERROR(VALUE(VLOOKUP(
      COL_SIZES[[#This Row],[table_name]]&amp;"."&amp;COL_SIZES[[#This Row],[column_name]],
      AVG_COL_SIZES[#Data],2,FALSE)),
    COL_SIZES[[#This Row],[column_length]])
  ),
  COL_SIZES[[#This Row],[column_length]])</f>
        <v>4</v>
      </c>
      <c r="C2664" s="109">
        <f>VLOOKUP(A2664,DBMS_TYPE_SIZES[],2,FALSE)</f>
        <v>9</v>
      </c>
      <c r="D2664" s="109">
        <f>VLOOKUP(A2664,DBMS_TYPE_SIZES[],3,FALSE)</f>
        <v>4</v>
      </c>
      <c r="E2664" s="110">
        <f>VLOOKUP(A2664,DBMS_TYPE_SIZES[],4,FALSE)</f>
        <v>4</v>
      </c>
      <c r="F2664" t="s">
        <v>55</v>
      </c>
      <c r="G2664" t="s">
        <v>253</v>
      </c>
      <c r="H2664" t="s">
        <v>18</v>
      </c>
      <c r="I2664">
        <v>10</v>
      </c>
      <c r="J2664">
        <v>4</v>
      </c>
    </row>
    <row r="2665" spans="1:10">
      <c r="A2665" s="108" t="str">
        <f>COL_SIZES[[#This Row],[datatype]]&amp;"_"&amp;COL_SIZES[[#This Row],[column_prec]]&amp;"_"&amp;COL_SIZES[[#This Row],[col_len]]</f>
        <v>int_10_4</v>
      </c>
      <c r="B2665" s="108">
        <f>IF(COL_SIZES[[#This Row],[datatype]] = "varchar",
  MIN(
    COL_SIZES[[#This Row],[column_length]],
    IFERROR(VALUE(VLOOKUP(
      COL_SIZES[[#This Row],[table_name]]&amp;"."&amp;COL_SIZES[[#This Row],[column_name]],
      AVG_COL_SIZES[#Data],2,FALSE)),
    COL_SIZES[[#This Row],[column_length]])
  ),
  COL_SIZES[[#This Row],[column_length]])</f>
        <v>4</v>
      </c>
      <c r="C2665" s="109">
        <f>VLOOKUP(A2665,DBMS_TYPE_SIZES[],2,FALSE)</f>
        <v>9</v>
      </c>
      <c r="D2665" s="109">
        <f>VLOOKUP(A2665,DBMS_TYPE_SIZES[],3,FALSE)</f>
        <v>4</v>
      </c>
      <c r="E2665" s="110">
        <f>VLOOKUP(A2665,DBMS_TYPE_SIZES[],4,FALSE)</f>
        <v>4</v>
      </c>
      <c r="F2665" t="s">
        <v>55</v>
      </c>
      <c r="G2665" t="s">
        <v>64</v>
      </c>
      <c r="H2665" t="s">
        <v>18</v>
      </c>
      <c r="I2665">
        <v>10</v>
      </c>
      <c r="J2665">
        <v>4</v>
      </c>
    </row>
    <row r="2666" spans="1:10">
      <c r="A2666" s="108" t="str">
        <f>COL_SIZES[[#This Row],[datatype]]&amp;"_"&amp;COL_SIZES[[#This Row],[column_prec]]&amp;"_"&amp;COL_SIZES[[#This Row],[col_len]]</f>
        <v>int_10_4</v>
      </c>
      <c r="B2666" s="108">
        <f>IF(COL_SIZES[[#This Row],[datatype]] = "varchar",
  MIN(
    COL_SIZES[[#This Row],[column_length]],
    IFERROR(VALUE(VLOOKUP(
      COL_SIZES[[#This Row],[table_name]]&amp;"."&amp;COL_SIZES[[#This Row],[column_name]],
      AVG_COL_SIZES[#Data],2,FALSE)),
    COL_SIZES[[#This Row],[column_length]])
  ),
  COL_SIZES[[#This Row],[column_length]])</f>
        <v>4</v>
      </c>
      <c r="C2666" s="109">
        <f>VLOOKUP(A2666,DBMS_TYPE_SIZES[],2,FALSE)</f>
        <v>9</v>
      </c>
      <c r="D2666" s="109">
        <f>VLOOKUP(A2666,DBMS_TYPE_SIZES[],3,FALSE)</f>
        <v>4</v>
      </c>
      <c r="E2666" s="110">
        <f>VLOOKUP(A2666,DBMS_TYPE_SIZES[],4,FALSE)</f>
        <v>4</v>
      </c>
      <c r="F2666" t="s">
        <v>55</v>
      </c>
      <c r="G2666" t="s">
        <v>254</v>
      </c>
      <c r="H2666" t="s">
        <v>18</v>
      </c>
      <c r="I2666">
        <v>10</v>
      </c>
      <c r="J2666">
        <v>4</v>
      </c>
    </row>
    <row r="2667" spans="1:10">
      <c r="A2667" s="108" t="str">
        <f>COL_SIZES[[#This Row],[datatype]]&amp;"_"&amp;COL_SIZES[[#This Row],[column_prec]]&amp;"_"&amp;COL_SIZES[[#This Row],[col_len]]</f>
        <v>numeric_19_9</v>
      </c>
      <c r="B2667" s="108">
        <f>IF(COL_SIZES[[#This Row],[datatype]] = "varchar",
  MIN(
    COL_SIZES[[#This Row],[column_length]],
    IFERROR(VALUE(VLOOKUP(
      COL_SIZES[[#This Row],[table_name]]&amp;"."&amp;COL_SIZES[[#This Row],[column_name]],
      AVG_COL_SIZES[#Data],2,FALSE)),
    COL_SIZES[[#This Row],[column_length]])
  ),
  COL_SIZES[[#This Row],[column_length]])</f>
        <v>9</v>
      </c>
      <c r="C2667" s="109">
        <f>VLOOKUP(A2667,DBMS_TYPE_SIZES[],2,FALSE)</f>
        <v>9</v>
      </c>
      <c r="D2667" s="109">
        <f>VLOOKUP(A2667,DBMS_TYPE_SIZES[],3,FALSE)</f>
        <v>9</v>
      </c>
      <c r="E2667" s="110">
        <f>VLOOKUP(A2667,DBMS_TYPE_SIZES[],4,FALSE)</f>
        <v>9</v>
      </c>
      <c r="F2667" t="s">
        <v>55</v>
      </c>
      <c r="G2667" t="s">
        <v>151</v>
      </c>
      <c r="H2667" t="s">
        <v>62</v>
      </c>
      <c r="I2667">
        <v>19</v>
      </c>
      <c r="J2667">
        <v>9</v>
      </c>
    </row>
    <row r="2668" spans="1:10">
      <c r="A2668" s="108" t="str">
        <f>COL_SIZES[[#This Row],[datatype]]&amp;"_"&amp;COL_SIZES[[#This Row],[column_prec]]&amp;"_"&amp;COL_SIZES[[#This Row],[col_len]]</f>
        <v>numeric_19_9</v>
      </c>
      <c r="B2668" s="108">
        <f>IF(COL_SIZES[[#This Row],[datatype]] = "varchar",
  MIN(
    COL_SIZES[[#This Row],[column_length]],
    IFERROR(VALUE(VLOOKUP(
      COL_SIZES[[#This Row],[table_name]]&amp;"."&amp;COL_SIZES[[#This Row],[column_name]],
      AVG_COL_SIZES[#Data],2,FALSE)),
    COL_SIZES[[#This Row],[column_length]])
  ),
  COL_SIZES[[#This Row],[column_length]])</f>
        <v>9</v>
      </c>
      <c r="C2668" s="109">
        <f>VLOOKUP(A2668,DBMS_TYPE_SIZES[],2,FALSE)</f>
        <v>9</v>
      </c>
      <c r="D2668" s="109">
        <f>VLOOKUP(A2668,DBMS_TYPE_SIZES[],3,FALSE)</f>
        <v>9</v>
      </c>
      <c r="E2668" s="110">
        <f>VLOOKUP(A2668,DBMS_TYPE_SIZES[],4,FALSE)</f>
        <v>9</v>
      </c>
      <c r="F2668" t="s">
        <v>255</v>
      </c>
      <c r="G2668" t="s">
        <v>143</v>
      </c>
      <c r="H2668" t="s">
        <v>62</v>
      </c>
      <c r="I2668">
        <v>19</v>
      </c>
      <c r="J2668">
        <v>9</v>
      </c>
    </row>
    <row r="2669" spans="1:10">
      <c r="A2669" s="108" t="str">
        <f>COL_SIZES[[#This Row],[datatype]]&amp;"_"&amp;COL_SIZES[[#This Row],[column_prec]]&amp;"_"&amp;COL_SIZES[[#This Row],[col_len]]</f>
        <v>int_10_4</v>
      </c>
      <c r="B2669" s="108">
        <f>IF(COL_SIZES[[#This Row],[datatype]] = "varchar",
  MIN(
    COL_SIZES[[#This Row],[column_length]],
    IFERROR(VALUE(VLOOKUP(
      COL_SIZES[[#This Row],[table_name]]&amp;"."&amp;COL_SIZES[[#This Row],[column_name]],
      AVG_COL_SIZES[#Data],2,FALSE)),
    COL_SIZES[[#This Row],[column_length]])
  ),
  COL_SIZES[[#This Row],[column_length]])</f>
        <v>4</v>
      </c>
      <c r="C2669" s="109">
        <f>VLOOKUP(A2669,DBMS_TYPE_SIZES[],2,FALSE)</f>
        <v>9</v>
      </c>
      <c r="D2669" s="109">
        <f>VLOOKUP(A2669,DBMS_TYPE_SIZES[],3,FALSE)</f>
        <v>4</v>
      </c>
      <c r="E2669" s="110">
        <f>VLOOKUP(A2669,DBMS_TYPE_SIZES[],4,FALSE)</f>
        <v>4</v>
      </c>
      <c r="F2669" t="s">
        <v>255</v>
      </c>
      <c r="G2669" t="s">
        <v>256</v>
      </c>
      <c r="H2669" t="s">
        <v>18</v>
      </c>
      <c r="I2669">
        <v>10</v>
      </c>
      <c r="J2669">
        <v>4</v>
      </c>
    </row>
    <row r="2670" spans="1:10">
      <c r="A2670" s="108" t="str">
        <f>COL_SIZES[[#This Row],[datatype]]&amp;"_"&amp;COL_SIZES[[#This Row],[column_prec]]&amp;"_"&amp;COL_SIZES[[#This Row],[col_len]]</f>
        <v>numeric_1_5</v>
      </c>
      <c r="B2670" s="108">
        <f>IF(COL_SIZES[[#This Row],[datatype]] = "varchar",
  MIN(
    COL_SIZES[[#This Row],[column_length]],
    IFERROR(VALUE(VLOOKUP(
      COL_SIZES[[#This Row],[table_name]]&amp;"."&amp;COL_SIZES[[#This Row],[column_name]],
      AVG_COL_SIZES[#Data],2,FALSE)),
    COL_SIZES[[#This Row],[column_length]])
  ),
  COL_SIZES[[#This Row],[column_length]])</f>
        <v>5</v>
      </c>
      <c r="C2670" s="109">
        <f>VLOOKUP(A2670,DBMS_TYPE_SIZES[],2,FALSE)</f>
        <v>5</v>
      </c>
      <c r="D2670" s="109">
        <f>VLOOKUP(A2670,DBMS_TYPE_SIZES[],3,FALSE)</f>
        <v>5</v>
      </c>
      <c r="E2670" s="110">
        <f>VLOOKUP(A2670,DBMS_TYPE_SIZES[],4,FALSE)</f>
        <v>5</v>
      </c>
      <c r="F2670" t="s">
        <v>255</v>
      </c>
      <c r="G2670" t="s">
        <v>502</v>
      </c>
      <c r="H2670" t="s">
        <v>62</v>
      </c>
      <c r="I2670">
        <v>1</v>
      </c>
      <c r="J2670">
        <v>5</v>
      </c>
    </row>
    <row r="2671" spans="1:10">
      <c r="A2671" s="108" t="str">
        <f>COL_SIZES[[#This Row],[datatype]]&amp;"_"&amp;COL_SIZES[[#This Row],[column_prec]]&amp;"_"&amp;COL_SIZES[[#This Row],[col_len]]</f>
        <v>varchar_0_64</v>
      </c>
      <c r="B2671" s="108">
        <f>IF(COL_SIZES[[#This Row],[datatype]] = "varchar",
  MIN(
    COL_SIZES[[#This Row],[column_length]],
    IFERROR(VALUE(VLOOKUP(
      COL_SIZES[[#This Row],[table_name]]&amp;"."&amp;COL_SIZES[[#This Row],[column_name]],
      AVG_COL_SIZES[#Data],2,FALSE)),
    COL_SIZES[[#This Row],[column_length]])
  ),
  COL_SIZES[[#This Row],[column_length]])</f>
        <v>64</v>
      </c>
      <c r="C2671" s="109">
        <f>VLOOKUP(A2671,DBMS_TYPE_SIZES[],2,FALSE)</f>
        <v>64</v>
      </c>
      <c r="D2671" s="109">
        <f>VLOOKUP(A2671,DBMS_TYPE_SIZES[],3,FALSE)</f>
        <v>64</v>
      </c>
      <c r="E2671" s="110">
        <f>VLOOKUP(A2671,DBMS_TYPE_SIZES[],4,FALSE)</f>
        <v>65</v>
      </c>
      <c r="F2671" t="s">
        <v>255</v>
      </c>
      <c r="G2671" t="s">
        <v>1015</v>
      </c>
      <c r="H2671" t="s">
        <v>86</v>
      </c>
      <c r="I2671">
        <v>0</v>
      </c>
      <c r="J2671">
        <v>64</v>
      </c>
    </row>
    <row r="2672" spans="1:10">
      <c r="A2672" s="108" t="str">
        <f>COL_SIZES[[#This Row],[datatype]]&amp;"_"&amp;COL_SIZES[[#This Row],[column_prec]]&amp;"_"&amp;COL_SIZES[[#This Row],[col_len]]</f>
        <v>varchar_0_32</v>
      </c>
      <c r="B2672" s="108">
        <f>IF(COL_SIZES[[#This Row],[datatype]] = "varchar",
  MIN(
    COL_SIZES[[#This Row],[column_length]],
    IFERROR(VALUE(VLOOKUP(
      COL_SIZES[[#This Row],[table_name]]&amp;"."&amp;COL_SIZES[[#This Row],[column_name]],
      AVG_COL_SIZES[#Data],2,FALSE)),
    COL_SIZES[[#This Row],[column_length]])
  ),
  COL_SIZES[[#This Row],[column_length]])</f>
        <v>32</v>
      </c>
      <c r="C2672" s="109">
        <f>VLOOKUP(A2672,DBMS_TYPE_SIZES[],2,FALSE)</f>
        <v>32</v>
      </c>
      <c r="D2672" s="109">
        <f>VLOOKUP(A2672,DBMS_TYPE_SIZES[],3,FALSE)</f>
        <v>32</v>
      </c>
      <c r="E2672" s="110">
        <f>VLOOKUP(A2672,DBMS_TYPE_SIZES[],4,FALSE)</f>
        <v>33</v>
      </c>
      <c r="F2672" t="s">
        <v>255</v>
      </c>
      <c r="G2672" t="s">
        <v>1016</v>
      </c>
      <c r="H2672" t="s">
        <v>86</v>
      </c>
      <c r="I2672">
        <v>0</v>
      </c>
      <c r="J2672">
        <v>32</v>
      </c>
    </row>
    <row r="2673" spans="1:10">
      <c r="A2673" s="108" t="str">
        <f>COL_SIZES[[#This Row],[datatype]]&amp;"_"&amp;COL_SIZES[[#This Row],[column_prec]]&amp;"_"&amp;COL_SIZES[[#This Row],[col_len]]</f>
        <v>varchar_0_64</v>
      </c>
      <c r="B2673" s="108">
        <f>IF(COL_SIZES[[#This Row],[datatype]] = "varchar",
  MIN(
    COL_SIZES[[#This Row],[column_length]],
    IFERROR(VALUE(VLOOKUP(
      COL_SIZES[[#This Row],[table_name]]&amp;"."&amp;COL_SIZES[[#This Row],[column_name]],
      AVG_COL_SIZES[#Data],2,FALSE)),
    COL_SIZES[[#This Row],[column_length]])
  ),
  COL_SIZES[[#This Row],[column_length]])</f>
        <v>64</v>
      </c>
      <c r="C2673" s="109">
        <f>VLOOKUP(A2673,DBMS_TYPE_SIZES[],2,FALSE)</f>
        <v>64</v>
      </c>
      <c r="D2673" s="109">
        <f>VLOOKUP(A2673,DBMS_TYPE_SIZES[],3,FALSE)</f>
        <v>64</v>
      </c>
      <c r="E2673" s="110">
        <f>VLOOKUP(A2673,DBMS_TYPE_SIZES[],4,FALSE)</f>
        <v>65</v>
      </c>
      <c r="F2673" t="s">
        <v>255</v>
      </c>
      <c r="G2673" t="s">
        <v>1017</v>
      </c>
      <c r="H2673" t="s">
        <v>86</v>
      </c>
      <c r="I2673">
        <v>0</v>
      </c>
      <c r="J2673">
        <v>64</v>
      </c>
    </row>
    <row r="2674" spans="1:10">
      <c r="A2674" s="108" t="str">
        <f>COL_SIZES[[#This Row],[datatype]]&amp;"_"&amp;COL_SIZES[[#This Row],[column_prec]]&amp;"_"&amp;COL_SIZES[[#This Row],[col_len]]</f>
        <v>varchar_0_32</v>
      </c>
      <c r="B2674" s="108">
        <f>IF(COL_SIZES[[#This Row],[datatype]] = "varchar",
  MIN(
    COL_SIZES[[#This Row],[column_length]],
    IFERROR(VALUE(VLOOKUP(
      COL_SIZES[[#This Row],[table_name]]&amp;"."&amp;COL_SIZES[[#This Row],[column_name]],
      AVG_COL_SIZES[#Data],2,FALSE)),
    COL_SIZES[[#This Row],[column_length]])
  ),
  COL_SIZES[[#This Row],[column_length]])</f>
        <v>32</v>
      </c>
      <c r="C2674" s="109">
        <f>VLOOKUP(A2674,DBMS_TYPE_SIZES[],2,FALSE)</f>
        <v>32</v>
      </c>
      <c r="D2674" s="109">
        <f>VLOOKUP(A2674,DBMS_TYPE_SIZES[],3,FALSE)</f>
        <v>32</v>
      </c>
      <c r="E2674" s="110">
        <f>VLOOKUP(A2674,DBMS_TYPE_SIZES[],4,FALSE)</f>
        <v>33</v>
      </c>
      <c r="F2674" t="s">
        <v>255</v>
      </c>
      <c r="G2674" t="s">
        <v>1018</v>
      </c>
      <c r="H2674" t="s">
        <v>86</v>
      </c>
      <c r="I2674">
        <v>0</v>
      </c>
      <c r="J2674">
        <v>32</v>
      </c>
    </row>
    <row r="2675" spans="1:10">
      <c r="A2675" s="108" t="str">
        <f>COL_SIZES[[#This Row],[datatype]]&amp;"_"&amp;COL_SIZES[[#This Row],[column_prec]]&amp;"_"&amp;COL_SIZES[[#This Row],[col_len]]</f>
        <v>varchar_0_64</v>
      </c>
      <c r="B2675" s="108">
        <f>IF(COL_SIZES[[#This Row],[datatype]] = "varchar",
  MIN(
    COL_SIZES[[#This Row],[column_length]],
    IFERROR(VALUE(VLOOKUP(
      COL_SIZES[[#This Row],[table_name]]&amp;"."&amp;COL_SIZES[[#This Row],[column_name]],
      AVG_COL_SIZES[#Data],2,FALSE)),
    COL_SIZES[[#This Row],[column_length]])
  ),
  COL_SIZES[[#This Row],[column_length]])</f>
        <v>64</v>
      </c>
      <c r="C2675" s="109">
        <f>VLOOKUP(A2675,DBMS_TYPE_SIZES[],2,FALSE)</f>
        <v>64</v>
      </c>
      <c r="D2675" s="109">
        <f>VLOOKUP(A2675,DBMS_TYPE_SIZES[],3,FALSE)</f>
        <v>64</v>
      </c>
      <c r="E2675" s="110">
        <f>VLOOKUP(A2675,DBMS_TYPE_SIZES[],4,FALSE)</f>
        <v>65</v>
      </c>
      <c r="F2675" t="s">
        <v>255</v>
      </c>
      <c r="G2675" t="s">
        <v>1019</v>
      </c>
      <c r="H2675" t="s">
        <v>86</v>
      </c>
      <c r="I2675">
        <v>0</v>
      </c>
      <c r="J2675">
        <v>64</v>
      </c>
    </row>
    <row r="2676" spans="1:10">
      <c r="A2676" s="108" t="str">
        <f>COL_SIZES[[#This Row],[datatype]]&amp;"_"&amp;COL_SIZES[[#This Row],[column_prec]]&amp;"_"&amp;COL_SIZES[[#This Row],[col_len]]</f>
        <v>varchar_0_32</v>
      </c>
      <c r="B2676" s="108">
        <f>IF(COL_SIZES[[#This Row],[datatype]] = "varchar",
  MIN(
    COL_SIZES[[#This Row],[column_length]],
    IFERROR(VALUE(VLOOKUP(
      COL_SIZES[[#This Row],[table_name]]&amp;"."&amp;COL_SIZES[[#This Row],[column_name]],
      AVG_COL_SIZES[#Data],2,FALSE)),
    COL_SIZES[[#This Row],[column_length]])
  ),
  COL_SIZES[[#This Row],[column_length]])</f>
        <v>32</v>
      </c>
      <c r="C2676" s="109">
        <f>VLOOKUP(A2676,DBMS_TYPE_SIZES[],2,FALSE)</f>
        <v>32</v>
      </c>
      <c r="D2676" s="109">
        <f>VLOOKUP(A2676,DBMS_TYPE_SIZES[],3,FALSE)</f>
        <v>32</v>
      </c>
      <c r="E2676" s="110">
        <f>VLOOKUP(A2676,DBMS_TYPE_SIZES[],4,FALSE)</f>
        <v>33</v>
      </c>
      <c r="F2676" t="s">
        <v>255</v>
      </c>
      <c r="G2676" t="s">
        <v>1020</v>
      </c>
      <c r="H2676" t="s">
        <v>86</v>
      </c>
      <c r="I2676">
        <v>0</v>
      </c>
      <c r="J2676">
        <v>32</v>
      </c>
    </row>
    <row r="2677" spans="1:10">
      <c r="A2677" s="108" t="str">
        <f>COL_SIZES[[#This Row],[datatype]]&amp;"_"&amp;COL_SIZES[[#This Row],[column_prec]]&amp;"_"&amp;COL_SIZES[[#This Row],[col_len]]</f>
        <v>numeric_19_9</v>
      </c>
      <c r="B2677" s="108">
        <f>IF(COL_SIZES[[#This Row],[datatype]] = "varchar",
  MIN(
    COL_SIZES[[#This Row],[column_length]],
    IFERROR(VALUE(VLOOKUP(
      COL_SIZES[[#This Row],[table_name]]&amp;"."&amp;COL_SIZES[[#This Row],[column_name]],
      AVG_COL_SIZES[#Data],2,FALSE)),
    COL_SIZES[[#This Row],[column_length]])
  ),
  COL_SIZES[[#This Row],[column_length]])</f>
        <v>9</v>
      </c>
      <c r="C2677" s="109">
        <f>VLOOKUP(A2677,DBMS_TYPE_SIZES[],2,FALSE)</f>
        <v>9</v>
      </c>
      <c r="D2677" s="109">
        <f>VLOOKUP(A2677,DBMS_TYPE_SIZES[],3,FALSE)</f>
        <v>9</v>
      </c>
      <c r="E2677" s="110">
        <f>VLOOKUP(A2677,DBMS_TYPE_SIZES[],4,FALSE)</f>
        <v>9</v>
      </c>
      <c r="F2677" t="s">
        <v>255</v>
      </c>
      <c r="G2677" t="s">
        <v>151</v>
      </c>
      <c r="H2677" t="s">
        <v>62</v>
      </c>
      <c r="I2677">
        <v>19</v>
      </c>
      <c r="J2677">
        <v>9</v>
      </c>
    </row>
    <row r="2678" spans="1:10">
      <c r="A2678" s="108" t="str">
        <f>COL_SIZES[[#This Row],[datatype]]&amp;"_"&amp;COL_SIZES[[#This Row],[column_prec]]&amp;"_"&amp;COL_SIZES[[#This Row],[col_len]]</f>
        <v>numeric_19_9</v>
      </c>
      <c r="B2678" s="108">
        <f>IF(COL_SIZES[[#This Row],[datatype]] = "varchar",
  MIN(
    COL_SIZES[[#This Row],[column_length]],
    IFERROR(VALUE(VLOOKUP(
      COL_SIZES[[#This Row],[table_name]]&amp;"."&amp;COL_SIZES[[#This Row],[column_name]],
      AVG_COL_SIZES[#Data],2,FALSE)),
    COL_SIZES[[#This Row],[column_length]])
  ),
  COL_SIZES[[#This Row],[column_length]])</f>
        <v>9</v>
      </c>
      <c r="C2678" s="109">
        <f>VLOOKUP(A2678,DBMS_TYPE_SIZES[],2,FALSE)</f>
        <v>9</v>
      </c>
      <c r="D2678" s="109">
        <f>VLOOKUP(A2678,DBMS_TYPE_SIZES[],3,FALSE)</f>
        <v>9</v>
      </c>
      <c r="E2678" s="110">
        <f>VLOOKUP(A2678,DBMS_TYPE_SIZES[],4,FALSE)</f>
        <v>9</v>
      </c>
      <c r="F2678" t="s">
        <v>257</v>
      </c>
      <c r="G2678" t="s">
        <v>143</v>
      </c>
      <c r="H2678" t="s">
        <v>62</v>
      </c>
      <c r="I2678">
        <v>19</v>
      </c>
      <c r="J2678">
        <v>9</v>
      </c>
    </row>
    <row r="2679" spans="1:10">
      <c r="A2679" s="108" t="str">
        <f>COL_SIZES[[#This Row],[datatype]]&amp;"_"&amp;COL_SIZES[[#This Row],[column_prec]]&amp;"_"&amp;COL_SIZES[[#This Row],[col_len]]</f>
        <v>numeric_1_5</v>
      </c>
      <c r="B2679" s="108">
        <f>IF(COL_SIZES[[#This Row],[datatype]] = "varchar",
  MIN(
    COL_SIZES[[#This Row],[column_length]],
    IFERROR(VALUE(VLOOKUP(
      COL_SIZES[[#This Row],[table_name]]&amp;"."&amp;COL_SIZES[[#This Row],[column_name]],
      AVG_COL_SIZES[#Data],2,FALSE)),
    COL_SIZES[[#This Row],[column_length]])
  ),
  COL_SIZES[[#This Row],[column_length]])</f>
        <v>5</v>
      </c>
      <c r="C2679" s="109">
        <f>VLOOKUP(A2679,DBMS_TYPE_SIZES[],2,FALSE)</f>
        <v>5</v>
      </c>
      <c r="D2679" s="109">
        <f>VLOOKUP(A2679,DBMS_TYPE_SIZES[],3,FALSE)</f>
        <v>5</v>
      </c>
      <c r="E2679" s="110">
        <f>VLOOKUP(A2679,DBMS_TYPE_SIZES[],4,FALSE)</f>
        <v>5</v>
      </c>
      <c r="F2679" t="s">
        <v>257</v>
      </c>
      <c r="G2679" t="s">
        <v>1237</v>
      </c>
      <c r="H2679" t="s">
        <v>62</v>
      </c>
      <c r="I2679">
        <v>1</v>
      </c>
      <c r="J2679">
        <v>5</v>
      </c>
    </row>
    <row r="2680" spans="1:10">
      <c r="A2680" s="108" t="str">
        <f>COL_SIZES[[#This Row],[datatype]]&amp;"_"&amp;COL_SIZES[[#This Row],[column_prec]]&amp;"_"&amp;COL_SIZES[[#This Row],[col_len]]</f>
        <v>varchar_0_64</v>
      </c>
      <c r="B2680" s="108">
        <f>IF(COL_SIZES[[#This Row],[datatype]] = "varchar",
  MIN(
    COL_SIZES[[#This Row],[column_length]],
    IFERROR(VALUE(VLOOKUP(
      COL_SIZES[[#This Row],[table_name]]&amp;"."&amp;COL_SIZES[[#This Row],[column_name]],
      AVG_COL_SIZES[#Data],2,FALSE)),
    COL_SIZES[[#This Row],[column_length]])
  ),
  COL_SIZES[[#This Row],[column_length]])</f>
        <v>64</v>
      </c>
      <c r="C2680" s="109">
        <f>VLOOKUP(A2680,DBMS_TYPE_SIZES[],2,FALSE)</f>
        <v>64</v>
      </c>
      <c r="D2680" s="109">
        <f>VLOOKUP(A2680,DBMS_TYPE_SIZES[],3,FALSE)</f>
        <v>64</v>
      </c>
      <c r="E2680" s="110">
        <f>VLOOKUP(A2680,DBMS_TYPE_SIZES[],4,FALSE)</f>
        <v>65</v>
      </c>
      <c r="F2680" t="s">
        <v>257</v>
      </c>
      <c r="G2680" t="s">
        <v>1021</v>
      </c>
      <c r="H2680" t="s">
        <v>86</v>
      </c>
      <c r="I2680">
        <v>0</v>
      </c>
      <c r="J2680">
        <v>64</v>
      </c>
    </row>
    <row r="2681" spans="1:10">
      <c r="A2681" s="108" t="str">
        <f>COL_SIZES[[#This Row],[datatype]]&amp;"_"&amp;COL_SIZES[[#This Row],[column_prec]]&amp;"_"&amp;COL_SIZES[[#This Row],[col_len]]</f>
        <v>varchar_0_32</v>
      </c>
      <c r="B2681" s="108">
        <f>IF(COL_SIZES[[#This Row],[datatype]] = "varchar",
  MIN(
    COL_SIZES[[#This Row],[column_length]],
    IFERROR(VALUE(VLOOKUP(
      COL_SIZES[[#This Row],[table_name]]&amp;"."&amp;COL_SIZES[[#This Row],[column_name]],
      AVG_COL_SIZES[#Data],2,FALSE)),
    COL_SIZES[[#This Row],[column_length]])
  ),
  COL_SIZES[[#This Row],[column_length]])</f>
        <v>32</v>
      </c>
      <c r="C2681" s="109">
        <f>VLOOKUP(A2681,DBMS_TYPE_SIZES[],2,FALSE)</f>
        <v>32</v>
      </c>
      <c r="D2681" s="109">
        <f>VLOOKUP(A2681,DBMS_TYPE_SIZES[],3,FALSE)</f>
        <v>32</v>
      </c>
      <c r="E2681" s="110">
        <f>VLOOKUP(A2681,DBMS_TYPE_SIZES[],4,FALSE)</f>
        <v>33</v>
      </c>
      <c r="F2681" t="s">
        <v>257</v>
      </c>
      <c r="G2681" t="s">
        <v>1022</v>
      </c>
      <c r="H2681" t="s">
        <v>86</v>
      </c>
      <c r="I2681">
        <v>0</v>
      </c>
      <c r="J2681">
        <v>32</v>
      </c>
    </row>
    <row r="2682" spans="1:10">
      <c r="A2682" s="108" t="str">
        <f>COL_SIZES[[#This Row],[datatype]]&amp;"_"&amp;COL_SIZES[[#This Row],[column_prec]]&amp;"_"&amp;COL_SIZES[[#This Row],[col_len]]</f>
        <v>varchar_0_64</v>
      </c>
      <c r="B2682" s="108">
        <f>IF(COL_SIZES[[#This Row],[datatype]] = "varchar",
  MIN(
    COL_SIZES[[#This Row],[column_length]],
    IFERROR(VALUE(VLOOKUP(
      COL_SIZES[[#This Row],[table_name]]&amp;"."&amp;COL_SIZES[[#This Row],[column_name]],
      AVG_COL_SIZES[#Data],2,FALSE)),
    COL_SIZES[[#This Row],[column_length]])
  ),
  COL_SIZES[[#This Row],[column_length]])</f>
        <v>64</v>
      </c>
      <c r="C2682" s="109">
        <f>VLOOKUP(A2682,DBMS_TYPE_SIZES[],2,FALSE)</f>
        <v>64</v>
      </c>
      <c r="D2682" s="109">
        <f>VLOOKUP(A2682,DBMS_TYPE_SIZES[],3,FALSE)</f>
        <v>64</v>
      </c>
      <c r="E2682" s="110">
        <f>VLOOKUP(A2682,DBMS_TYPE_SIZES[],4,FALSE)</f>
        <v>65</v>
      </c>
      <c r="F2682" t="s">
        <v>257</v>
      </c>
      <c r="G2682" t="s">
        <v>257</v>
      </c>
      <c r="H2682" t="s">
        <v>86</v>
      </c>
      <c r="I2682">
        <v>0</v>
      </c>
      <c r="J2682">
        <v>64</v>
      </c>
    </row>
    <row r="2683" spans="1:10">
      <c r="A2683" s="108" t="str">
        <f>COL_SIZES[[#This Row],[datatype]]&amp;"_"&amp;COL_SIZES[[#This Row],[column_prec]]&amp;"_"&amp;COL_SIZES[[#This Row],[col_len]]</f>
        <v>varchar_0_32</v>
      </c>
      <c r="B2683" s="108">
        <f>IF(COL_SIZES[[#This Row],[datatype]] = "varchar",
  MIN(
    COL_SIZES[[#This Row],[column_length]],
    IFERROR(VALUE(VLOOKUP(
      COL_SIZES[[#This Row],[table_name]]&amp;"."&amp;COL_SIZES[[#This Row],[column_name]],
      AVG_COL_SIZES[#Data],2,FALSE)),
    COL_SIZES[[#This Row],[column_length]])
  ),
  COL_SIZES[[#This Row],[column_length]])</f>
        <v>32</v>
      </c>
      <c r="C2683" s="109">
        <f>VLOOKUP(A2683,DBMS_TYPE_SIZES[],2,FALSE)</f>
        <v>32</v>
      </c>
      <c r="D2683" s="109">
        <f>VLOOKUP(A2683,DBMS_TYPE_SIZES[],3,FALSE)</f>
        <v>32</v>
      </c>
      <c r="E2683" s="110">
        <f>VLOOKUP(A2683,DBMS_TYPE_SIZES[],4,FALSE)</f>
        <v>33</v>
      </c>
      <c r="F2683" t="s">
        <v>257</v>
      </c>
      <c r="G2683" t="s">
        <v>1023</v>
      </c>
      <c r="H2683" t="s">
        <v>86</v>
      </c>
      <c r="I2683">
        <v>0</v>
      </c>
      <c r="J2683">
        <v>32</v>
      </c>
    </row>
    <row r="2684" spans="1:10">
      <c r="A2684" s="108" t="str">
        <f>COL_SIZES[[#This Row],[datatype]]&amp;"_"&amp;COL_SIZES[[#This Row],[column_prec]]&amp;"_"&amp;COL_SIZES[[#This Row],[col_len]]</f>
        <v>int_10_4</v>
      </c>
      <c r="B2684" s="108">
        <f>IF(COL_SIZES[[#This Row],[datatype]] = "varchar",
  MIN(
    COL_SIZES[[#This Row],[column_length]],
    IFERROR(VALUE(VLOOKUP(
      COL_SIZES[[#This Row],[table_name]]&amp;"."&amp;COL_SIZES[[#This Row],[column_name]],
      AVG_COL_SIZES[#Data],2,FALSE)),
    COL_SIZES[[#This Row],[column_length]])
  ),
  COL_SIZES[[#This Row],[column_length]])</f>
        <v>4</v>
      </c>
      <c r="C2684" s="109">
        <f>VLOOKUP(A2684,DBMS_TYPE_SIZES[],2,FALSE)</f>
        <v>9</v>
      </c>
      <c r="D2684" s="109">
        <f>VLOOKUP(A2684,DBMS_TYPE_SIZES[],3,FALSE)</f>
        <v>4</v>
      </c>
      <c r="E2684" s="110">
        <f>VLOOKUP(A2684,DBMS_TYPE_SIZES[],4,FALSE)</f>
        <v>4</v>
      </c>
      <c r="F2684" t="s">
        <v>257</v>
      </c>
      <c r="G2684" t="s">
        <v>249</v>
      </c>
      <c r="H2684" t="s">
        <v>18</v>
      </c>
      <c r="I2684">
        <v>10</v>
      </c>
      <c r="J2684">
        <v>4</v>
      </c>
    </row>
    <row r="2685" spans="1:10">
      <c r="A2685" s="108" t="str">
        <f>COL_SIZES[[#This Row],[datatype]]&amp;"_"&amp;COL_SIZES[[#This Row],[column_prec]]&amp;"_"&amp;COL_SIZES[[#This Row],[col_len]]</f>
        <v>numeric_19_9</v>
      </c>
      <c r="B2685" s="108">
        <f>IF(COL_SIZES[[#This Row],[datatype]] = "varchar",
  MIN(
    COL_SIZES[[#This Row],[column_length]],
    IFERROR(VALUE(VLOOKUP(
      COL_SIZES[[#This Row],[table_name]]&amp;"."&amp;COL_SIZES[[#This Row],[column_name]],
      AVG_COL_SIZES[#Data],2,FALSE)),
    COL_SIZES[[#This Row],[column_length]])
  ),
  COL_SIZES[[#This Row],[column_length]])</f>
        <v>9</v>
      </c>
      <c r="C2685" s="109">
        <f>VLOOKUP(A2685,DBMS_TYPE_SIZES[],2,FALSE)</f>
        <v>9</v>
      </c>
      <c r="D2685" s="109">
        <f>VLOOKUP(A2685,DBMS_TYPE_SIZES[],3,FALSE)</f>
        <v>9</v>
      </c>
      <c r="E2685" s="110">
        <f>VLOOKUP(A2685,DBMS_TYPE_SIZES[],4,FALSE)</f>
        <v>9</v>
      </c>
      <c r="F2685" t="s">
        <v>257</v>
      </c>
      <c r="G2685" t="s">
        <v>151</v>
      </c>
      <c r="H2685" t="s">
        <v>62</v>
      </c>
      <c r="I2685">
        <v>19</v>
      </c>
      <c r="J2685">
        <v>9</v>
      </c>
    </row>
    <row r="2686" spans="1:10">
      <c r="A2686" s="108" t="str">
        <f>COL_SIZES[[#This Row],[datatype]]&amp;"_"&amp;COL_SIZES[[#This Row],[column_prec]]&amp;"_"&amp;COL_SIZES[[#This Row],[col_len]]</f>
        <v>numeric_19_9</v>
      </c>
      <c r="B2686" s="108">
        <f>IF(COL_SIZES[[#This Row],[datatype]] = "varchar",
  MIN(
    COL_SIZES[[#This Row],[column_length]],
    IFERROR(VALUE(VLOOKUP(
      COL_SIZES[[#This Row],[table_name]]&amp;"."&amp;COL_SIZES[[#This Row],[column_name]],
      AVG_COL_SIZES[#Data],2,FALSE)),
    COL_SIZES[[#This Row],[column_length]])
  ),
  COL_SIZES[[#This Row],[column_length]])</f>
        <v>9</v>
      </c>
      <c r="C2686" s="109">
        <f>VLOOKUP(A2686,DBMS_TYPE_SIZES[],2,FALSE)</f>
        <v>9</v>
      </c>
      <c r="D2686" s="109">
        <f>VLOOKUP(A2686,DBMS_TYPE_SIZES[],3,FALSE)</f>
        <v>9</v>
      </c>
      <c r="E2686" s="110">
        <f>VLOOKUP(A2686,DBMS_TYPE_SIZES[],4,FALSE)</f>
        <v>9</v>
      </c>
      <c r="F2686" t="s">
        <v>258</v>
      </c>
      <c r="G2686" t="s">
        <v>143</v>
      </c>
      <c r="H2686" t="s">
        <v>62</v>
      </c>
      <c r="I2686">
        <v>19</v>
      </c>
      <c r="J2686">
        <v>9</v>
      </c>
    </row>
    <row r="2687" spans="1:10">
      <c r="A2687" s="108" t="str">
        <f>COL_SIZES[[#This Row],[datatype]]&amp;"_"&amp;COL_SIZES[[#This Row],[column_prec]]&amp;"_"&amp;COL_SIZES[[#This Row],[col_len]]</f>
        <v>varchar_0_8</v>
      </c>
      <c r="B2687" s="108">
        <f>IF(COL_SIZES[[#This Row],[datatype]] = "varchar",
  MIN(
    COL_SIZES[[#This Row],[column_length]],
    IFERROR(VALUE(VLOOKUP(
      COL_SIZES[[#This Row],[table_name]]&amp;"."&amp;COL_SIZES[[#This Row],[column_name]],
      AVG_COL_SIZES[#Data],2,FALSE)),
    COL_SIZES[[#This Row],[column_length]])
  ),
  COL_SIZES[[#This Row],[column_length]])</f>
        <v>8</v>
      </c>
      <c r="C2687" s="109">
        <f>VLOOKUP(A2687,DBMS_TYPE_SIZES[],2,FALSE)</f>
        <v>8</v>
      </c>
      <c r="D2687" s="109">
        <f>VLOOKUP(A2687,DBMS_TYPE_SIZES[],3,FALSE)</f>
        <v>8</v>
      </c>
      <c r="E2687" s="110">
        <f>VLOOKUP(A2687,DBMS_TYPE_SIZES[],4,FALSE)</f>
        <v>9</v>
      </c>
      <c r="F2687" t="s">
        <v>258</v>
      </c>
      <c r="G2687" t="s">
        <v>1137</v>
      </c>
      <c r="H2687" t="s">
        <v>86</v>
      </c>
      <c r="I2687">
        <v>0</v>
      </c>
      <c r="J2687">
        <v>255</v>
      </c>
    </row>
    <row r="2688" spans="1:10">
      <c r="A2688" s="108" t="str">
        <f>COL_SIZES[[#This Row],[datatype]]&amp;"_"&amp;COL_SIZES[[#This Row],[column_prec]]&amp;"_"&amp;COL_SIZES[[#This Row],[col_len]]</f>
        <v>varchar_0_8</v>
      </c>
      <c r="B2688" s="108">
        <f>IF(COL_SIZES[[#This Row],[datatype]] = "varchar",
  MIN(
    COL_SIZES[[#This Row],[column_length]],
    IFERROR(VALUE(VLOOKUP(
      COL_SIZES[[#This Row],[table_name]]&amp;"."&amp;COL_SIZES[[#This Row],[column_name]],
      AVG_COL_SIZES[#Data],2,FALSE)),
    COL_SIZES[[#This Row],[column_length]])
  ),
  COL_SIZES[[#This Row],[column_length]])</f>
        <v>8</v>
      </c>
      <c r="C2688" s="109">
        <f>VLOOKUP(A2688,DBMS_TYPE_SIZES[],2,FALSE)</f>
        <v>8</v>
      </c>
      <c r="D2688" s="109">
        <f>VLOOKUP(A2688,DBMS_TYPE_SIZES[],3,FALSE)</f>
        <v>8</v>
      </c>
      <c r="E2688" s="110">
        <f>VLOOKUP(A2688,DBMS_TYPE_SIZES[],4,FALSE)</f>
        <v>9</v>
      </c>
      <c r="F2688" t="s">
        <v>258</v>
      </c>
      <c r="G2688" t="s">
        <v>1138</v>
      </c>
      <c r="H2688" t="s">
        <v>86</v>
      </c>
      <c r="I2688">
        <v>0</v>
      </c>
      <c r="J2688">
        <v>255</v>
      </c>
    </row>
    <row r="2689" spans="1:10">
      <c r="A2689" s="108" t="str">
        <f>COL_SIZES[[#This Row],[datatype]]&amp;"_"&amp;COL_SIZES[[#This Row],[column_prec]]&amp;"_"&amp;COL_SIZES[[#This Row],[col_len]]</f>
        <v>varchar_0_8</v>
      </c>
      <c r="B2689" s="108">
        <f>IF(COL_SIZES[[#This Row],[datatype]] = "varchar",
  MIN(
    COL_SIZES[[#This Row],[column_length]],
    IFERROR(VALUE(VLOOKUP(
      COL_SIZES[[#This Row],[table_name]]&amp;"."&amp;COL_SIZES[[#This Row],[column_name]],
      AVG_COL_SIZES[#Data],2,FALSE)),
    COL_SIZES[[#This Row],[column_length]])
  ),
  COL_SIZES[[#This Row],[column_length]])</f>
        <v>8</v>
      </c>
      <c r="C2689" s="109">
        <f>VLOOKUP(A2689,DBMS_TYPE_SIZES[],2,FALSE)</f>
        <v>8</v>
      </c>
      <c r="D2689" s="109">
        <f>VLOOKUP(A2689,DBMS_TYPE_SIZES[],3,FALSE)</f>
        <v>8</v>
      </c>
      <c r="E2689" s="110">
        <f>VLOOKUP(A2689,DBMS_TYPE_SIZES[],4,FALSE)</f>
        <v>9</v>
      </c>
      <c r="F2689" t="s">
        <v>258</v>
      </c>
      <c r="G2689" t="s">
        <v>1139</v>
      </c>
      <c r="H2689" t="s">
        <v>86</v>
      </c>
      <c r="I2689">
        <v>0</v>
      </c>
      <c r="J2689">
        <v>255</v>
      </c>
    </row>
    <row r="2690" spans="1:10">
      <c r="A2690" s="108" t="str">
        <f>COL_SIZES[[#This Row],[datatype]]&amp;"_"&amp;COL_SIZES[[#This Row],[column_prec]]&amp;"_"&amp;COL_SIZES[[#This Row],[col_len]]</f>
        <v>varchar_0_8</v>
      </c>
      <c r="B2690" s="108">
        <f>IF(COL_SIZES[[#This Row],[datatype]] = "varchar",
  MIN(
    COL_SIZES[[#This Row],[column_length]],
    IFERROR(VALUE(VLOOKUP(
      COL_SIZES[[#This Row],[table_name]]&amp;"."&amp;COL_SIZES[[#This Row],[column_name]],
      AVG_COL_SIZES[#Data],2,FALSE)),
    COL_SIZES[[#This Row],[column_length]])
  ),
  COL_SIZES[[#This Row],[column_length]])</f>
        <v>8</v>
      </c>
      <c r="C2690" s="109">
        <f>VLOOKUP(A2690,DBMS_TYPE_SIZES[],2,FALSE)</f>
        <v>8</v>
      </c>
      <c r="D2690" s="109">
        <f>VLOOKUP(A2690,DBMS_TYPE_SIZES[],3,FALSE)</f>
        <v>8</v>
      </c>
      <c r="E2690" s="110">
        <f>VLOOKUP(A2690,DBMS_TYPE_SIZES[],4,FALSE)</f>
        <v>9</v>
      </c>
      <c r="F2690" t="s">
        <v>258</v>
      </c>
      <c r="G2690" t="s">
        <v>1140</v>
      </c>
      <c r="H2690" t="s">
        <v>86</v>
      </c>
      <c r="I2690">
        <v>0</v>
      </c>
      <c r="J2690">
        <v>255</v>
      </c>
    </row>
    <row r="2691" spans="1:10">
      <c r="A2691" s="108" t="str">
        <f>COL_SIZES[[#This Row],[datatype]]&amp;"_"&amp;COL_SIZES[[#This Row],[column_prec]]&amp;"_"&amp;COL_SIZES[[#This Row],[col_len]]</f>
        <v>varchar_0_8</v>
      </c>
      <c r="B2691" s="108">
        <f>IF(COL_SIZES[[#This Row],[datatype]] = "varchar",
  MIN(
    COL_SIZES[[#This Row],[column_length]],
    IFERROR(VALUE(VLOOKUP(
      COL_SIZES[[#This Row],[table_name]]&amp;"."&amp;COL_SIZES[[#This Row],[column_name]],
      AVG_COL_SIZES[#Data],2,FALSE)),
    COL_SIZES[[#This Row],[column_length]])
  ),
  COL_SIZES[[#This Row],[column_length]])</f>
        <v>8</v>
      </c>
      <c r="C2691" s="109">
        <f>VLOOKUP(A2691,DBMS_TYPE_SIZES[],2,FALSE)</f>
        <v>8</v>
      </c>
      <c r="D2691" s="109">
        <f>VLOOKUP(A2691,DBMS_TYPE_SIZES[],3,FALSE)</f>
        <v>8</v>
      </c>
      <c r="E2691" s="110">
        <f>VLOOKUP(A2691,DBMS_TYPE_SIZES[],4,FALSE)</f>
        <v>9</v>
      </c>
      <c r="F2691" t="s">
        <v>258</v>
      </c>
      <c r="G2691" t="s">
        <v>1141</v>
      </c>
      <c r="H2691" t="s">
        <v>86</v>
      </c>
      <c r="I2691">
        <v>0</v>
      </c>
      <c r="J2691">
        <v>255</v>
      </c>
    </row>
    <row r="2692" spans="1:10">
      <c r="A2692" s="108" t="str">
        <f>COL_SIZES[[#This Row],[datatype]]&amp;"_"&amp;COL_SIZES[[#This Row],[column_prec]]&amp;"_"&amp;COL_SIZES[[#This Row],[col_len]]</f>
        <v>varchar_0_8</v>
      </c>
      <c r="B2692" s="108">
        <f>IF(COL_SIZES[[#This Row],[datatype]] = "varchar",
  MIN(
    COL_SIZES[[#This Row],[column_length]],
    IFERROR(VALUE(VLOOKUP(
      COL_SIZES[[#This Row],[table_name]]&amp;"."&amp;COL_SIZES[[#This Row],[column_name]],
      AVG_COL_SIZES[#Data],2,FALSE)),
    COL_SIZES[[#This Row],[column_length]])
  ),
  COL_SIZES[[#This Row],[column_length]])</f>
        <v>8</v>
      </c>
      <c r="C2692" s="109">
        <f>VLOOKUP(A2692,DBMS_TYPE_SIZES[],2,FALSE)</f>
        <v>8</v>
      </c>
      <c r="D2692" s="109">
        <f>VLOOKUP(A2692,DBMS_TYPE_SIZES[],3,FALSE)</f>
        <v>8</v>
      </c>
      <c r="E2692" s="110">
        <f>VLOOKUP(A2692,DBMS_TYPE_SIZES[],4,FALSE)</f>
        <v>9</v>
      </c>
      <c r="F2692" t="s">
        <v>258</v>
      </c>
      <c r="G2692" t="s">
        <v>1142</v>
      </c>
      <c r="H2692" t="s">
        <v>86</v>
      </c>
      <c r="I2692">
        <v>0</v>
      </c>
      <c r="J2692">
        <v>255</v>
      </c>
    </row>
    <row r="2693" spans="1:10">
      <c r="A2693" s="108" t="str">
        <f>COL_SIZES[[#This Row],[datatype]]&amp;"_"&amp;COL_SIZES[[#This Row],[column_prec]]&amp;"_"&amp;COL_SIZES[[#This Row],[col_len]]</f>
        <v>varchar_0_8</v>
      </c>
      <c r="B2693" s="108">
        <f>IF(COL_SIZES[[#This Row],[datatype]] = "varchar",
  MIN(
    COL_SIZES[[#This Row],[column_length]],
    IFERROR(VALUE(VLOOKUP(
      COL_SIZES[[#This Row],[table_name]]&amp;"."&amp;COL_SIZES[[#This Row],[column_name]],
      AVG_COL_SIZES[#Data],2,FALSE)),
    COL_SIZES[[#This Row],[column_length]])
  ),
  COL_SIZES[[#This Row],[column_length]])</f>
        <v>8</v>
      </c>
      <c r="C2693" s="109">
        <f>VLOOKUP(A2693,DBMS_TYPE_SIZES[],2,FALSE)</f>
        <v>8</v>
      </c>
      <c r="D2693" s="109">
        <f>VLOOKUP(A2693,DBMS_TYPE_SIZES[],3,FALSE)</f>
        <v>8</v>
      </c>
      <c r="E2693" s="110">
        <f>VLOOKUP(A2693,DBMS_TYPE_SIZES[],4,FALSE)</f>
        <v>9</v>
      </c>
      <c r="F2693" t="s">
        <v>258</v>
      </c>
      <c r="G2693" t="s">
        <v>1143</v>
      </c>
      <c r="H2693" t="s">
        <v>86</v>
      </c>
      <c r="I2693">
        <v>0</v>
      </c>
      <c r="J2693">
        <v>255</v>
      </c>
    </row>
    <row r="2694" spans="1:10">
      <c r="A2694" s="108" t="str">
        <f>COL_SIZES[[#This Row],[datatype]]&amp;"_"&amp;COL_SIZES[[#This Row],[column_prec]]&amp;"_"&amp;COL_SIZES[[#This Row],[col_len]]</f>
        <v>varchar_0_8</v>
      </c>
      <c r="B2694" s="108">
        <f>IF(COL_SIZES[[#This Row],[datatype]] = "varchar",
  MIN(
    COL_SIZES[[#This Row],[column_length]],
    IFERROR(VALUE(VLOOKUP(
      COL_SIZES[[#This Row],[table_name]]&amp;"."&amp;COL_SIZES[[#This Row],[column_name]],
      AVG_COL_SIZES[#Data],2,FALSE)),
    COL_SIZES[[#This Row],[column_length]])
  ),
  COL_SIZES[[#This Row],[column_length]])</f>
        <v>8</v>
      </c>
      <c r="C2694" s="109">
        <f>VLOOKUP(A2694,DBMS_TYPE_SIZES[],2,FALSE)</f>
        <v>8</v>
      </c>
      <c r="D2694" s="109">
        <f>VLOOKUP(A2694,DBMS_TYPE_SIZES[],3,FALSE)</f>
        <v>8</v>
      </c>
      <c r="E2694" s="110">
        <f>VLOOKUP(A2694,DBMS_TYPE_SIZES[],4,FALSE)</f>
        <v>9</v>
      </c>
      <c r="F2694" t="s">
        <v>258</v>
      </c>
      <c r="G2694" t="s">
        <v>1144</v>
      </c>
      <c r="H2694" t="s">
        <v>86</v>
      </c>
      <c r="I2694">
        <v>0</v>
      </c>
      <c r="J2694">
        <v>255</v>
      </c>
    </row>
    <row r="2695" spans="1:10">
      <c r="A2695" s="108" t="str">
        <f>COL_SIZES[[#This Row],[datatype]]&amp;"_"&amp;COL_SIZES[[#This Row],[column_prec]]&amp;"_"&amp;COL_SIZES[[#This Row],[col_len]]</f>
        <v>varchar_0_8</v>
      </c>
      <c r="B2695" s="108">
        <f>IF(COL_SIZES[[#This Row],[datatype]] = "varchar",
  MIN(
    COL_SIZES[[#This Row],[column_length]],
    IFERROR(VALUE(VLOOKUP(
      COL_SIZES[[#This Row],[table_name]]&amp;"."&amp;COL_SIZES[[#This Row],[column_name]],
      AVG_COL_SIZES[#Data],2,FALSE)),
    COL_SIZES[[#This Row],[column_length]])
  ),
  COL_SIZES[[#This Row],[column_length]])</f>
        <v>8</v>
      </c>
      <c r="C2695" s="109">
        <f>VLOOKUP(A2695,DBMS_TYPE_SIZES[],2,FALSE)</f>
        <v>8</v>
      </c>
      <c r="D2695" s="109">
        <f>VLOOKUP(A2695,DBMS_TYPE_SIZES[],3,FALSE)</f>
        <v>8</v>
      </c>
      <c r="E2695" s="110">
        <f>VLOOKUP(A2695,DBMS_TYPE_SIZES[],4,FALSE)</f>
        <v>9</v>
      </c>
      <c r="F2695" t="s">
        <v>258</v>
      </c>
      <c r="G2695" t="s">
        <v>1145</v>
      </c>
      <c r="H2695" t="s">
        <v>86</v>
      </c>
      <c r="I2695">
        <v>0</v>
      </c>
      <c r="J2695">
        <v>255</v>
      </c>
    </row>
    <row r="2696" spans="1:10">
      <c r="A2696" s="108" t="str">
        <f>COL_SIZES[[#This Row],[datatype]]&amp;"_"&amp;COL_SIZES[[#This Row],[column_prec]]&amp;"_"&amp;COL_SIZES[[#This Row],[col_len]]</f>
        <v>varchar_0_8</v>
      </c>
      <c r="B2696" s="108">
        <f>IF(COL_SIZES[[#This Row],[datatype]] = "varchar",
  MIN(
    COL_SIZES[[#This Row],[column_length]],
    IFERROR(VALUE(VLOOKUP(
      COL_SIZES[[#This Row],[table_name]]&amp;"."&amp;COL_SIZES[[#This Row],[column_name]],
      AVG_COL_SIZES[#Data],2,FALSE)),
    COL_SIZES[[#This Row],[column_length]])
  ),
  COL_SIZES[[#This Row],[column_length]])</f>
        <v>8</v>
      </c>
      <c r="C2696" s="109">
        <f>VLOOKUP(A2696,DBMS_TYPE_SIZES[],2,FALSE)</f>
        <v>8</v>
      </c>
      <c r="D2696" s="109">
        <f>VLOOKUP(A2696,DBMS_TYPE_SIZES[],3,FALSE)</f>
        <v>8</v>
      </c>
      <c r="E2696" s="110">
        <f>VLOOKUP(A2696,DBMS_TYPE_SIZES[],4,FALSE)</f>
        <v>9</v>
      </c>
      <c r="F2696" t="s">
        <v>258</v>
      </c>
      <c r="G2696" t="s">
        <v>1146</v>
      </c>
      <c r="H2696" t="s">
        <v>86</v>
      </c>
      <c r="I2696">
        <v>0</v>
      </c>
      <c r="J2696">
        <v>255</v>
      </c>
    </row>
    <row r="2697" spans="1:10">
      <c r="A2697" s="108" t="str">
        <f>COL_SIZES[[#This Row],[datatype]]&amp;"_"&amp;COL_SIZES[[#This Row],[column_prec]]&amp;"_"&amp;COL_SIZES[[#This Row],[col_len]]</f>
        <v>varchar_0_8</v>
      </c>
      <c r="B2697" s="108">
        <f>IF(COL_SIZES[[#This Row],[datatype]] = "varchar",
  MIN(
    COL_SIZES[[#This Row],[column_length]],
    IFERROR(VALUE(VLOOKUP(
      COL_SIZES[[#This Row],[table_name]]&amp;"."&amp;COL_SIZES[[#This Row],[column_name]],
      AVG_COL_SIZES[#Data],2,FALSE)),
    COL_SIZES[[#This Row],[column_length]])
  ),
  COL_SIZES[[#This Row],[column_length]])</f>
        <v>8</v>
      </c>
      <c r="C2697" s="109">
        <f>VLOOKUP(A2697,DBMS_TYPE_SIZES[],2,FALSE)</f>
        <v>8</v>
      </c>
      <c r="D2697" s="109">
        <f>VLOOKUP(A2697,DBMS_TYPE_SIZES[],3,FALSE)</f>
        <v>8</v>
      </c>
      <c r="E2697" s="110">
        <f>VLOOKUP(A2697,DBMS_TYPE_SIZES[],4,FALSE)</f>
        <v>9</v>
      </c>
      <c r="F2697" t="s">
        <v>258</v>
      </c>
      <c r="G2697" t="s">
        <v>1147</v>
      </c>
      <c r="H2697" t="s">
        <v>86</v>
      </c>
      <c r="I2697">
        <v>0</v>
      </c>
      <c r="J2697">
        <v>255</v>
      </c>
    </row>
    <row r="2698" spans="1:10">
      <c r="A2698" s="108" t="str">
        <f>COL_SIZES[[#This Row],[datatype]]&amp;"_"&amp;COL_SIZES[[#This Row],[column_prec]]&amp;"_"&amp;COL_SIZES[[#This Row],[col_len]]</f>
        <v>varchar_0_8</v>
      </c>
      <c r="B2698" s="108">
        <f>IF(COL_SIZES[[#This Row],[datatype]] = "varchar",
  MIN(
    COL_SIZES[[#This Row],[column_length]],
    IFERROR(VALUE(VLOOKUP(
      COL_SIZES[[#This Row],[table_name]]&amp;"."&amp;COL_SIZES[[#This Row],[column_name]],
      AVG_COL_SIZES[#Data],2,FALSE)),
    COL_SIZES[[#This Row],[column_length]])
  ),
  COL_SIZES[[#This Row],[column_length]])</f>
        <v>8</v>
      </c>
      <c r="C2698" s="109">
        <f>VLOOKUP(A2698,DBMS_TYPE_SIZES[],2,FALSE)</f>
        <v>8</v>
      </c>
      <c r="D2698" s="109">
        <f>VLOOKUP(A2698,DBMS_TYPE_SIZES[],3,FALSE)</f>
        <v>8</v>
      </c>
      <c r="E2698" s="110">
        <f>VLOOKUP(A2698,DBMS_TYPE_SIZES[],4,FALSE)</f>
        <v>9</v>
      </c>
      <c r="F2698" t="s">
        <v>258</v>
      </c>
      <c r="G2698" t="s">
        <v>1148</v>
      </c>
      <c r="H2698" t="s">
        <v>86</v>
      </c>
      <c r="I2698">
        <v>0</v>
      </c>
      <c r="J2698">
        <v>255</v>
      </c>
    </row>
    <row r="2699" spans="1:10">
      <c r="A2699" s="108" t="str">
        <f>COL_SIZES[[#This Row],[datatype]]&amp;"_"&amp;COL_SIZES[[#This Row],[column_prec]]&amp;"_"&amp;COL_SIZES[[#This Row],[col_len]]</f>
        <v>varchar_0_8</v>
      </c>
      <c r="B2699" s="108">
        <f>IF(COL_SIZES[[#This Row],[datatype]] = "varchar",
  MIN(
    COL_SIZES[[#This Row],[column_length]],
    IFERROR(VALUE(VLOOKUP(
      COL_SIZES[[#This Row],[table_name]]&amp;"."&amp;COL_SIZES[[#This Row],[column_name]],
      AVG_COL_SIZES[#Data],2,FALSE)),
    COL_SIZES[[#This Row],[column_length]])
  ),
  COL_SIZES[[#This Row],[column_length]])</f>
        <v>8</v>
      </c>
      <c r="C2699" s="109">
        <f>VLOOKUP(A2699,DBMS_TYPE_SIZES[],2,FALSE)</f>
        <v>8</v>
      </c>
      <c r="D2699" s="109">
        <f>VLOOKUP(A2699,DBMS_TYPE_SIZES[],3,FALSE)</f>
        <v>8</v>
      </c>
      <c r="E2699" s="110">
        <f>VLOOKUP(A2699,DBMS_TYPE_SIZES[],4,FALSE)</f>
        <v>9</v>
      </c>
      <c r="F2699" t="s">
        <v>258</v>
      </c>
      <c r="G2699" t="s">
        <v>1149</v>
      </c>
      <c r="H2699" t="s">
        <v>86</v>
      </c>
      <c r="I2699">
        <v>0</v>
      </c>
      <c r="J2699">
        <v>255</v>
      </c>
    </row>
    <row r="2700" spans="1:10">
      <c r="A2700" s="108" t="str">
        <f>COL_SIZES[[#This Row],[datatype]]&amp;"_"&amp;COL_SIZES[[#This Row],[column_prec]]&amp;"_"&amp;COL_SIZES[[#This Row],[col_len]]</f>
        <v>varchar_0_8</v>
      </c>
      <c r="B2700" s="108">
        <f>IF(COL_SIZES[[#This Row],[datatype]] = "varchar",
  MIN(
    COL_SIZES[[#This Row],[column_length]],
    IFERROR(VALUE(VLOOKUP(
      COL_SIZES[[#This Row],[table_name]]&amp;"."&amp;COL_SIZES[[#This Row],[column_name]],
      AVG_COL_SIZES[#Data],2,FALSE)),
    COL_SIZES[[#This Row],[column_length]])
  ),
  COL_SIZES[[#This Row],[column_length]])</f>
        <v>8</v>
      </c>
      <c r="C2700" s="109">
        <f>VLOOKUP(A2700,DBMS_TYPE_SIZES[],2,FALSE)</f>
        <v>8</v>
      </c>
      <c r="D2700" s="109">
        <f>VLOOKUP(A2700,DBMS_TYPE_SIZES[],3,FALSE)</f>
        <v>8</v>
      </c>
      <c r="E2700" s="110">
        <f>VLOOKUP(A2700,DBMS_TYPE_SIZES[],4,FALSE)</f>
        <v>9</v>
      </c>
      <c r="F2700" t="s">
        <v>258</v>
      </c>
      <c r="G2700" t="s">
        <v>1150</v>
      </c>
      <c r="H2700" t="s">
        <v>86</v>
      </c>
      <c r="I2700">
        <v>0</v>
      </c>
      <c r="J2700">
        <v>255</v>
      </c>
    </row>
    <row r="2701" spans="1:10">
      <c r="A2701" s="108" t="str">
        <f>COL_SIZES[[#This Row],[datatype]]&amp;"_"&amp;COL_SIZES[[#This Row],[column_prec]]&amp;"_"&amp;COL_SIZES[[#This Row],[col_len]]</f>
        <v>varchar_0_8</v>
      </c>
      <c r="B2701" s="108">
        <f>IF(COL_SIZES[[#This Row],[datatype]] = "varchar",
  MIN(
    COL_SIZES[[#This Row],[column_length]],
    IFERROR(VALUE(VLOOKUP(
      COL_SIZES[[#This Row],[table_name]]&amp;"."&amp;COL_SIZES[[#This Row],[column_name]],
      AVG_COL_SIZES[#Data],2,FALSE)),
    COL_SIZES[[#This Row],[column_length]])
  ),
  COL_SIZES[[#This Row],[column_length]])</f>
        <v>8</v>
      </c>
      <c r="C2701" s="109">
        <f>VLOOKUP(A2701,DBMS_TYPE_SIZES[],2,FALSE)</f>
        <v>8</v>
      </c>
      <c r="D2701" s="109">
        <f>VLOOKUP(A2701,DBMS_TYPE_SIZES[],3,FALSE)</f>
        <v>8</v>
      </c>
      <c r="E2701" s="110">
        <f>VLOOKUP(A2701,DBMS_TYPE_SIZES[],4,FALSE)</f>
        <v>9</v>
      </c>
      <c r="F2701" t="s">
        <v>258</v>
      </c>
      <c r="G2701" t="s">
        <v>1151</v>
      </c>
      <c r="H2701" t="s">
        <v>86</v>
      </c>
      <c r="I2701">
        <v>0</v>
      </c>
      <c r="J2701">
        <v>255</v>
      </c>
    </row>
    <row r="2702" spans="1:10">
      <c r="A2702" s="108" t="str">
        <f>COL_SIZES[[#This Row],[datatype]]&amp;"_"&amp;COL_SIZES[[#This Row],[column_prec]]&amp;"_"&amp;COL_SIZES[[#This Row],[col_len]]</f>
        <v>varchar_0_8</v>
      </c>
      <c r="B2702" s="108">
        <f>IF(COL_SIZES[[#This Row],[datatype]] = "varchar",
  MIN(
    COL_SIZES[[#This Row],[column_length]],
    IFERROR(VALUE(VLOOKUP(
      COL_SIZES[[#This Row],[table_name]]&amp;"."&amp;COL_SIZES[[#This Row],[column_name]],
      AVG_COL_SIZES[#Data],2,FALSE)),
    COL_SIZES[[#This Row],[column_length]])
  ),
  COL_SIZES[[#This Row],[column_length]])</f>
        <v>8</v>
      </c>
      <c r="C2702" s="109">
        <f>VLOOKUP(A2702,DBMS_TYPE_SIZES[],2,FALSE)</f>
        <v>8</v>
      </c>
      <c r="D2702" s="109">
        <f>VLOOKUP(A2702,DBMS_TYPE_SIZES[],3,FALSE)</f>
        <v>8</v>
      </c>
      <c r="E2702" s="110">
        <f>VLOOKUP(A2702,DBMS_TYPE_SIZES[],4,FALSE)</f>
        <v>9</v>
      </c>
      <c r="F2702" t="s">
        <v>258</v>
      </c>
      <c r="G2702" t="s">
        <v>1152</v>
      </c>
      <c r="H2702" t="s">
        <v>86</v>
      </c>
      <c r="I2702">
        <v>0</v>
      </c>
      <c r="J2702">
        <v>255</v>
      </c>
    </row>
    <row r="2703" spans="1:10">
      <c r="A2703" s="108" t="str">
        <f>COL_SIZES[[#This Row],[datatype]]&amp;"_"&amp;COL_SIZES[[#This Row],[column_prec]]&amp;"_"&amp;COL_SIZES[[#This Row],[col_len]]</f>
        <v>numeric_19_9</v>
      </c>
      <c r="B2703" s="108">
        <f>IF(COL_SIZES[[#This Row],[datatype]] = "varchar",
  MIN(
    COL_SIZES[[#This Row],[column_length]],
    IFERROR(VALUE(VLOOKUP(
      COL_SIZES[[#This Row],[table_name]]&amp;"."&amp;COL_SIZES[[#This Row],[column_name]],
      AVG_COL_SIZES[#Data],2,FALSE)),
    COL_SIZES[[#This Row],[column_length]])
  ),
  COL_SIZES[[#This Row],[column_length]])</f>
        <v>9</v>
      </c>
      <c r="C2703" s="109">
        <f>VLOOKUP(A2703,DBMS_TYPE_SIZES[],2,FALSE)</f>
        <v>9</v>
      </c>
      <c r="D2703" s="109">
        <f>VLOOKUP(A2703,DBMS_TYPE_SIZES[],3,FALSE)</f>
        <v>9</v>
      </c>
      <c r="E2703" s="110">
        <f>VLOOKUP(A2703,DBMS_TYPE_SIZES[],4,FALSE)</f>
        <v>9</v>
      </c>
      <c r="F2703" t="s">
        <v>258</v>
      </c>
      <c r="G2703" t="s">
        <v>248</v>
      </c>
      <c r="H2703" t="s">
        <v>62</v>
      </c>
      <c r="I2703">
        <v>19</v>
      </c>
      <c r="J2703">
        <v>9</v>
      </c>
    </row>
    <row r="2704" spans="1:10">
      <c r="A2704" s="108" t="str">
        <f>COL_SIZES[[#This Row],[datatype]]&amp;"_"&amp;COL_SIZES[[#This Row],[column_prec]]&amp;"_"&amp;COL_SIZES[[#This Row],[col_len]]</f>
        <v>int_10_4</v>
      </c>
      <c r="B2704" s="108">
        <f>IF(COL_SIZES[[#This Row],[datatype]] = "varchar",
  MIN(
    COL_SIZES[[#This Row],[column_length]],
    IFERROR(VALUE(VLOOKUP(
      COL_SIZES[[#This Row],[table_name]]&amp;"."&amp;COL_SIZES[[#This Row],[column_name]],
      AVG_COL_SIZES[#Data],2,FALSE)),
    COL_SIZES[[#This Row],[column_length]])
  ),
  COL_SIZES[[#This Row],[column_length]])</f>
        <v>4</v>
      </c>
      <c r="C2704" s="109">
        <f>VLOOKUP(A2704,DBMS_TYPE_SIZES[],2,FALSE)</f>
        <v>9</v>
      </c>
      <c r="D2704" s="109">
        <f>VLOOKUP(A2704,DBMS_TYPE_SIZES[],3,FALSE)</f>
        <v>4</v>
      </c>
      <c r="E2704" s="110">
        <f>VLOOKUP(A2704,DBMS_TYPE_SIZES[],4,FALSE)</f>
        <v>4</v>
      </c>
      <c r="F2704" t="s">
        <v>258</v>
      </c>
      <c r="G2704" t="s">
        <v>67</v>
      </c>
      <c r="H2704" t="s">
        <v>18</v>
      </c>
      <c r="I2704">
        <v>10</v>
      </c>
      <c r="J2704">
        <v>4</v>
      </c>
    </row>
    <row r="2705" spans="1:10">
      <c r="A2705" s="108" t="str">
        <f>COL_SIZES[[#This Row],[datatype]]&amp;"_"&amp;COL_SIZES[[#This Row],[column_prec]]&amp;"_"&amp;COL_SIZES[[#This Row],[col_len]]</f>
        <v>int_10_4</v>
      </c>
      <c r="B2705" s="108">
        <f>IF(COL_SIZES[[#This Row],[datatype]] = "varchar",
  MIN(
    COL_SIZES[[#This Row],[column_length]],
    IFERROR(VALUE(VLOOKUP(
      COL_SIZES[[#This Row],[table_name]]&amp;"."&amp;COL_SIZES[[#This Row],[column_name]],
      AVG_COL_SIZES[#Data],2,FALSE)),
    COL_SIZES[[#This Row],[column_length]])
  ),
  COL_SIZES[[#This Row],[column_length]])</f>
        <v>4</v>
      </c>
      <c r="C2705" s="109">
        <f>VLOOKUP(A2705,DBMS_TYPE_SIZES[],2,FALSE)</f>
        <v>9</v>
      </c>
      <c r="D2705" s="109">
        <f>VLOOKUP(A2705,DBMS_TYPE_SIZES[],3,FALSE)</f>
        <v>4</v>
      </c>
      <c r="E2705" s="110">
        <f>VLOOKUP(A2705,DBMS_TYPE_SIZES[],4,FALSE)</f>
        <v>4</v>
      </c>
      <c r="F2705" t="s">
        <v>258</v>
      </c>
      <c r="G2705" t="s">
        <v>64</v>
      </c>
      <c r="H2705" t="s">
        <v>18</v>
      </c>
      <c r="I2705">
        <v>10</v>
      </c>
      <c r="J2705">
        <v>4</v>
      </c>
    </row>
    <row r="2706" spans="1:10">
      <c r="A2706" s="108" t="str">
        <f>COL_SIZES[[#This Row],[datatype]]&amp;"_"&amp;COL_SIZES[[#This Row],[column_prec]]&amp;"_"&amp;COL_SIZES[[#This Row],[col_len]]</f>
        <v>numeric_19_9</v>
      </c>
      <c r="B2706" s="108">
        <f>IF(COL_SIZES[[#This Row],[datatype]] = "varchar",
  MIN(
    COL_SIZES[[#This Row],[column_length]],
    IFERROR(VALUE(VLOOKUP(
      COL_SIZES[[#This Row],[table_name]]&amp;"."&amp;COL_SIZES[[#This Row],[column_name]],
      AVG_COL_SIZES[#Data],2,FALSE)),
    COL_SIZES[[#This Row],[column_length]])
  ),
  COL_SIZES[[#This Row],[column_length]])</f>
        <v>9</v>
      </c>
      <c r="C2706" s="109">
        <f>VLOOKUP(A2706,DBMS_TYPE_SIZES[],2,FALSE)</f>
        <v>9</v>
      </c>
      <c r="D2706" s="109">
        <f>VLOOKUP(A2706,DBMS_TYPE_SIZES[],3,FALSE)</f>
        <v>9</v>
      </c>
      <c r="E2706" s="110">
        <f>VLOOKUP(A2706,DBMS_TYPE_SIZES[],4,FALSE)</f>
        <v>9</v>
      </c>
      <c r="F2706" t="s">
        <v>258</v>
      </c>
      <c r="G2706" t="s">
        <v>151</v>
      </c>
      <c r="H2706" t="s">
        <v>62</v>
      </c>
      <c r="I2706">
        <v>19</v>
      </c>
      <c r="J2706">
        <v>9</v>
      </c>
    </row>
    <row r="2707" spans="1:10">
      <c r="A2707" s="108" t="str">
        <f>COL_SIZES[[#This Row],[datatype]]&amp;"_"&amp;COL_SIZES[[#This Row],[column_prec]]&amp;"_"&amp;COL_SIZES[[#This Row],[col_len]]</f>
        <v>varchar_0_8</v>
      </c>
      <c r="B2707" s="108">
        <f>IF(COL_SIZES[[#This Row],[datatype]] = "varchar",
  MIN(
    COL_SIZES[[#This Row],[column_length]],
    IFERROR(VALUE(VLOOKUP(
      COL_SIZES[[#This Row],[table_name]]&amp;"."&amp;COL_SIZES[[#This Row],[column_name]],
      AVG_COL_SIZES[#Data],2,FALSE)),
    COL_SIZES[[#This Row],[column_length]])
  ),
  COL_SIZES[[#This Row],[column_length]])</f>
        <v>8</v>
      </c>
      <c r="C2707" s="109">
        <f>VLOOKUP(A2707,DBMS_TYPE_SIZES[],2,FALSE)</f>
        <v>8</v>
      </c>
      <c r="D2707" s="109">
        <f>VLOOKUP(A2707,DBMS_TYPE_SIZES[],3,FALSE)</f>
        <v>8</v>
      </c>
      <c r="E2707" s="110">
        <f>VLOOKUP(A2707,DBMS_TYPE_SIZES[],4,FALSE)</f>
        <v>9</v>
      </c>
      <c r="F2707" t="s">
        <v>259</v>
      </c>
      <c r="G2707" t="s">
        <v>1024</v>
      </c>
      <c r="H2707" t="s">
        <v>86</v>
      </c>
      <c r="I2707">
        <v>0</v>
      </c>
      <c r="J2707">
        <v>255</v>
      </c>
    </row>
    <row r="2708" spans="1:10">
      <c r="A2708" s="108" t="str">
        <f>COL_SIZES[[#This Row],[datatype]]&amp;"_"&amp;COL_SIZES[[#This Row],[column_prec]]&amp;"_"&amp;COL_SIZES[[#This Row],[col_len]]</f>
        <v>numeric_19_9</v>
      </c>
      <c r="B2708" s="108">
        <f>IF(COL_SIZES[[#This Row],[datatype]] = "varchar",
  MIN(
    COL_SIZES[[#This Row],[column_length]],
    IFERROR(VALUE(VLOOKUP(
      COL_SIZES[[#This Row],[table_name]]&amp;"."&amp;COL_SIZES[[#This Row],[column_name]],
      AVG_COL_SIZES[#Data],2,FALSE)),
    COL_SIZES[[#This Row],[column_length]])
  ),
  COL_SIZES[[#This Row],[column_length]])</f>
        <v>9</v>
      </c>
      <c r="C2708" s="109">
        <f>VLOOKUP(A2708,DBMS_TYPE_SIZES[],2,FALSE)</f>
        <v>9</v>
      </c>
      <c r="D2708" s="109">
        <f>VLOOKUP(A2708,DBMS_TYPE_SIZES[],3,FALSE)</f>
        <v>9</v>
      </c>
      <c r="E2708" s="110">
        <f>VLOOKUP(A2708,DBMS_TYPE_SIZES[],4,FALSE)</f>
        <v>9</v>
      </c>
      <c r="F2708" t="s">
        <v>259</v>
      </c>
      <c r="G2708" t="s">
        <v>143</v>
      </c>
      <c r="H2708" t="s">
        <v>62</v>
      </c>
      <c r="I2708">
        <v>19</v>
      </c>
      <c r="J2708">
        <v>9</v>
      </c>
    </row>
    <row r="2709" spans="1:10">
      <c r="A2709" s="108" t="str">
        <f>COL_SIZES[[#This Row],[datatype]]&amp;"_"&amp;COL_SIZES[[#This Row],[column_prec]]&amp;"_"&amp;COL_SIZES[[#This Row],[col_len]]</f>
        <v>varchar_0_8</v>
      </c>
      <c r="B2709" s="108">
        <f>IF(COL_SIZES[[#This Row],[datatype]] = "varchar",
  MIN(
    COL_SIZES[[#This Row],[column_length]],
    IFERROR(VALUE(VLOOKUP(
      COL_SIZES[[#This Row],[table_name]]&amp;"."&amp;COL_SIZES[[#This Row],[column_name]],
      AVG_COL_SIZES[#Data],2,FALSE)),
    COL_SIZES[[#This Row],[column_length]])
  ),
  COL_SIZES[[#This Row],[column_length]])</f>
        <v>8</v>
      </c>
      <c r="C2709" s="109">
        <f>VLOOKUP(A2709,DBMS_TYPE_SIZES[],2,FALSE)</f>
        <v>8</v>
      </c>
      <c r="D2709" s="109">
        <f>VLOOKUP(A2709,DBMS_TYPE_SIZES[],3,FALSE)</f>
        <v>8</v>
      </c>
      <c r="E2709" s="110">
        <f>VLOOKUP(A2709,DBMS_TYPE_SIZES[],4,FALSE)</f>
        <v>9</v>
      </c>
      <c r="F2709" t="s">
        <v>259</v>
      </c>
      <c r="G2709" t="s">
        <v>1025</v>
      </c>
      <c r="H2709" t="s">
        <v>86</v>
      </c>
      <c r="I2709">
        <v>0</v>
      </c>
      <c r="J2709">
        <v>255</v>
      </c>
    </row>
    <row r="2710" spans="1:10">
      <c r="A2710" s="108" t="str">
        <f>COL_SIZES[[#This Row],[datatype]]&amp;"_"&amp;COL_SIZES[[#This Row],[column_prec]]&amp;"_"&amp;COL_SIZES[[#This Row],[col_len]]</f>
        <v>varchar_0_50</v>
      </c>
      <c r="B2710" s="108">
        <f>IF(COL_SIZES[[#This Row],[datatype]] = "varchar",
  MIN(
    COL_SIZES[[#This Row],[column_length]],
    IFERROR(VALUE(VLOOKUP(
      COL_SIZES[[#This Row],[table_name]]&amp;"."&amp;COL_SIZES[[#This Row],[column_name]],
      AVG_COL_SIZES[#Data],2,FALSE)),
    COL_SIZES[[#This Row],[column_length]])
  ),
  COL_SIZES[[#This Row],[column_length]])</f>
        <v>50</v>
      </c>
      <c r="C2710" s="109">
        <f>VLOOKUP(A2710,DBMS_TYPE_SIZES[],2,FALSE)</f>
        <v>50</v>
      </c>
      <c r="D2710" s="109">
        <f>VLOOKUP(A2710,DBMS_TYPE_SIZES[],3,FALSE)</f>
        <v>50</v>
      </c>
      <c r="E2710" s="110">
        <f>VLOOKUP(A2710,DBMS_TYPE_SIZES[],4,FALSE)</f>
        <v>51</v>
      </c>
      <c r="F2710" t="s">
        <v>259</v>
      </c>
      <c r="G2710" t="s">
        <v>1026</v>
      </c>
      <c r="H2710" t="s">
        <v>86</v>
      </c>
      <c r="I2710">
        <v>0</v>
      </c>
      <c r="J2710">
        <v>50</v>
      </c>
    </row>
    <row r="2711" spans="1:10">
      <c r="A2711" s="108" t="str">
        <f>COL_SIZES[[#This Row],[datatype]]&amp;"_"&amp;COL_SIZES[[#This Row],[column_prec]]&amp;"_"&amp;COL_SIZES[[#This Row],[col_len]]</f>
        <v>numeric_19_9</v>
      </c>
      <c r="B2711" s="108">
        <f>IF(COL_SIZES[[#This Row],[datatype]] = "varchar",
  MIN(
    COL_SIZES[[#This Row],[column_length]],
    IFERROR(VALUE(VLOOKUP(
      COL_SIZES[[#This Row],[table_name]]&amp;"."&amp;COL_SIZES[[#This Row],[column_name]],
      AVG_COL_SIZES[#Data],2,FALSE)),
    COL_SIZES[[#This Row],[column_length]])
  ),
  COL_SIZES[[#This Row],[column_length]])</f>
        <v>9</v>
      </c>
      <c r="C2711" s="109">
        <f>VLOOKUP(A2711,DBMS_TYPE_SIZES[],2,FALSE)</f>
        <v>9</v>
      </c>
      <c r="D2711" s="109">
        <f>VLOOKUP(A2711,DBMS_TYPE_SIZES[],3,FALSE)</f>
        <v>9</v>
      </c>
      <c r="E2711" s="110">
        <f>VLOOKUP(A2711,DBMS_TYPE_SIZES[],4,FALSE)</f>
        <v>9</v>
      </c>
      <c r="F2711" t="s">
        <v>259</v>
      </c>
      <c r="G2711" t="s">
        <v>248</v>
      </c>
      <c r="H2711" t="s">
        <v>62</v>
      </c>
      <c r="I2711">
        <v>19</v>
      </c>
      <c r="J2711">
        <v>9</v>
      </c>
    </row>
    <row r="2712" spans="1:10">
      <c r="A2712" s="108" t="str">
        <f>COL_SIZES[[#This Row],[datatype]]&amp;"_"&amp;COL_SIZES[[#This Row],[column_prec]]&amp;"_"&amp;COL_SIZES[[#This Row],[col_len]]</f>
        <v>varchar_0_10</v>
      </c>
      <c r="B2712" s="108">
        <f>IF(COL_SIZES[[#This Row],[datatype]] = "varchar",
  MIN(
    COL_SIZES[[#This Row],[column_length]],
    IFERROR(VALUE(VLOOKUP(
      COL_SIZES[[#This Row],[table_name]]&amp;"."&amp;COL_SIZES[[#This Row],[column_name]],
      AVG_COL_SIZES[#Data],2,FALSE)),
    COL_SIZES[[#This Row],[column_length]])
  ),
  COL_SIZES[[#This Row],[column_length]])</f>
        <v>10</v>
      </c>
      <c r="C2712" s="109">
        <f>VLOOKUP(A2712,DBMS_TYPE_SIZES[],2,FALSE)</f>
        <v>10</v>
      </c>
      <c r="D2712" s="109">
        <f>VLOOKUP(A2712,DBMS_TYPE_SIZES[],3,FALSE)</f>
        <v>10</v>
      </c>
      <c r="E2712" s="110">
        <f>VLOOKUP(A2712,DBMS_TYPE_SIZES[],4,FALSE)</f>
        <v>11</v>
      </c>
      <c r="F2712" t="s">
        <v>259</v>
      </c>
      <c r="G2712" t="s">
        <v>1027</v>
      </c>
      <c r="H2712" t="s">
        <v>86</v>
      </c>
      <c r="I2712">
        <v>0</v>
      </c>
      <c r="J2712">
        <v>10</v>
      </c>
    </row>
    <row r="2713" spans="1:10">
      <c r="A2713" s="108" t="str">
        <f>COL_SIZES[[#This Row],[datatype]]&amp;"_"&amp;COL_SIZES[[#This Row],[column_prec]]&amp;"_"&amp;COL_SIZES[[#This Row],[col_len]]</f>
        <v>varchar_0_8</v>
      </c>
      <c r="B2713" s="108">
        <f>IF(COL_SIZES[[#This Row],[datatype]] = "varchar",
  MIN(
    COL_SIZES[[#This Row],[column_length]],
    IFERROR(VALUE(VLOOKUP(
      COL_SIZES[[#This Row],[table_name]]&amp;"."&amp;COL_SIZES[[#This Row],[column_name]],
      AVG_COL_SIZES[#Data],2,FALSE)),
    COL_SIZES[[#This Row],[column_length]])
  ),
  COL_SIZES[[#This Row],[column_length]])</f>
        <v>8</v>
      </c>
      <c r="C2713" s="109">
        <f>VLOOKUP(A2713,DBMS_TYPE_SIZES[],2,FALSE)</f>
        <v>8</v>
      </c>
      <c r="D2713" s="109">
        <f>VLOOKUP(A2713,DBMS_TYPE_SIZES[],3,FALSE)</f>
        <v>8</v>
      </c>
      <c r="E2713" s="110">
        <f>VLOOKUP(A2713,DBMS_TYPE_SIZES[],4,FALSE)</f>
        <v>9</v>
      </c>
      <c r="F2713" t="s">
        <v>259</v>
      </c>
      <c r="G2713" t="s">
        <v>1238</v>
      </c>
      <c r="H2713" t="s">
        <v>86</v>
      </c>
      <c r="I2713">
        <v>0</v>
      </c>
      <c r="J2713">
        <v>255</v>
      </c>
    </row>
    <row r="2714" spans="1:10">
      <c r="A2714" s="108" t="str">
        <f>COL_SIZES[[#This Row],[datatype]]&amp;"_"&amp;COL_SIZES[[#This Row],[column_prec]]&amp;"_"&amp;COL_SIZES[[#This Row],[col_len]]</f>
        <v>varchar_0_8</v>
      </c>
      <c r="B2714" s="108">
        <f>IF(COL_SIZES[[#This Row],[datatype]] = "varchar",
  MIN(
    COL_SIZES[[#This Row],[column_length]],
    IFERROR(VALUE(VLOOKUP(
      COL_SIZES[[#This Row],[table_name]]&amp;"."&amp;COL_SIZES[[#This Row],[column_name]],
      AVG_COL_SIZES[#Data],2,FALSE)),
    COL_SIZES[[#This Row],[column_length]])
  ),
  COL_SIZES[[#This Row],[column_length]])</f>
        <v>8</v>
      </c>
      <c r="C2714" s="109">
        <f>VLOOKUP(A2714,DBMS_TYPE_SIZES[],2,FALSE)</f>
        <v>8</v>
      </c>
      <c r="D2714" s="109">
        <f>VLOOKUP(A2714,DBMS_TYPE_SIZES[],3,FALSE)</f>
        <v>8</v>
      </c>
      <c r="E2714" s="110">
        <f>VLOOKUP(A2714,DBMS_TYPE_SIZES[],4,FALSE)</f>
        <v>9</v>
      </c>
      <c r="F2714" t="s">
        <v>259</v>
      </c>
      <c r="G2714" t="s">
        <v>1239</v>
      </c>
      <c r="H2714" t="s">
        <v>86</v>
      </c>
      <c r="I2714">
        <v>0</v>
      </c>
      <c r="J2714">
        <v>255</v>
      </c>
    </row>
    <row r="2715" spans="1:10">
      <c r="A2715" s="108" t="str">
        <f>COL_SIZES[[#This Row],[datatype]]&amp;"_"&amp;COL_SIZES[[#This Row],[column_prec]]&amp;"_"&amp;COL_SIZES[[#This Row],[col_len]]</f>
        <v>varchar_0_255</v>
      </c>
      <c r="B2715" s="108">
        <f>IF(COL_SIZES[[#This Row],[datatype]] = "varchar",
  MIN(
    COL_SIZES[[#This Row],[column_length]],
    IFERROR(VALUE(VLOOKUP(
      COL_SIZES[[#This Row],[table_name]]&amp;"."&amp;COL_SIZES[[#This Row],[column_name]],
      AVG_COL_SIZES[#Data],2,FALSE)),
    COL_SIZES[[#This Row],[column_length]])
  ),
  COL_SIZES[[#This Row],[column_length]])</f>
        <v>255</v>
      </c>
      <c r="C2715" s="109">
        <f>VLOOKUP(A2715,DBMS_TYPE_SIZES[],2,FALSE)</f>
        <v>255</v>
      </c>
      <c r="D2715" s="109">
        <f>VLOOKUP(A2715,DBMS_TYPE_SIZES[],3,FALSE)</f>
        <v>255</v>
      </c>
      <c r="E2715" s="110">
        <f>VLOOKUP(A2715,DBMS_TYPE_SIZES[],4,FALSE)</f>
        <v>256</v>
      </c>
      <c r="F2715" t="s">
        <v>259</v>
      </c>
      <c r="G2715" t="s">
        <v>1985</v>
      </c>
      <c r="H2715" t="s">
        <v>86</v>
      </c>
      <c r="I2715">
        <v>0</v>
      </c>
      <c r="J2715">
        <v>255</v>
      </c>
    </row>
    <row r="2716" spans="1:10">
      <c r="A2716" s="108" t="str">
        <f>COL_SIZES[[#This Row],[datatype]]&amp;"_"&amp;COL_SIZES[[#This Row],[column_prec]]&amp;"_"&amp;COL_SIZES[[#This Row],[col_len]]</f>
        <v>varchar_0_8</v>
      </c>
      <c r="B2716" s="108">
        <f>IF(COL_SIZES[[#This Row],[datatype]] = "varchar",
  MIN(
    COL_SIZES[[#This Row],[column_length]],
    IFERROR(VALUE(VLOOKUP(
      COL_SIZES[[#This Row],[table_name]]&amp;"."&amp;COL_SIZES[[#This Row],[column_name]],
      AVG_COL_SIZES[#Data],2,FALSE)),
    COL_SIZES[[#This Row],[column_length]])
  ),
  COL_SIZES[[#This Row],[column_length]])</f>
        <v>8</v>
      </c>
      <c r="C2716" s="109">
        <f>VLOOKUP(A2716,DBMS_TYPE_SIZES[],2,FALSE)</f>
        <v>8</v>
      </c>
      <c r="D2716" s="109">
        <f>VLOOKUP(A2716,DBMS_TYPE_SIZES[],3,FALSE)</f>
        <v>8</v>
      </c>
      <c r="E2716" s="110">
        <f>VLOOKUP(A2716,DBMS_TYPE_SIZES[],4,FALSE)</f>
        <v>9</v>
      </c>
      <c r="F2716" t="s">
        <v>259</v>
      </c>
      <c r="G2716" t="s">
        <v>1028</v>
      </c>
      <c r="H2716" t="s">
        <v>86</v>
      </c>
      <c r="I2716">
        <v>0</v>
      </c>
      <c r="J2716">
        <v>255</v>
      </c>
    </row>
    <row r="2717" spans="1:10">
      <c r="A2717" s="108" t="str">
        <f>COL_SIZES[[#This Row],[datatype]]&amp;"_"&amp;COL_SIZES[[#This Row],[column_prec]]&amp;"_"&amp;COL_SIZES[[#This Row],[col_len]]</f>
        <v>int_10_4</v>
      </c>
      <c r="B2717" s="108">
        <f>IF(COL_SIZES[[#This Row],[datatype]] = "varchar",
  MIN(
    COL_SIZES[[#This Row],[column_length]],
    IFERROR(VALUE(VLOOKUP(
      COL_SIZES[[#This Row],[table_name]]&amp;"."&amp;COL_SIZES[[#This Row],[column_name]],
      AVG_COL_SIZES[#Data],2,FALSE)),
    COL_SIZES[[#This Row],[column_length]])
  ),
  COL_SIZES[[#This Row],[column_length]])</f>
        <v>4</v>
      </c>
      <c r="C2717" s="109">
        <f>VLOOKUP(A2717,DBMS_TYPE_SIZES[],2,FALSE)</f>
        <v>9</v>
      </c>
      <c r="D2717" s="109">
        <f>VLOOKUP(A2717,DBMS_TYPE_SIZES[],3,FALSE)</f>
        <v>4</v>
      </c>
      <c r="E2717" s="110">
        <f>VLOOKUP(A2717,DBMS_TYPE_SIZES[],4,FALSE)</f>
        <v>4</v>
      </c>
      <c r="F2717" t="s">
        <v>259</v>
      </c>
      <c r="G2717" t="s">
        <v>1986</v>
      </c>
      <c r="H2717" t="s">
        <v>18</v>
      </c>
      <c r="I2717">
        <v>10</v>
      </c>
      <c r="J2717">
        <v>4</v>
      </c>
    </row>
    <row r="2718" spans="1:10">
      <c r="A2718" s="108" t="str">
        <f>COL_SIZES[[#This Row],[datatype]]&amp;"_"&amp;COL_SIZES[[#This Row],[column_prec]]&amp;"_"&amp;COL_SIZES[[#This Row],[col_len]]</f>
        <v>int_10_4</v>
      </c>
      <c r="B2718" s="108">
        <f>IF(COL_SIZES[[#This Row],[datatype]] = "varchar",
  MIN(
    COL_SIZES[[#This Row],[column_length]],
    IFERROR(VALUE(VLOOKUP(
      COL_SIZES[[#This Row],[table_name]]&amp;"."&amp;COL_SIZES[[#This Row],[column_name]],
      AVG_COL_SIZES[#Data],2,FALSE)),
    COL_SIZES[[#This Row],[column_length]])
  ),
  COL_SIZES[[#This Row],[column_length]])</f>
        <v>4</v>
      </c>
      <c r="C2718" s="109">
        <f>VLOOKUP(A2718,DBMS_TYPE_SIZES[],2,FALSE)</f>
        <v>9</v>
      </c>
      <c r="D2718" s="109">
        <f>VLOOKUP(A2718,DBMS_TYPE_SIZES[],3,FALSE)</f>
        <v>4</v>
      </c>
      <c r="E2718" s="110">
        <f>VLOOKUP(A2718,DBMS_TYPE_SIZES[],4,FALSE)</f>
        <v>4</v>
      </c>
      <c r="F2718" t="s">
        <v>259</v>
      </c>
      <c r="G2718" t="s">
        <v>67</v>
      </c>
      <c r="H2718" t="s">
        <v>18</v>
      </c>
      <c r="I2718">
        <v>10</v>
      </c>
      <c r="J2718">
        <v>4</v>
      </c>
    </row>
    <row r="2719" spans="1:10">
      <c r="A2719" s="108" t="str">
        <f>COL_SIZES[[#This Row],[datatype]]&amp;"_"&amp;COL_SIZES[[#This Row],[column_prec]]&amp;"_"&amp;COL_SIZES[[#This Row],[col_len]]</f>
        <v>int_10_4</v>
      </c>
      <c r="B2719" s="108">
        <f>IF(COL_SIZES[[#This Row],[datatype]] = "varchar",
  MIN(
    COL_SIZES[[#This Row],[column_length]],
    IFERROR(VALUE(VLOOKUP(
      COL_SIZES[[#This Row],[table_name]]&amp;"."&amp;COL_SIZES[[#This Row],[column_name]],
      AVG_COL_SIZES[#Data],2,FALSE)),
    COL_SIZES[[#This Row],[column_length]])
  ),
  COL_SIZES[[#This Row],[column_length]])</f>
        <v>4</v>
      </c>
      <c r="C2719" s="109">
        <f>VLOOKUP(A2719,DBMS_TYPE_SIZES[],2,FALSE)</f>
        <v>9</v>
      </c>
      <c r="D2719" s="109">
        <f>VLOOKUP(A2719,DBMS_TYPE_SIZES[],3,FALSE)</f>
        <v>4</v>
      </c>
      <c r="E2719" s="110">
        <f>VLOOKUP(A2719,DBMS_TYPE_SIZES[],4,FALSE)</f>
        <v>4</v>
      </c>
      <c r="F2719" t="s">
        <v>259</v>
      </c>
      <c r="G2719" t="s">
        <v>64</v>
      </c>
      <c r="H2719" t="s">
        <v>18</v>
      </c>
      <c r="I2719">
        <v>10</v>
      </c>
      <c r="J2719">
        <v>4</v>
      </c>
    </row>
    <row r="2720" spans="1:10">
      <c r="A2720" s="108" t="str">
        <f>COL_SIZES[[#This Row],[datatype]]&amp;"_"&amp;COL_SIZES[[#This Row],[column_prec]]&amp;"_"&amp;COL_SIZES[[#This Row],[col_len]]</f>
        <v>numeric_19_9</v>
      </c>
      <c r="B2720" s="108">
        <f>IF(COL_SIZES[[#This Row],[datatype]] = "varchar",
  MIN(
    COL_SIZES[[#This Row],[column_length]],
    IFERROR(VALUE(VLOOKUP(
      COL_SIZES[[#This Row],[table_name]]&amp;"."&amp;COL_SIZES[[#This Row],[column_name]],
      AVG_COL_SIZES[#Data],2,FALSE)),
    COL_SIZES[[#This Row],[column_length]])
  ),
  COL_SIZES[[#This Row],[column_length]])</f>
        <v>9</v>
      </c>
      <c r="C2720" s="109">
        <f>VLOOKUP(A2720,DBMS_TYPE_SIZES[],2,FALSE)</f>
        <v>9</v>
      </c>
      <c r="D2720" s="109">
        <f>VLOOKUP(A2720,DBMS_TYPE_SIZES[],3,FALSE)</f>
        <v>9</v>
      </c>
      <c r="E2720" s="110">
        <f>VLOOKUP(A2720,DBMS_TYPE_SIZES[],4,FALSE)</f>
        <v>9</v>
      </c>
      <c r="F2720" t="s">
        <v>259</v>
      </c>
      <c r="G2720" t="s">
        <v>151</v>
      </c>
      <c r="H2720" t="s">
        <v>62</v>
      </c>
      <c r="I2720">
        <v>19</v>
      </c>
      <c r="J2720">
        <v>9</v>
      </c>
    </row>
    <row r="2721" spans="1:10">
      <c r="A2721" s="108" t="str">
        <f>COL_SIZES[[#This Row],[datatype]]&amp;"_"&amp;COL_SIZES[[#This Row],[column_prec]]&amp;"_"&amp;COL_SIZES[[#This Row],[col_len]]</f>
        <v>numeric_19_9</v>
      </c>
      <c r="B2721" s="108">
        <f>IF(COL_SIZES[[#This Row],[datatype]] = "varchar",
  MIN(
    COL_SIZES[[#This Row],[column_length]],
    IFERROR(VALUE(VLOOKUP(
      COL_SIZES[[#This Row],[table_name]]&amp;"."&amp;COL_SIZES[[#This Row],[column_name]],
      AVG_COL_SIZES[#Data],2,FALSE)),
    COL_SIZES[[#This Row],[column_length]])
  ),
  COL_SIZES[[#This Row],[column_length]])</f>
        <v>9</v>
      </c>
      <c r="C2721" s="109">
        <f>VLOOKUP(A2721,DBMS_TYPE_SIZES[],2,FALSE)</f>
        <v>9</v>
      </c>
      <c r="D2721" s="109">
        <f>VLOOKUP(A2721,DBMS_TYPE_SIZES[],3,FALSE)</f>
        <v>9</v>
      </c>
      <c r="E2721" s="110">
        <f>VLOOKUP(A2721,DBMS_TYPE_SIZES[],4,FALSE)</f>
        <v>9</v>
      </c>
      <c r="F2721" t="s">
        <v>260</v>
      </c>
      <c r="G2721" t="s">
        <v>143</v>
      </c>
      <c r="H2721" t="s">
        <v>62</v>
      </c>
      <c r="I2721">
        <v>19</v>
      </c>
      <c r="J2721">
        <v>9</v>
      </c>
    </row>
    <row r="2722" spans="1:10">
      <c r="A2722" s="108" t="str">
        <f>COL_SIZES[[#This Row],[datatype]]&amp;"_"&amp;COL_SIZES[[#This Row],[column_prec]]&amp;"_"&amp;COL_SIZES[[#This Row],[col_len]]</f>
        <v>int_10_4</v>
      </c>
      <c r="B2722" s="108">
        <f>IF(COL_SIZES[[#This Row],[datatype]] = "varchar",
  MIN(
    COL_SIZES[[#This Row],[column_length]],
    IFERROR(VALUE(VLOOKUP(
      COL_SIZES[[#This Row],[table_name]]&amp;"."&amp;COL_SIZES[[#This Row],[column_name]],
      AVG_COL_SIZES[#Data],2,FALSE)),
    COL_SIZES[[#This Row],[column_length]])
  ),
  COL_SIZES[[#This Row],[column_length]])</f>
        <v>4</v>
      </c>
      <c r="C2722" s="109">
        <f>VLOOKUP(A2722,DBMS_TYPE_SIZES[],2,FALSE)</f>
        <v>9</v>
      </c>
      <c r="D2722" s="109">
        <f>VLOOKUP(A2722,DBMS_TYPE_SIZES[],3,FALSE)</f>
        <v>4</v>
      </c>
      <c r="E2722" s="110">
        <f>VLOOKUP(A2722,DBMS_TYPE_SIZES[],4,FALSE)</f>
        <v>4</v>
      </c>
      <c r="F2722" t="s">
        <v>260</v>
      </c>
      <c r="G2722" t="s">
        <v>1153</v>
      </c>
      <c r="H2722" t="s">
        <v>18</v>
      </c>
      <c r="I2722">
        <v>10</v>
      </c>
      <c r="J2722">
        <v>4</v>
      </c>
    </row>
    <row r="2723" spans="1:10">
      <c r="A2723" s="108" t="str">
        <f>COL_SIZES[[#This Row],[datatype]]&amp;"_"&amp;COL_SIZES[[#This Row],[column_prec]]&amp;"_"&amp;COL_SIZES[[#This Row],[col_len]]</f>
        <v>int_10_4</v>
      </c>
      <c r="B2723" s="108">
        <f>IF(COL_SIZES[[#This Row],[datatype]] = "varchar",
  MIN(
    COL_SIZES[[#This Row],[column_length]],
    IFERROR(VALUE(VLOOKUP(
      COL_SIZES[[#This Row],[table_name]]&amp;"."&amp;COL_SIZES[[#This Row],[column_name]],
      AVG_COL_SIZES[#Data],2,FALSE)),
    COL_SIZES[[#This Row],[column_length]])
  ),
  COL_SIZES[[#This Row],[column_length]])</f>
        <v>4</v>
      </c>
      <c r="C2723" s="109">
        <f>VLOOKUP(A2723,DBMS_TYPE_SIZES[],2,FALSE)</f>
        <v>9</v>
      </c>
      <c r="D2723" s="109">
        <f>VLOOKUP(A2723,DBMS_TYPE_SIZES[],3,FALSE)</f>
        <v>4</v>
      </c>
      <c r="E2723" s="110">
        <f>VLOOKUP(A2723,DBMS_TYPE_SIZES[],4,FALSE)</f>
        <v>4</v>
      </c>
      <c r="F2723" t="s">
        <v>260</v>
      </c>
      <c r="G2723" t="s">
        <v>2018</v>
      </c>
      <c r="H2723" t="s">
        <v>18</v>
      </c>
      <c r="I2723">
        <v>10</v>
      </c>
      <c r="J2723">
        <v>4</v>
      </c>
    </row>
    <row r="2724" spans="1:10">
      <c r="A2724" s="108" t="str">
        <f>COL_SIZES[[#This Row],[datatype]]&amp;"_"&amp;COL_SIZES[[#This Row],[column_prec]]&amp;"_"&amp;COL_SIZES[[#This Row],[col_len]]</f>
        <v>int_10_4</v>
      </c>
      <c r="B2724" s="108">
        <f>IF(COL_SIZES[[#This Row],[datatype]] = "varchar",
  MIN(
    COL_SIZES[[#This Row],[column_length]],
    IFERROR(VALUE(VLOOKUP(
      COL_SIZES[[#This Row],[table_name]]&amp;"."&amp;COL_SIZES[[#This Row],[column_name]],
      AVG_COL_SIZES[#Data],2,FALSE)),
    COL_SIZES[[#This Row],[column_length]])
  ),
  COL_SIZES[[#This Row],[column_length]])</f>
        <v>4</v>
      </c>
      <c r="C2724" s="109">
        <f>VLOOKUP(A2724,DBMS_TYPE_SIZES[],2,FALSE)</f>
        <v>9</v>
      </c>
      <c r="D2724" s="109">
        <f>VLOOKUP(A2724,DBMS_TYPE_SIZES[],3,FALSE)</f>
        <v>4</v>
      </c>
      <c r="E2724" s="110">
        <f>VLOOKUP(A2724,DBMS_TYPE_SIZES[],4,FALSE)</f>
        <v>4</v>
      </c>
      <c r="F2724" t="s">
        <v>260</v>
      </c>
      <c r="G2724" t="s">
        <v>244</v>
      </c>
      <c r="H2724" t="s">
        <v>18</v>
      </c>
      <c r="I2724">
        <v>10</v>
      </c>
      <c r="J2724">
        <v>4</v>
      </c>
    </row>
    <row r="2725" spans="1:10">
      <c r="A2725" s="108" t="str">
        <f>COL_SIZES[[#This Row],[datatype]]&amp;"_"&amp;COL_SIZES[[#This Row],[column_prec]]&amp;"_"&amp;COL_SIZES[[#This Row],[col_len]]</f>
        <v>numeric_19_9</v>
      </c>
      <c r="B2725" s="108">
        <f>IF(COL_SIZES[[#This Row],[datatype]] = "varchar",
  MIN(
    COL_SIZES[[#This Row],[column_length]],
    IFERROR(VALUE(VLOOKUP(
      COL_SIZES[[#This Row],[table_name]]&amp;"."&amp;COL_SIZES[[#This Row],[column_name]],
      AVG_COL_SIZES[#Data],2,FALSE)),
    COL_SIZES[[#This Row],[column_length]])
  ),
  COL_SIZES[[#This Row],[column_length]])</f>
        <v>9</v>
      </c>
      <c r="C2725" s="109">
        <f>VLOOKUP(A2725,DBMS_TYPE_SIZES[],2,FALSE)</f>
        <v>9</v>
      </c>
      <c r="D2725" s="109">
        <f>VLOOKUP(A2725,DBMS_TYPE_SIZES[],3,FALSE)</f>
        <v>9</v>
      </c>
      <c r="E2725" s="110">
        <f>VLOOKUP(A2725,DBMS_TYPE_SIZES[],4,FALSE)</f>
        <v>9</v>
      </c>
      <c r="F2725" t="s">
        <v>260</v>
      </c>
      <c r="G2725" t="s">
        <v>248</v>
      </c>
      <c r="H2725" t="s">
        <v>62</v>
      </c>
      <c r="I2725">
        <v>19</v>
      </c>
      <c r="J2725">
        <v>9</v>
      </c>
    </row>
    <row r="2726" spans="1:10">
      <c r="A2726" s="108" t="str">
        <f>COL_SIZES[[#This Row],[datatype]]&amp;"_"&amp;COL_SIZES[[#This Row],[column_prec]]&amp;"_"&amp;COL_SIZES[[#This Row],[col_len]]</f>
        <v>int_10_4</v>
      </c>
      <c r="B2726" s="108">
        <f>IF(COL_SIZES[[#This Row],[datatype]] = "varchar",
  MIN(
    COL_SIZES[[#This Row],[column_length]],
    IFERROR(VALUE(VLOOKUP(
      COL_SIZES[[#This Row],[table_name]]&amp;"."&amp;COL_SIZES[[#This Row],[column_name]],
      AVG_COL_SIZES[#Data],2,FALSE)),
    COL_SIZES[[#This Row],[column_length]])
  ),
  COL_SIZES[[#This Row],[column_length]])</f>
        <v>4</v>
      </c>
      <c r="C2726" s="109">
        <f>VLOOKUP(A2726,DBMS_TYPE_SIZES[],2,FALSE)</f>
        <v>9</v>
      </c>
      <c r="D2726" s="109">
        <f>VLOOKUP(A2726,DBMS_TYPE_SIZES[],3,FALSE)</f>
        <v>4</v>
      </c>
      <c r="E2726" s="110">
        <f>VLOOKUP(A2726,DBMS_TYPE_SIZES[],4,FALSE)</f>
        <v>4</v>
      </c>
      <c r="F2726" t="s">
        <v>260</v>
      </c>
      <c r="G2726" t="s">
        <v>67</v>
      </c>
      <c r="H2726" t="s">
        <v>18</v>
      </c>
      <c r="I2726">
        <v>10</v>
      </c>
      <c r="J2726">
        <v>4</v>
      </c>
    </row>
    <row r="2727" spans="1:10">
      <c r="A2727" s="108" t="str">
        <f>COL_SIZES[[#This Row],[datatype]]&amp;"_"&amp;COL_SIZES[[#This Row],[column_prec]]&amp;"_"&amp;COL_SIZES[[#This Row],[col_len]]</f>
        <v>int_10_4</v>
      </c>
      <c r="B2727" s="108">
        <f>IF(COL_SIZES[[#This Row],[datatype]] = "varchar",
  MIN(
    COL_SIZES[[#This Row],[column_length]],
    IFERROR(VALUE(VLOOKUP(
      COL_SIZES[[#This Row],[table_name]]&amp;"."&amp;COL_SIZES[[#This Row],[column_name]],
      AVG_COL_SIZES[#Data],2,FALSE)),
    COL_SIZES[[#This Row],[column_length]])
  ),
  COL_SIZES[[#This Row],[column_length]])</f>
        <v>4</v>
      </c>
      <c r="C2727" s="109">
        <f>VLOOKUP(A2727,DBMS_TYPE_SIZES[],2,FALSE)</f>
        <v>9</v>
      </c>
      <c r="D2727" s="109">
        <f>VLOOKUP(A2727,DBMS_TYPE_SIZES[],3,FALSE)</f>
        <v>4</v>
      </c>
      <c r="E2727" s="110">
        <f>VLOOKUP(A2727,DBMS_TYPE_SIZES[],4,FALSE)</f>
        <v>4</v>
      </c>
      <c r="F2727" t="s">
        <v>260</v>
      </c>
      <c r="G2727" t="s">
        <v>64</v>
      </c>
      <c r="H2727" t="s">
        <v>18</v>
      </c>
      <c r="I2727">
        <v>10</v>
      </c>
      <c r="J2727">
        <v>4</v>
      </c>
    </row>
    <row r="2728" spans="1:10">
      <c r="A2728" s="108" t="str">
        <f>COL_SIZES[[#This Row],[datatype]]&amp;"_"&amp;COL_SIZES[[#This Row],[column_prec]]&amp;"_"&amp;COL_SIZES[[#This Row],[col_len]]</f>
        <v>numeric_19_9</v>
      </c>
      <c r="B2728" s="108">
        <f>IF(COL_SIZES[[#This Row],[datatype]] = "varchar",
  MIN(
    COL_SIZES[[#This Row],[column_length]],
    IFERROR(VALUE(VLOOKUP(
      COL_SIZES[[#This Row],[table_name]]&amp;"."&amp;COL_SIZES[[#This Row],[column_name]],
      AVG_COL_SIZES[#Data],2,FALSE)),
    COL_SIZES[[#This Row],[column_length]])
  ),
  COL_SIZES[[#This Row],[column_length]])</f>
        <v>9</v>
      </c>
      <c r="C2728" s="109">
        <f>VLOOKUP(A2728,DBMS_TYPE_SIZES[],2,FALSE)</f>
        <v>9</v>
      </c>
      <c r="D2728" s="109">
        <f>VLOOKUP(A2728,DBMS_TYPE_SIZES[],3,FALSE)</f>
        <v>9</v>
      </c>
      <c r="E2728" s="110">
        <f>VLOOKUP(A2728,DBMS_TYPE_SIZES[],4,FALSE)</f>
        <v>9</v>
      </c>
      <c r="F2728" t="s">
        <v>260</v>
      </c>
      <c r="G2728" t="s">
        <v>151</v>
      </c>
      <c r="H2728" t="s">
        <v>62</v>
      </c>
      <c r="I2728">
        <v>19</v>
      </c>
      <c r="J2728">
        <v>9</v>
      </c>
    </row>
    <row r="2729" spans="1:10">
      <c r="A2729" s="108" t="str">
        <f>COL_SIZES[[#This Row],[datatype]]&amp;"_"&amp;COL_SIZES[[#This Row],[column_prec]]&amp;"_"&amp;COL_SIZES[[#This Row],[col_len]]</f>
        <v>numeric_1_5</v>
      </c>
      <c r="B2729" s="108">
        <f>IF(COL_SIZES[[#This Row],[datatype]] = "varchar",
  MIN(
    COL_SIZES[[#This Row],[column_length]],
    IFERROR(VALUE(VLOOKUP(
      COL_SIZES[[#This Row],[table_name]]&amp;"."&amp;COL_SIZES[[#This Row],[column_name]],
      AVG_COL_SIZES[#Data],2,FALSE)),
    COL_SIZES[[#This Row],[column_length]])
  ),
  COL_SIZES[[#This Row],[column_length]])</f>
        <v>5</v>
      </c>
      <c r="C2729" s="109">
        <f>VLOOKUP(A2729,DBMS_TYPE_SIZES[],2,FALSE)</f>
        <v>5</v>
      </c>
      <c r="D2729" s="109">
        <f>VLOOKUP(A2729,DBMS_TYPE_SIZES[],3,FALSE)</f>
        <v>5</v>
      </c>
      <c r="E2729" s="110">
        <f>VLOOKUP(A2729,DBMS_TYPE_SIZES[],4,FALSE)</f>
        <v>5</v>
      </c>
      <c r="F2729" t="s">
        <v>261</v>
      </c>
      <c r="G2729" t="s">
        <v>496</v>
      </c>
      <c r="H2729" t="s">
        <v>62</v>
      </c>
      <c r="I2729">
        <v>1</v>
      </c>
      <c r="J2729">
        <v>5</v>
      </c>
    </row>
    <row r="2730" spans="1:10">
      <c r="A2730" s="108" t="str">
        <f>COL_SIZES[[#This Row],[datatype]]&amp;"_"&amp;COL_SIZES[[#This Row],[column_prec]]&amp;"_"&amp;COL_SIZES[[#This Row],[col_len]]</f>
        <v>numeric_19_9</v>
      </c>
      <c r="B2730" s="108">
        <f>IF(COL_SIZES[[#This Row],[datatype]] = "varchar",
  MIN(
    COL_SIZES[[#This Row],[column_length]],
    IFERROR(VALUE(VLOOKUP(
      COL_SIZES[[#This Row],[table_name]]&amp;"."&amp;COL_SIZES[[#This Row],[column_name]],
      AVG_COL_SIZES[#Data],2,FALSE)),
    COL_SIZES[[#This Row],[column_length]])
  ),
  COL_SIZES[[#This Row],[column_length]])</f>
        <v>9</v>
      </c>
      <c r="C2730" s="109">
        <f>VLOOKUP(A2730,DBMS_TYPE_SIZES[],2,FALSE)</f>
        <v>9</v>
      </c>
      <c r="D2730" s="109">
        <f>VLOOKUP(A2730,DBMS_TYPE_SIZES[],3,FALSE)</f>
        <v>9</v>
      </c>
      <c r="E2730" s="110">
        <f>VLOOKUP(A2730,DBMS_TYPE_SIZES[],4,FALSE)</f>
        <v>9</v>
      </c>
      <c r="F2730" t="s">
        <v>261</v>
      </c>
      <c r="G2730" t="s">
        <v>143</v>
      </c>
      <c r="H2730" t="s">
        <v>62</v>
      </c>
      <c r="I2730">
        <v>19</v>
      </c>
      <c r="J2730">
        <v>9</v>
      </c>
    </row>
    <row r="2731" spans="1:10">
      <c r="A2731" s="108" t="str">
        <f>COL_SIZES[[#This Row],[datatype]]&amp;"_"&amp;COL_SIZES[[#This Row],[column_prec]]&amp;"_"&amp;COL_SIZES[[#This Row],[col_len]]</f>
        <v>int_10_4</v>
      </c>
      <c r="B2731" s="108">
        <f>IF(COL_SIZES[[#This Row],[datatype]] = "varchar",
  MIN(
    COL_SIZES[[#This Row],[column_length]],
    IFERROR(VALUE(VLOOKUP(
      COL_SIZES[[#This Row],[table_name]]&amp;"."&amp;COL_SIZES[[#This Row],[column_name]],
      AVG_COL_SIZES[#Data],2,FALSE)),
    COL_SIZES[[#This Row],[column_length]])
  ),
  COL_SIZES[[#This Row],[column_length]])</f>
        <v>4</v>
      </c>
      <c r="C2731" s="109">
        <f>VLOOKUP(A2731,DBMS_TYPE_SIZES[],2,FALSE)</f>
        <v>9</v>
      </c>
      <c r="D2731" s="109">
        <f>VLOOKUP(A2731,DBMS_TYPE_SIZES[],3,FALSE)</f>
        <v>4</v>
      </c>
      <c r="E2731" s="110">
        <f>VLOOKUP(A2731,DBMS_TYPE_SIZES[],4,FALSE)</f>
        <v>4</v>
      </c>
      <c r="F2731" t="s">
        <v>261</v>
      </c>
      <c r="G2731" t="s">
        <v>70</v>
      </c>
      <c r="H2731" t="s">
        <v>18</v>
      </c>
      <c r="I2731">
        <v>10</v>
      </c>
      <c r="J2731">
        <v>4</v>
      </c>
    </row>
    <row r="2732" spans="1:10">
      <c r="A2732" s="108" t="str">
        <f>COL_SIZES[[#This Row],[datatype]]&amp;"_"&amp;COL_SIZES[[#This Row],[column_prec]]&amp;"_"&amp;COL_SIZES[[#This Row],[col_len]]</f>
        <v>int_10_4</v>
      </c>
      <c r="B2732" s="108">
        <f>IF(COL_SIZES[[#This Row],[datatype]] = "varchar",
  MIN(
    COL_SIZES[[#This Row],[column_length]],
    IFERROR(VALUE(VLOOKUP(
      COL_SIZES[[#This Row],[table_name]]&amp;"."&amp;COL_SIZES[[#This Row],[column_name]],
      AVG_COL_SIZES[#Data],2,FALSE)),
    COL_SIZES[[#This Row],[column_length]])
  ),
  COL_SIZES[[#This Row],[column_length]])</f>
        <v>4</v>
      </c>
      <c r="C2732" s="109">
        <f>VLOOKUP(A2732,DBMS_TYPE_SIZES[],2,FALSE)</f>
        <v>9</v>
      </c>
      <c r="D2732" s="109">
        <f>VLOOKUP(A2732,DBMS_TYPE_SIZES[],3,FALSE)</f>
        <v>4</v>
      </c>
      <c r="E2732" s="110">
        <f>VLOOKUP(A2732,DBMS_TYPE_SIZES[],4,FALSE)</f>
        <v>4</v>
      </c>
      <c r="F2732" t="s">
        <v>261</v>
      </c>
      <c r="G2732" t="s">
        <v>288</v>
      </c>
      <c r="H2732" t="s">
        <v>18</v>
      </c>
      <c r="I2732">
        <v>10</v>
      </c>
      <c r="J2732">
        <v>4</v>
      </c>
    </row>
    <row r="2733" spans="1:10">
      <c r="A2733" s="108" t="str">
        <f>COL_SIZES[[#This Row],[datatype]]&amp;"_"&amp;COL_SIZES[[#This Row],[column_prec]]&amp;"_"&amp;COL_SIZES[[#This Row],[col_len]]</f>
        <v>numeric_19_9</v>
      </c>
      <c r="B2733" s="108">
        <f>IF(COL_SIZES[[#This Row],[datatype]] = "varchar",
  MIN(
    COL_SIZES[[#This Row],[column_length]],
    IFERROR(VALUE(VLOOKUP(
      COL_SIZES[[#This Row],[table_name]]&amp;"."&amp;COL_SIZES[[#This Row],[column_name]],
      AVG_COL_SIZES[#Data],2,FALSE)),
    COL_SIZES[[#This Row],[column_length]])
  ),
  COL_SIZES[[#This Row],[column_length]])</f>
        <v>9</v>
      </c>
      <c r="C2733" s="109">
        <f>VLOOKUP(A2733,DBMS_TYPE_SIZES[],2,FALSE)</f>
        <v>9</v>
      </c>
      <c r="D2733" s="109">
        <f>VLOOKUP(A2733,DBMS_TYPE_SIZES[],3,FALSE)</f>
        <v>9</v>
      </c>
      <c r="E2733" s="110">
        <f>VLOOKUP(A2733,DBMS_TYPE_SIZES[],4,FALSE)</f>
        <v>9</v>
      </c>
      <c r="F2733" t="s">
        <v>261</v>
      </c>
      <c r="G2733" t="s">
        <v>248</v>
      </c>
      <c r="H2733" t="s">
        <v>62</v>
      </c>
      <c r="I2733">
        <v>19</v>
      </c>
      <c r="J2733">
        <v>9</v>
      </c>
    </row>
    <row r="2734" spans="1:10">
      <c r="A2734" s="108" t="str">
        <f>COL_SIZES[[#This Row],[datatype]]&amp;"_"&amp;COL_SIZES[[#This Row],[column_prec]]&amp;"_"&amp;COL_SIZES[[#This Row],[col_len]]</f>
        <v>int_10_4</v>
      </c>
      <c r="B2734" s="108">
        <f>IF(COL_SIZES[[#This Row],[datatype]] = "varchar",
  MIN(
    COL_SIZES[[#This Row],[column_length]],
    IFERROR(VALUE(VLOOKUP(
      COL_SIZES[[#This Row],[table_name]]&amp;"."&amp;COL_SIZES[[#This Row],[column_name]],
      AVG_COL_SIZES[#Data],2,FALSE)),
    COL_SIZES[[#This Row],[column_length]])
  ),
  COL_SIZES[[#This Row],[column_length]])</f>
        <v>4</v>
      </c>
      <c r="C2734" s="109">
        <f>VLOOKUP(A2734,DBMS_TYPE_SIZES[],2,FALSE)</f>
        <v>9</v>
      </c>
      <c r="D2734" s="109">
        <f>VLOOKUP(A2734,DBMS_TYPE_SIZES[],3,FALSE)</f>
        <v>4</v>
      </c>
      <c r="E2734" s="110">
        <f>VLOOKUP(A2734,DBMS_TYPE_SIZES[],4,FALSE)</f>
        <v>4</v>
      </c>
      <c r="F2734" t="s">
        <v>261</v>
      </c>
      <c r="G2734" t="s">
        <v>1369</v>
      </c>
      <c r="H2734" t="s">
        <v>18</v>
      </c>
      <c r="I2734">
        <v>10</v>
      </c>
      <c r="J2734">
        <v>4</v>
      </c>
    </row>
    <row r="2735" spans="1:10">
      <c r="A2735" s="108" t="str">
        <f>COL_SIZES[[#This Row],[datatype]]&amp;"_"&amp;COL_SIZES[[#This Row],[column_prec]]&amp;"_"&amp;COL_SIZES[[#This Row],[col_len]]</f>
        <v>int_10_4</v>
      </c>
      <c r="B2735" s="108">
        <f>IF(COL_SIZES[[#This Row],[datatype]] = "varchar",
  MIN(
    COL_SIZES[[#This Row],[column_length]],
    IFERROR(VALUE(VLOOKUP(
      COL_SIZES[[#This Row],[table_name]]&amp;"."&amp;COL_SIZES[[#This Row],[column_name]],
      AVG_COL_SIZES[#Data],2,FALSE)),
    COL_SIZES[[#This Row],[column_length]])
  ),
  COL_SIZES[[#This Row],[column_length]])</f>
        <v>4</v>
      </c>
      <c r="C2735" s="109">
        <f>VLOOKUP(A2735,DBMS_TYPE_SIZES[],2,FALSE)</f>
        <v>9</v>
      </c>
      <c r="D2735" s="109">
        <f>VLOOKUP(A2735,DBMS_TYPE_SIZES[],3,FALSE)</f>
        <v>4</v>
      </c>
      <c r="E2735" s="110">
        <f>VLOOKUP(A2735,DBMS_TYPE_SIZES[],4,FALSE)</f>
        <v>4</v>
      </c>
      <c r="F2735" t="s">
        <v>261</v>
      </c>
      <c r="G2735" t="s">
        <v>256</v>
      </c>
      <c r="H2735" t="s">
        <v>18</v>
      </c>
      <c r="I2735">
        <v>10</v>
      </c>
      <c r="J2735">
        <v>4</v>
      </c>
    </row>
    <row r="2736" spans="1:10">
      <c r="A2736" s="108" t="str">
        <f>COL_SIZES[[#This Row],[datatype]]&amp;"_"&amp;COL_SIZES[[#This Row],[column_prec]]&amp;"_"&amp;COL_SIZES[[#This Row],[col_len]]</f>
        <v>int_10_4</v>
      </c>
      <c r="B2736" s="108">
        <f>IF(COL_SIZES[[#This Row],[datatype]] = "varchar",
  MIN(
    COL_SIZES[[#This Row],[column_length]],
    IFERROR(VALUE(VLOOKUP(
      COL_SIZES[[#This Row],[table_name]]&amp;"."&amp;COL_SIZES[[#This Row],[column_name]],
      AVG_COL_SIZES[#Data],2,FALSE)),
    COL_SIZES[[#This Row],[column_length]])
  ),
  COL_SIZES[[#This Row],[column_length]])</f>
        <v>4</v>
      </c>
      <c r="C2736" s="109">
        <f>VLOOKUP(A2736,DBMS_TYPE_SIZES[],2,FALSE)</f>
        <v>9</v>
      </c>
      <c r="D2736" s="109">
        <f>VLOOKUP(A2736,DBMS_TYPE_SIZES[],3,FALSE)</f>
        <v>4</v>
      </c>
      <c r="E2736" s="110">
        <f>VLOOKUP(A2736,DBMS_TYPE_SIZES[],4,FALSE)</f>
        <v>4</v>
      </c>
      <c r="F2736" t="s">
        <v>261</v>
      </c>
      <c r="G2736" t="s">
        <v>249</v>
      </c>
      <c r="H2736" t="s">
        <v>18</v>
      </c>
      <c r="I2736">
        <v>10</v>
      </c>
      <c r="J2736">
        <v>4</v>
      </c>
    </row>
    <row r="2737" spans="1:10">
      <c r="A2737" s="108" t="str">
        <f>COL_SIZES[[#This Row],[datatype]]&amp;"_"&amp;COL_SIZES[[#This Row],[column_prec]]&amp;"_"&amp;COL_SIZES[[#This Row],[col_len]]</f>
        <v>numeric_19_9</v>
      </c>
      <c r="B2737" s="108">
        <f>IF(COL_SIZES[[#This Row],[datatype]] = "varchar",
  MIN(
    COL_SIZES[[#This Row],[column_length]],
    IFERROR(VALUE(VLOOKUP(
      COL_SIZES[[#This Row],[table_name]]&amp;"."&amp;COL_SIZES[[#This Row],[column_name]],
      AVG_COL_SIZES[#Data],2,FALSE)),
    COL_SIZES[[#This Row],[column_length]])
  ),
  COL_SIZES[[#This Row],[column_length]])</f>
        <v>9</v>
      </c>
      <c r="C2737" s="109">
        <f>VLOOKUP(A2737,DBMS_TYPE_SIZES[],2,FALSE)</f>
        <v>9</v>
      </c>
      <c r="D2737" s="109">
        <f>VLOOKUP(A2737,DBMS_TYPE_SIZES[],3,FALSE)</f>
        <v>9</v>
      </c>
      <c r="E2737" s="110">
        <f>VLOOKUP(A2737,DBMS_TYPE_SIZES[],4,FALSE)</f>
        <v>9</v>
      </c>
      <c r="F2737" t="s">
        <v>261</v>
      </c>
      <c r="G2737" t="s">
        <v>262</v>
      </c>
      <c r="H2737" t="s">
        <v>62</v>
      </c>
      <c r="I2737">
        <v>19</v>
      </c>
      <c r="J2737">
        <v>9</v>
      </c>
    </row>
    <row r="2738" spans="1:10">
      <c r="A2738" s="108" t="str">
        <f>COL_SIZES[[#This Row],[datatype]]&amp;"_"&amp;COL_SIZES[[#This Row],[column_prec]]&amp;"_"&amp;COL_SIZES[[#This Row],[col_len]]</f>
        <v>int_10_4</v>
      </c>
      <c r="B2738" s="108">
        <f>IF(COL_SIZES[[#This Row],[datatype]] = "varchar",
  MIN(
    COL_SIZES[[#This Row],[column_length]],
    IFERROR(VALUE(VLOOKUP(
      COL_SIZES[[#This Row],[table_name]]&amp;"."&amp;COL_SIZES[[#This Row],[column_name]],
      AVG_COL_SIZES[#Data],2,FALSE)),
    COL_SIZES[[#This Row],[column_length]])
  ),
  COL_SIZES[[#This Row],[column_length]])</f>
        <v>4</v>
      </c>
      <c r="C2738" s="109">
        <f>VLOOKUP(A2738,DBMS_TYPE_SIZES[],2,FALSE)</f>
        <v>9</v>
      </c>
      <c r="D2738" s="109">
        <f>VLOOKUP(A2738,DBMS_TYPE_SIZES[],3,FALSE)</f>
        <v>4</v>
      </c>
      <c r="E2738" s="110">
        <f>VLOOKUP(A2738,DBMS_TYPE_SIZES[],4,FALSE)</f>
        <v>4</v>
      </c>
      <c r="F2738" t="s">
        <v>261</v>
      </c>
      <c r="G2738" t="s">
        <v>250</v>
      </c>
      <c r="H2738" t="s">
        <v>18</v>
      </c>
      <c r="I2738">
        <v>10</v>
      </c>
      <c r="J2738">
        <v>4</v>
      </c>
    </row>
    <row r="2739" spans="1:10">
      <c r="A2739" s="108" t="str">
        <f>COL_SIZES[[#This Row],[datatype]]&amp;"_"&amp;COL_SIZES[[#This Row],[column_prec]]&amp;"_"&amp;COL_SIZES[[#This Row],[col_len]]</f>
        <v>int_10_4</v>
      </c>
      <c r="B2739" s="108">
        <f>IF(COL_SIZES[[#This Row],[datatype]] = "varchar",
  MIN(
    COL_SIZES[[#This Row],[column_length]],
    IFERROR(VALUE(VLOOKUP(
      COL_SIZES[[#This Row],[table_name]]&amp;"."&amp;COL_SIZES[[#This Row],[column_name]],
      AVG_COL_SIZES[#Data],2,FALSE)),
    COL_SIZES[[#This Row],[column_length]])
  ),
  COL_SIZES[[#This Row],[column_length]])</f>
        <v>4</v>
      </c>
      <c r="C2739" s="109">
        <f>VLOOKUP(A2739,DBMS_TYPE_SIZES[],2,FALSE)</f>
        <v>9</v>
      </c>
      <c r="D2739" s="109">
        <f>VLOOKUP(A2739,DBMS_TYPE_SIZES[],3,FALSE)</f>
        <v>4</v>
      </c>
      <c r="E2739" s="110">
        <f>VLOOKUP(A2739,DBMS_TYPE_SIZES[],4,FALSE)</f>
        <v>4</v>
      </c>
      <c r="F2739" t="s">
        <v>261</v>
      </c>
      <c r="G2739" t="s">
        <v>993</v>
      </c>
      <c r="H2739" t="s">
        <v>18</v>
      </c>
      <c r="I2739">
        <v>10</v>
      </c>
      <c r="J2739">
        <v>4</v>
      </c>
    </row>
    <row r="2740" spans="1:10">
      <c r="A2740" s="108" t="str">
        <f>COL_SIZES[[#This Row],[datatype]]&amp;"_"&amp;COL_SIZES[[#This Row],[column_prec]]&amp;"_"&amp;COL_SIZES[[#This Row],[col_len]]</f>
        <v>int_10_4</v>
      </c>
      <c r="B2740" s="108">
        <f>IF(COL_SIZES[[#This Row],[datatype]] = "varchar",
  MIN(
    COL_SIZES[[#This Row],[column_length]],
    IFERROR(VALUE(VLOOKUP(
      COL_SIZES[[#This Row],[table_name]]&amp;"."&amp;COL_SIZES[[#This Row],[column_name]],
      AVG_COL_SIZES[#Data],2,FALSE)),
    COL_SIZES[[#This Row],[column_length]])
  ),
  COL_SIZES[[#This Row],[column_length]])</f>
        <v>4</v>
      </c>
      <c r="C2740" s="109">
        <f>VLOOKUP(A2740,DBMS_TYPE_SIZES[],2,FALSE)</f>
        <v>9</v>
      </c>
      <c r="D2740" s="109">
        <f>VLOOKUP(A2740,DBMS_TYPE_SIZES[],3,FALSE)</f>
        <v>4</v>
      </c>
      <c r="E2740" s="110">
        <f>VLOOKUP(A2740,DBMS_TYPE_SIZES[],4,FALSE)</f>
        <v>4</v>
      </c>
      <c r="F2740" t="s">
        <v>261</v>
      </c>
      <c r="G2740" t="s">
        <v>263</v>
      </c>
      <c r="H2740" t="s">
        <v>18</v>
      </c>
      <c r="I2740">
        <v>10</v>
      </c>
      <c r="J2740">
        <v>4</v>
      </c>
    </row>
    <row r="2741" spans="1:10">
      <c r="A2741" s="108" t="str">
        <f>COL_SIZES[[#This Row],[datatype]]&amp;"_"&amp;COL_SIZES[[#This Row],[column_prec]]&amp;"_"&amp;COL_SIZES[[#This Row],[col_len]]</f>
        <v>int_10_4</v>
      </c>
      <c r="B2741" s="108">
        <f>IF(COL_SIZES[[#This Row],[datatype]] = "varchar",
  MIN(
    COL_SIZES[[#This Row],[column_length]],
    IFERROR(VALUE(VLOOKUP(
      COL_SIZES[[#This Row],[table_name]]&amp;"."&amp;COL_SIZES[[#This Row],[column_name]],
      AVG_COL_SIZES[#Data],2,FALSE)),
    COL_SIZES[[#This Row],[column_length]])
  ),
  COL_SIZES[[#This Row],[column_length]])</f>
        <v>4</v>
      </c>
      <c r="C2741" s="109">
        <f>VLOOKUP(A2741,DBMS_TYPE_SIZES[],2,FALSE)</f>
        <v>9</v>
      </c>
      <c r="D2741" s="109">
        <f>VLOOKUP(A2741,DBMS_TYPE_SIZES[],3,FALSE)</f>
        <v>4</v>
      </c>
      <c r="E2741" s="110">
        <f>VLOOKUP(A2741,DBMS_TYPE_SIZES[],4,FALSE)</f>
        <v>4</v>
      </c>
      <c r="F2741" t="s">
        <v>261</v>
      </c>
      <c r="G2741" t="s">
        <v>531</v>
      </c>
      <c r="H2741" t="s">
        <v>18</v>
      </c>
      <c r="I2741">
        <v>10</v>
      </c>
      <c r="J2741">
        <v>4</v>
      </c>
    </row>
    <row r="2742" spans="1:10">
      <c r="A2742" s="108" t="str">
        <f>COL_SIZES[[#This Row],[datatype]]&amp;"_"&amp;COL_SIZES[[#This Row],[column_prec]]&amp;"_"&amp;COL_SIZES[[#This Row],[col_len]]</f>
        <v>numeric_1_5</v>
      </c>
      <c r="B2742" s="108">
        <f>IF(COL_SIZES[[#This Row],[datatype]] = "varchar",
  MIN(
    COL_SIZES[[#This Row],[column_length]],
    IFERROR(VALUE(VLOOKUP(
      COL_SIZES[[#This Row],[table_name]]&amp;"."&amp;COL_SIZES[[#This Row],[column_name]],
      AVG_COL_SIZES[#Data],2,FALSE)),
    COL_SIZES[[#This Row],[column_length]])
  ),
  COL_SIZES[[#This Row],[column_length]])</f>
        <v>5</v>
      </c>
      <c r="C2742" s="109">
        <f>VLOOKUP(A2742,DBMS_TYPE_SIZES[],2,FALSE)</f>
        <v>5</v>
      </c>
      <c r="D2742" s="109">
        <f>VLOOKUP(A2742,DBMS_TYPE_SIZES[],3,FALSE)</f>
        <v>5</v>
      </c>
      <c r="E2742" s="110">
        <f>VLOOKUP(A2742,DBMS_TYPE_SIZES[],4,FALSE)</f>
        <v>5</v>
      </c>
      <c r="F2742" t="s">
        <v>261</v>
      </c>
      <c r="G2742" t="s">
        <v>502</v>
      </c>
      <c r="H2742" t="s">
        <v>62</v>
      </c>
      <c r="I2742">
        <v>1</v>
      </c>
      <c r="J2742">
        <v>5</v>
      </c>
    </row>
    <row r="2743" spans="1:10">
      <c r="A2743" s="108" t="str">
        <f>COL_SIZES[[#This Row],[datatype]]&amp;"_"&amp;COL_SIZES[[#This Row],[column_prec]]&amp;"_"&amp;COL_SIZES[[#This Row],[col_len]]</f>
        <v>int_10_4</v>
      </c>
      <c r="B2743" s="108">
        <f>IF(COL_SIZES[[#This Row],[datatype]] = "varchar",
  MIN(
    COL_SIZES[[#This Row],[column_length]],
    IFERROR(VALUE(VLOOKUP(
      COL_SIZES[[#This Row],[table_name]]&amp;"."&amp;COL_SIZES[[#This Row],[column_name]],
      AVG_COL_SIZES[#Data],2,FALSE)),
    COL_SIZES[[#This Row],[column_length]])
  ),
  COL_SIZES[[#This Row],[column_length]])</f>
        <v>4</v>
      </c>
      <c r="C2743" s="109">
        <f>VLOOKUP(A2743,DBMS_TYPE_SIZES[],2,FALSE)</f>
        <v>9</v>
      </c>
      <c r="D2743" s="109">
        <f>VLOOKUP(A2743,DBMS_TYPE_SIZES[],3,FALSE)</f>
        <v>4</v>
      </c>
      <c r="E2743" s="110">
        <f>VLOOKUP(A2743,DBMS_TYPE_SIZES[],4,FALSE)</f>
        <v>4</v>
      </c>
      <c r="F2743" t="s">
        <v>261</v>
      </c>
      <c r="G2743" t="s">
        <v>264</v>
      </c>
      <c r="H2743" t="s">
        <v>18</v>
      </c>
      <c r="I2743">
        <v>10</v>
      </c>
      <c r="J2743">
        <v>4</v>
      </c>
    </row>
    <row r="2744" spans="1:10">
      <c r="A2744" s="108" t="str">
        <f>COL_SIZES[[#This Row],[datatype]]&amp;"_"&amp;COL_SIZES[[#This Row],[column_prec]]&amp;"_"&amp;COL_SIZES[[#This Row],[col_len]]</f>
        <v>int_10_4</v>
      </c>
      <c r="B2744" s="108">
        <f>IF(COL_SIZES[[#This Row],[datatype]] = "varchar",
  MIN(
    COL_SIZES[[#This Row],[column_length]],
    IFERROR(VALUE(VLOOKUP(
      COL_SIZES[[#This Row],[table_name]]&amp;"."&amp;COL_SIZES[[#This Row],[column_name]],
      AVG_COL_SIZES[#Data],2,FALSE)),
    COL_SIZES[[#This Row],[column_length]])
  ),
  COL_SIZES[[#This Row],[column_length]])</f>
        <v>4</v>
      </c>
      <c r="C2744" s="109">
        <f>VLOOKUP(A2744,DBMS_TYPE_SIZES[],2,FALSE)</f>
        <v>9</v>
      </c>
      <c r="D2744" s="109">
        <f>VLOOKUP(A2744,DBMS_TYPE_SIZES[],3,FALSE)</f>
        <v>4</v>
      </c>
      <c r="E2744" s="110">
        <f>VLOOKUP(A2744,DBMS_TYPE_SIZES[],4,FALSE)</f>
        <v>4</v>
      </c>
      <c r="F2744" t="s">
        <v>261</v>
      </c>
      <c r="G2744" t="s">
        <v>67</v>
      </c>
      <c r="H2744" t="s">
        <v>18</v>
      </c>
      <c r="I2744">
        <v>10</v>
      </c>
      <c r="J2744">
        <v>4</v>
      </c>
    </row>
    <row r="2745" spans="1:10">
      <c r="A2745" s="108" t="str">
        <f>COL_SIZES[[#This Row],[datatype]]&amp;"_"&amp;COL_SIZES[[#This Row],[column_prec]]&amp;"_"&amp;COL_SIZES[[#This Row],[col_len]]</f>
        <v>int_10_4</v>
      </c>
      <c r="B2745" s="108">
        <f>IF(COL_SIZES[[#This Row],[datatype]] = "varchar",
  MIN(
    COL_SIZES[[#This Row],[column_length]],
    IFERROR(VALUE(VLOOKUP(
      COL_SIZES[[#This Row],[table_name]]&amp;"."&amp;COL_SIZES[[#This Row],[column_name]],
      AVG_COL_SIZES[#Data],2,FALSE)),
    COL_SIZES[[#This Row],[column_length]])
  ),
  COL_SIZES[[#This Row],[column_length]])</f>
        <v>4</v>
      </c>
      <c r="C2745" s="109">
        <f>VLOOKUP(A2745,DBMS_TYPE_SIZES[],2,FALSE)</f>
        <v>9</v>
      </c>
      <c r="D2745" s="109">
        <f>VLOOKUP(A2745,DBMS_TYPE_SIZES[],3,FALSE)</f>
        <v>4</v>
      </c>
      <c r="E2745" s="110">
        <f>VLOOKUP(A2745,DBMS_TYPE_SIZES[],4,FALSE)</f>
        <v>4</v>
      </c>
      <c r="F2745" t="s">
        <v>261</v>
      </c>
      <c r="G2745" t="s">
        <v>291</v>
      </c>
      <c r="H2745" t="s">
        <v>18</v>
      </c>
      <c r="I2745">
        <v>10</v>
      </c>
      <c r="J2745">
        <v>4</v>
      </c>
    </row>
    <row r="2746" spans="1:10">
      <c r="A2746" s="108" t="str">
        <f>COL_SIZES[[#This Row],[datatype]]&amp;"_"&amp;COL_SIZES[[#This Row],[column_prec]]&amp;"_"&amp;COL_SIZES[[#This Row],[col_len]]</f>
        <v>varchar_0_255</v>
      </c>
      <c r="B2746" s="108">
        <f>IF(COL_SIZES[[#This Row],[datatype]] = "varchar",
  MIN(
    COL_SIZES[[#This Row],[column_length]],
    IFERROR(VALUE(VLOOKUP(
      COL_SIZES[[#This Row],[table_name]]&amp;"."&amp;COL_SIZES[[#This Row],[column_name]],
      AVG_COL_SIZES[#Data],2,FALSE)),
    COL_SIZES[[#This Row],[column_length]])
  ),
  COL_SIZES[[#This Row],[column_length]])</f>
        <v>255</v>
      </c>
      <c r="C2746" s="109">
        <f>VLOOKUP(A2746,DBMS_TYPE_SIZES[],2,FALSE)</f>
        <v>255</v>
      </c>
      <c r="D2746" s="109">
        <f>VLOOKUP(A2746,DBMS_TYPE_SIZES[],3,FALSE)</f>
        <v>255</v>
      </c>
      <c r="E2746" s="110">
        <f>VLOOKUP(A2746,DBMS_TYPE_SIZES[],4,FALSE)</f>
        <v>256</v>
      </c>
      <c r="F2746" t="s">
        <v>261</v>
      </c>
      <c r="G2746" t="s">
        <v>941</v>
      </c>
      <c r="H2746" t="s">
        <v>86</v>
      </c>
      <c r="I2746">
        <v>0</v>
      </c>
      <c r="J2746">
        <v>255</v>
      </c>
    </row>
    <row r="2747" spans="1:10">
      <c r="A2747" s="108" t="str">
        <f>COL_SIZES[[#This Row],[datatype]]&amp;"_"&amp;COL_SIZES[[#This Row],[column_prec]]&amp;"_"&amp;COL_SIZES[[#This Row],[col_len]]</f>
        <v>int_10_4</v>
      </c>
      <c r="B2747" s="108">
        <f>IF(COL_SIZES[[#This Row],[datatype]] = "varchar",
  MIN(
    COL_SIZES[[#This Row],[column_length]],
    IFERROR(VALUE(VLOOKUP(
      COL_SIZES[[#This Row],[table_name]]&amp;"."&amp;COL_SIZES[[#This Row],[column_name]],
      AVG_COL_SIZES[#Data],2,FALSE)),
    COL_SIZES[[#This Row],[column_length]])
  ),
  COL_SIZES[[#This Row],[column_length]])</f>
        <v>4</v>
      </c>
      <c r="C2747" s="109">
        <f>VLOOKUP(A2747,DBMS_TYPE_SIZES[],2,FALSE)</f>
        <v>9</v>
      </c>
      <c r="D2747" s="109">
        <f>VLOOKUP(A2747,DBMS_TYPE_SIZES[],3,FALSE)</f>
        <v>4</v>
      </c>
      <c r="E2747" s="110">
        <f>VLOOKUP(A2747,DBMS_TYPE_SIZES[],4,FALSE)</f>
        <v>4</v>
      </c>
      <c r="F2747" t="s">
        <v>261</v>
      </c>
      <c r="G2747" t="s">
        <v>64</v>
      </c>
      <c r="H2747" t="s">
        <v>18</v>
      </c>
      <c r="I2747">
        <v>10</v>
      </c>
      <c r="J2747">
        <v>4</v>
      </c>
    </row>
    <row r="2748" spans="1:10">
      <c r="A2748" s="108" t="str">
        <f>COL_SIZES[[#This Row],[datatype]]&amp;"_"&amp;COL_SIZES[[#This Row],[column_prec]]&amp;"_"&amp;COL_SIZES[[#This Row],[col_len]]</f>
        <v>int_10_4</v>
      </c>
      <c r="B2748" s="108">
        <f>IF(COL_SIZES[[#This Row],[datatype]] = "varchar",
  MIN(
    COL_SIZES[[#This Row],[column_length]],
    IFERROR(VALUE(VLOOKUP(
      COL_SIZES[[#This Row],[table_name]]&amp;"."&amp;COL_SIZES[[#This Row],[column_name]],
      AVG_COL_SIZES[#Data],2,FALSE)),
    COL_SIZES[[#This Row],[column_length]])
  ),
  COL_SIZES[[#This Row],[column_length]])</f>
        <v>4</v>
      </c>
      <c r="C2748" s="109">
        <f>VLOOKUP(A2748,DBMS_TYPE_SIZES[],2,FALSE)</f>
        <v>9</v>
      </c>
      <c r="D2748" s="109">
        <f>VLOOKUP(A2748,DBMS_TYPE_SIZES[],3,FALSE)</f>
        <v>4</v>
      </c>
      <c r="E2748" s="110">
        <f>VLOOKUP(A2748,DBMS_TYPE_SIZES[],4,FALSE)</f>
        <v>4</v>
      </c>
      <c r="F2748" t="s">
        <v>261</v>
      </c>
      <c r="G2748" t="s">
        <v>265</v>
      </c>
      <c r="H2748" t="s">
        <v>18</v>
      </c>
      <c r="I2748">
        <v>10</v>
      </c>
      <c r="J2748">
        <v>4</v>
      </c>
    </row>
    <row r="2749" spans="1:10">
      <c r="A2749" s="108" t="str">
        <f>COL_SIZES[[#This Row],[datatype]]&amp;"_"&amp;COL_SIZES[[#This Row],[column_prec]]&amp;"_"&amp;COL_SIZES[[#This Row],[col_len]]</f>
        <v>int_10_4</v>
      </c>
      <c r="B2749" s="108">
        <f>IF(COL_SIZES[[#This Row],[datatype]] = "varchar",
  MIN(
    COL_SIZES[[#This Row],[column_length]],
    IFERROR(VALUE(VLOOKUP(
      COL_SIZES[[#This Row],[table_name]]&amp;"."&amp;COL_SIZES[[#This Row],[column_name]],
      AVG_COL_SIZES[#Data],2,FALSE)),
    COL_SIZES[[#This Row],[column_length]])
  ),
  COL_SIZES[[#This Row],[column_length]])</f>
        <v>4</v>
      </c>
      <c r="C2749" s="109">
        <f>VLOOKUP(A2749,DBMS_TYPE_SIZES[],2,FALSE)</f>
        <v>9</v>
      </c>
      <c r="D2749" s="109">
        <f>VLOOKUP(A2749,DBMS_TYPE_SIZES[],3,FALSE)</f>
        <v>4</v>
      </c>
      <c r="E2749" s="110">
        <f>VLOOKUP(A2749,DBMS_TYPE_SIZES[],4,FALSE)</f>
        <v>4</v>
      </c>
      <c r="F2749" t="s">
        <v>261</v>
      </c>
      <c r="G2749" t="s">
        <v>254</v>
      </c>
      <c r="H2749" t="s">
        <v>18</v>
      </c>
      <c r="I2749">
        <v>10</v>
      </c>
      <c r="J2749">
        <v>4</v>
      </c>
    </row>
    <row r="2750" spans="1:10">
      <c r="A2750" s="108" t="str">
        <f>COL_SIZES[[#This Row],[datatype]]&amp;"_"&amp;COL_SIZES[[#This Row],[column_prec]]&amp;"_"&amp;COL_SIZES[[#This Row],[col_len]]</f>
        <v>numeric_19_9</v>
      </c>
      <c r="B2750" s="108">
        <f>IF(COL_SIZES[[#This Row],[datatype]] = "varchar",
  MIN(
    COL_SIZES[[#This Row],[column_length]],
    IFERROR(VALUE(VLOOKUP(
      COL_SIZES[[#This Row],[table_name]]&amp;"."&amp;COL_SIZES[[#This Row],[column_name]],
      AVG_COL_SIZES[#Data],2,FALSE)),
    COL_SIZES[[#This Row],[column_length]])
  ),
  COL_SIZES[[#This Row],[column_length]])</f>
        <v>9</v>
      </c>
      <c r="C2750" s="109">
        <f>VLOOKUP(A2750,DBMS_TYPE_SIZES[],2,FALSE)</f>
        <v>9</v>
      </c>
      <c r="D2750" s="109">
        <f>VLOOKUP(A2750,DBMS_TYPE_SIZES[],3,FALSE)</f>
        <v>9</v>
      </c>
      <c r="E2750" s="110">
        <f>VLOOKUP(A2750,DBMS_TYPE_SIZES[],4,FALSE)</f>
        <v>9</v>
      </c>
      <c r="F2750" t="s">
        <v>261</v>
      </c>
      <c r="G2750" t="s">
        <v>151</v>
      </c>
      <c r="H2750" t="s">
        <v>62</v>
      </c>
      <c r="I2750">
        <v>19</v>
      </c>
      <c r="J2750">
        <v>9</v>
      </c>
    </row>
    <row r="2751" spans="1:10">
      <c r="A2751" s="108" t="str">
        <f>COL_SIZES[[#This Row],[datatype]]&amp;"_"&amp;COL_SIZES[[#This Row],[column_prec]]&amp;"_"&amp;COL_SIZES[[#This Row],[col_len]]</f>
        <v>numeric_19_9</v>
      </c>
      <c r="B2751" s="108">
        <f>IF(COL_SIZES[[#This Row],[datatype]] = "varchar",
  MIN(
    COL_SIZES[[#This Row],[column_length]],
    IFERROR(VALUE(VLOOKUP(
      COL_SIZES[[#This Row],[table_name]]&amp;"."&amp;COL_SIZES[[#This Row],[column_name]],
      AVG_COL_SIZES[#Data],2,FALSE)),
    COL_SIZES[[#This Row],[column_length]])
  ),
  COL_SIZES[[#This Row],[column_length]])</f>
        <v>9</v>
      </c>
      <c r="C2751" s="109">
        <f>VLOOKUP(A2751,DBMS_TYPE_SIZES[],2,FALSE)</f>
        <v>9</v>
      </c>
      <c r="D2751" s="109">
        <f>VLOOKUP(A2751,DBMS_TYPE_SIZES[],3,FALSE)</f>
        <v>9</v>
      </c>
      <c r="E2751" s="110">
        <f>VLOOKUP(A2751,DBMS_TYPE_SIZES[],4,FALSE)</f>
        <v>9</v>
      </c>
      <c r="F2751" t="s">
        <v>266</v>
      </c>
      <c r="G2751" t="s">
        <v>143</v>
      </c>
      <c r="H2751" t="s">
        <v>62</v>
      </c>
      <c r="I2751">
        <v>19</v>
      </c>
      <c r="J2751">
        <v>9</v>
      </c>
    </row>
    <row r="2752" spans="1:10">
      <c r="A2752" s="108" t="str">
        <f>COL_SIZES[[#This Row],[datatype]]&amp;"_"&amp;COL_SIZES[[#This Row],[column_prec]]&amp;"_"&amp;COL_SIZES[[#This Row],[col_len]]</f>
        <v>numeric_1_5</v>
      </c>
      <c r="B2752" s="108">
        <f>IF(COL_SIZES[[#This Row],[datatype]] = "varchar",
  MIN(
    COL_SIZES[[#This Row],[column_length]],
    IFERROR(VALUE(VLOOKUP(
      COL_SIZES[[#This Row],[table_name]]&amp;"."&amp;COL_SIZES[[#This Row],[column_name]],
      AVG_COL_SIZES[#Data],2,FALSE)),
    COL_SIZES[[#This Row],[column_length]])
  ),
  COL_SIZES[[#This Row],[column_length]])</f>
        <v>5</v>
      </c>
      <c r="C2752" s="109">
        <f>VLOOKUP(A2752,DBMS_TYPE_SIZES[],2,FALSE)</f>
        <v>5</v>
      </c>
      <c r="D2752" s="109">
        <f>VLOOKUP(A2752,DBMS_TYPE_SIZES[],3,FALSE)</f>
        <v>5</v>
      </c>
      <c r="E2752" s="110">
        <f>VLOOKUP(A2752,DBMS_TYPE_SIZES[],4,FALSE)</f>
        <v>5</v>
      </c>
      <c r="F2752" t="s">
        <v>266</v>
      </c>
      <c r="G2752" t="s">
        <v>1240</v>
      </c>
      <c r="H2752" t="s">
        <v>62</v>
      </c>
      <c r="I2752">
        <v>1</v>
      </c>
      <c r="J2752">
        <v>5</v>
      </c>
    </row>
    <row r="2753" spans="1:10">
      <c r="A2753" s="108" t="str">
        <f>COL_SIZES[[#This Row],[datatype]]&amp;"_"&amp;COL_SIZES[[#This Row],[column_prec]]&amp;"_"&amp;COL_SIZES[[#This Row],[col_len]]</f>
        <v>varchar_0_255</v>
      </c>
      <c r="B2753" s="108">
        <f>IF(COL_SIZES[[#This Row],[datatype]] = "varchar",
  MIN(
    COL_SIZES[[#This Row],[column_length]],
    IFERROR(VALUE(VLOOKUP(
      COL_SIZES[[#This Row],[table_name]]&amp;"."&amp;COL_SIZES[[#This Row],[column_name]],
      AVG_COL_SIZES[#Data],2,FALSE)),
    COL_SIZES[[#This Row],[column_length]])
  ),
  COL_SIZES[[#This Row],[column_length]])</f>
        <v>255</v>
      </c>
      <c r="C2753" s="109">
        <f>VLOOKUP(A2753,DBMS_TYPE_SIZES[],2,FALSE)</f>
        <v>255</v>
      </c>
      <c r="D2753" s="109">
        <f>VLOOKUP(A2753,DBMS_TYPE_SIZES[],3,FALSE)</f>
        <v>255</v>
      </c>
      <c r="E2753" s="110">
        <f>VLOOKUP(A2753,DBMS_TYPE_SIZES[],4,FALSE)</f>
        <v>256</v>
      </c>
      <c r="F2753" t="s">
        <v>266</v>
      </c>
      <c r="G2753" t="s">
        <v>1029</v>
      </c>
      <c r="H2753" t="s">
        <v>86</v>
      </c>
      <c r="I2753">
        <v>0</v>
      </c>
      <c r="J2753">
        <v>255</v>
      </c>
    </row>
    <row r="2754" spans="1:10">
      <c r="A2754" s="108" t="str">
        <f>COL_SIZES[[#This Row],[datatype]]&amp;"_"&amp;COL_SIZES[[#This Row],[column_prec]]&amp;"_"&amp;COL_SIZES[[#This Row],[col_len]]</f>
        <v>varchar_0_255</v>
      </c>
      <c r="B2754" s="108">
        <f>IF(COL_SIZES[[#This Row],[datatype]] = "varchar",
  MIN(
    COL_SIZES[[#This Row],[column_length]],
    IFERROR(VALUE(VLOOKUP(
      COL_SIZES[[#This Row],[table_name]]&amp;"."&amp;COL_SIZES[[#This Row],[column_name]],
      AVG_COL_SIZES[#Data],2,FALSE)),
    COL_SIZES[[#This Row],[column_length]])
  ),
  COL_SIZES[[#This Row],[column_length]])</f>
        <v>255</v>
      </c>
      <c r="C2754" s="109">
        <f>VLOOKUP(A2754,DBMS_TYPE_SIZES[],2,FALSE)</f>
        <v>255</v>
      </c>
      <c r="D2754" s="109">
        <f>VLOOKUP(A2754,DBMS_TYPE_SIZES[],3,FALSE)</f>
        <v>255</v>
      </c>
      <c r="E2754" s="110">
        <f>VLOOKUP(A2754,DBMS_TYPE_SIZES[],4,FALSE)</f>
        <v>256</v>
      </c>
      <c r="F2754" t="s">
        <v>266</v>
      </c>
      <c r="G2754" t="s">
        <v>267</v>
      </c>
      <c r="H2754" t="s">
        <v>86</v>
      </c>
      <c r="I2754">
        <v>0</v>
      </c>
      <c r="J2754">
        <v>255</v>
      </c>
    </row>
    <row r="2755" spans="1:10">
      <c r="A2755" s="108" t="str">
        <f>COL_SIZES[[#This Row],[datatype]]&amp;"_"&amp;COL_SIZES[[#This Row],[column_prec]]&amp;"_"&amp;COL_SIZES[[#This Row],[col_len]]</f>
        <v>int_10_4</v>
      </c>
      <c r="B2755" s="108">
        <f>IF(COL_SIZES[[#This Row],[datatype]] = "varchar",
  MIN(
    COL_SIZES[[#This Row],[column_length]],
    IFERROR(VALUE(VLOOKUP(
      COL_SIZES[[#This Row],[table_name]]&amp;"."&amp;COL_SIZES[[#This Row],[column_name]],
      AVG_COL_SIZES[#Data],2,FALSE)),
    COL_SIZES[[#This Row],[column_length]])
  ),
  COL_SIZES[[#This Row],[column_length]])</f>
        <v>4</v>
      </c>
      <c r="C2755" s="109">
        <f>VLOOKUP(A2755,DBMS_TYPE_SIZES[],2,FALSE)</f>
        <v>9</v>
      </c>
      <c r="D2755" s="109">
        <f>VLOOKUP(A2755,DBMS_TYPE_SIZES[],3,FALSE)</f>
        <v>4</v>
      </c>
      <c r="E2755" s="110">
        <f>VLOOKUP(A2755,DBMS_TYPE_SIZES[],4,FALSE)</f>
        <v>4</v>
      </c>
      <c r="F2755" t="s">
        <v>266</v>
      </c>
      <c r="G2755" t="s">
        <v>263</v>
      </c>
      <c r="H2755" t="s">
        <v>18</v>
      </c>
      <c r="I2755">
        <v>10</v>
      </c>
      <c r="J2755">
        <v>4</v>
      </c>
    </row>
    <row r="2756" spans="1:10">
      <c r="A2756" s="108" t="str">
        <f>COL_SIZES[[#This Row],[datatype]]&amp;"_"&amp;COL_SIZES[[#This Row],[column_prec]]&amp;"_"&amp;COL_SIZES[[#This Row],[col_len]]</f>
        <v>numeric_19_9</v>
      </c>
      <c r="B2756" s="108">
        <f>IF(COL_SIZES[[#This Row],[datatype]] = "varchar",
  MIN(
    COL_SIZES[[#This Row],[column_length]],
    IFERROR(VALUE(VLOOKUP(
      COL_SIZES[[#This Row],[table_name]]&amp;"."&amp;COL_SIZES[[#This Row],[column_name]],
      AVG_COL_SIZES[#Data],2,FALSE)),
    COL_SIZES[[#This Row],[column_length]])
  ),
  COL_SIZES[[#This Row],[column_length]])</f>
        <v>9</v>
      </c>
      <c r="C2756" s="109">
        <f>VLOOKUP(A2756,DBMS_TYPE_SIZES[],2,FALSE)</f>
        <v>9</v>
      </c>
      <c r="D2756" s="109">
        <f>VLOOKUP(A2756,DBMS_TYPE_SIZES[],3,FALSE)</f>
        <v>9</v>
      </c>
      <c r="E2756" s="110">
        <f>VLOOKUP(A2756,DBMS_TYPE_SIZES[],4,FALSE)</f>
        <v>9</v>
      </c>
      <c r="F2756" t="s">
        <v>266</v>
      </c>
      <c r="G2756" t="s">
        <v>151</v>
      </c>
      <c r="H2756" t="s">
        <v>62</v>
      </c>
      <c r="I2756">
        <v>19</v>
      </c>
      <c r="J2756">
        <v>9</v>
      </c>
    </row>
    <row r="2757" spans="1:10">
      <c r="A2757" s="108" t="str">
        <f>COL_SIZES[[#This Row],[datatype]]&amp;"_"&amp;COL_SIZES[[#This Row],[column_prec]]&amp;"_"&amp;COL_SIZES[[#This Row],[col_len]]</f>
        <v>numeric_1_5</v>
      </c>
      <c r="B2757" s="108">
        <f>IF(COL_SIZES[[#This Row],[datatype]] = "varchar",
  MIN(
    COL_SIZES[[#This Row],[column_length]],
    IFERROR(VALUE(VLOOKUP(
      COL_SIZES[[#This Row],[table_name]]&amp;"."&amp;COL_SIZES[[#This Row],[column_name]],
      AVG_COL_SIZES[#Data],2,FALSE)),
    COL_SIZES[[#This Row],[column_length]])
  ),
  COL_SIZES[[#This Row],[column_length]])</f>
        <v>5</v>
      </c>
      <c r="C2757" s="109">
        <f>VLOOKUP(A2757,DBMS_TYPE_SIZES[],2,FALSE)</f>
        <v>5</v>
      </c>
      <c r="D2757" s="109">
        <f>VLOOKUP(A2757,DBMS_TYPE_SIZES[],3,FALSE)</f>
        <v>5</v>
      </c>
      <c r="E2757" s="110">
        <f>VLOOKUP(A2757,DBMS_TYPE_SIZES[],4,FALSE)</f>
        <v>5</v>
      </c>
      <c r="F2757" t="s">
        <v>268</v>
      </c>
      <c r="G2757" t="s">
        <v>496</v>
      </c>
      <c r="H2757" t="s">
        <v>62</v>
      </c>
      <c r="I2757">
        <v>1</v>
      </c>
      <c r="J2757">
        <v>5</v>
      </c>
    </row>
    <row r="2758" spans="1:10">
      <c r="A2758" s="108" t="str">
        <f>COL_SIZES[[#This Row],[datatype]]&amp;"_"&amp;COL_SIZES[[#This Row],[column_prec]]&amp;"_"&amp;COL_SIZES[[#This Row],[col_len]]</f>
        <v>int_10_4</v>
      </c>
      <c r="B2758" s="108">
        <f>IF(COL_SIZES[[#This Row],[datatype]] = "varchar",
  MIN(
    COL_SIZES[[#This Row],[column_length]],
    IFERROR(VALUE(VLOOKUP(
      COL_SIZES[[#This Row],[table_name]]&amp;"."&amp;COL_SIZES[[#This Row],[column_name]],
      AVG_COL_SIZES[#Data],2,FALSE)),
    COL_SIZES[[#This Row],[column_length]])
  ),
  COL_SIZES[[#This Row],[column_length]])</f>
        <v>4</v>
      </c>
      <c r="C2758" s="109">
        <f>VLOOKUP(A2758,DBMS_TYPE_SIZES[],2,FALSE)</f>
        <v>9</v>
      </c>
      <c r="D2758" s="109">
        <f>VLOOKUP(A2758,DBMS_TYPE_SIZES[],3,FALSE)</f>
        <v>4</v>
      </c>
      <c r="E2758" s="110">
        <f>VLOOKUP(A2758,DBMS_TYPE_SIZES[],4,FALSE)</f>
        <v>4</v>
      </c>
      <c r="F2758" t="s">
        <v>268</v>
      </c>
      <c r="G2758" t="s">
        <v>1030</v>
      </c>
      <c r="H2758" t="s">
        <v>18</v>
      </c>
      <c r="I2758">
        <v>10</v>
      </c>
      <c r="J2758">
        <v>4</v>
      </c>
    </row>
    <row r="2759" spans="1:10">
      <c r="A2759" s="108" t="str">
        <f>COL_SIZES[[#This Row],[datatype]]&amp;"_"&amp;COL_SIZES[[#This Row],[column_prec]]&amp;"_"&amp;COL_SIZES[[#This Row],[col_len]]</f>
        <v>numeric_19_9</v>
      </c>
      <c r="B2759" s="108">
        <f>IF(COL_SIZES[[#This Row],[datatype]] = "varchar",
  MIN(
    COL_SIZES[[#This Row],[column_length]],
    IFERROR(VALUE(VLOOKUP(
      COL_SIZES[[#This Row],[table_name]]&amp;"."&amp;COL_SIZES[[#This Row],[column_name]],
      AVG_COL_SIZES[#Data],2,FALSE)),
    COL_SIZES[[#This Row],[column_length]])
  ),
  COL_SIZES[[#This Row],[column_length]])</f>
        <v>9</v>
      </c>
      <c r="C2759" s="109">
        <f>VLOOKUP(A2759,DBMS_TYPE_SIZES[],2,FALSE)</f>
        <v>9</v>
      </c>
      <c r="D2759" s="109">
        <f>VLOOKUP(A2759,DBMS_TYPE_SIZES[],3,FALSE)</f>
        <v>9</v>
      </c>
      <c r="E2759" s="110">
        <f>VLOOKUP(A2759,DBMS_TYPE_SIZES[],4,FALSE)</f>
        <v>9</v>
      </c>
      <c r="F2759" t="s">
        <v>268</v>
      </c>
      <c r="G2759" t="s">
        <v>143</v>
      </c>
      <c r="H2759" t="s">
        <v>62</v>
      </c>
      <c r="I2759">
        <v>19</v>
      </c>
      <c r="J2759">
        <v>9</v>
      </c>
    </row>
    <row r="2760" spans="1:10">
      <c r="A2760" s="108" t="str">
        <f>COL_SIZES[[#This Row],[datatype]]&amp;"_"&amp;COL_SIZES[[#This Row],[column_prec]]&amp;"_"&amp;COL_SIZES[[#This Row],[col_len]]</f>
        <v>int_10_4</v>
      </c>
      <c r="B2760" s="108">
        <f>IF(COL_SIZES[[#This Row],[datatype]] = "varchar",
  MIN(
    COL_SIZES[[#This Row],[column_length]],
    IFERROR(VALUE(VLOOKUP(
      COL_SIZES[[#This Row],[table_name]]&amp;"."&amp;COL_SIZES[[#This Row],[column_name]],
      AVG_COL_SIZES[#Data],2,FALSE)),
    COL_SIZES[[#This Row],[column_length]])
  ),
  COL_SIZES[[#This Row],[column_length]])</f>
        <v>4</v>
      </c>
      <c r="C2760" s="109">
        <f>VLOOKUP(A2760,DBMS_TYPE_SIZES[],2,FALSE)</f>
        <v>9</v>
      </c>
      <c r="D2760" s="109">
        <f>VLOOKUP(A2760,DBMS_TYPE_SIZES[],3,FALSE)</f>
        <v>4</v>
      </c>
      <c r="E2760" s="110">
        <f>VLOOKUP(A2760,DBMS_TYPE_SIZES[],4,FALSE)</f>
        <v>4</v>
      </c>
      <c r="F2760" t="s">
        <v>268</v>
      </c>
      <c r="G2760" t="s">
        <v>70</v>
      </c>
      <c r="H2760" t="s">
        <v>18</v>
      </c>
      <c r="I2760">
        <v>10</v>
      </c>
      <c r="J2760">
        <v>4</v>
      </c>
    </row>
    <row r="2761" spans="1:10">
      <c r="A2761" s="108" t="str">
        <f>COL_SIZES[[#This Row],[datatype]]&amp;"_"&amp;COL_SIZES[[#This Row],[column_prec]]&amp;"_"&amp;COL_SIZES[[#This Row],[col_len]]</f>
        <v>int_10_4</v>
      </c>
      <c r="B2761" s="108">
        <f>IF(COL_SIZES[[#This Row],[datatype]] = "varchar",
  MIN(
    COL_SIZES[[#This Row],[column_length]],
    IFERROR(VALUE(VLOOKUP(
      COL_SIZES[[#This Row],[table_name]]&amp;"."&amp;COL_SIZES[[#This Row],[column_name]],
      AVG_COL_SIZES[#Data],2,FALSE)),
    COL_SIZES[[#This Row],[column_length]])
  ),
  COL_SIZES[[#This Row],[column_length]])</f>
        <v>4</v>
      </c>
      <c r="C2761" s="109">
        <f>VLOOKUP(A2761,DBMS_TYPE_SIZES[],2,FALSE)</f>
        <v>9</v>
      </c>
      <c r="D2761" s="109">
        <f>VLOOKUP(A2761,DBMS_TYPE_SIZES[],3,FALSE)</f>
        <v>4</v>
      </c>
      <c r="E2761" s="110">
        <f>VLOOKUP(A2761,DBMS_TYPE_SIZES[],4,FALSE)</f>
        <v>4</v>
      </c>
      <c r="F2761" t="s">
        <v>268</v>
      </c>
      <c r="G2761" t="s">
        <v>288</v>
      </c>
      <c r="H2761" t="s">
        <v>18</v>
      </c>
      <c r="I2761">
        <v>10</v>
      </c>
      <c r="J2761">
        <v>4</v>
      </c>
    </row>
    <row r="2762" spans="1:10">
      <c r="A2762" s="108" t="str">
        <f>COL_SIZES[[#This Row],[datatype]]&amp;"_"&amp;COL_SIZES[[#This Row],[column_prec]]&amp;"_"&amp;COL_SIZES[[#This Row],[col_len]]</f>
        <v>int_10_4</v>
      </c>
      <c r="B2762" s="108">
        <f>IF(COL_SIZES[[#This Row],[datatype]] = "varchar",
  MIN(
    COL_SIZES[[#This Row],[column_length]],
    IFERROR(VALUE(VLOOKUP(
      COL_SIZES[[#This Row],[table_name]]&amp;"."&amp;COL_SIZES[[#This Row],[column_name]],
      AVG_COL_SIZES[#Data],2,FALSE)),
    COL_SIZES[[#This Row],[column_length]])
  ),
  COL_SIZES[[#This Row],[column_length]])</f>
        <v>4</v>
      </c>
      <c r="C2762" s="109">
        <f>VLOOKUP(A2762,DBMS_TYPE_SIZES[],2,FALSE)</f>
        <v>9</v>
      </c>
      <c r="D2762" s="109">
        <f>VLOOKUP(A2762,DBMS_TYPE_SIZES[],3,FALSE)</f>
        <v>4</v>
      </c>
      <c r="E2762" s="110">
        <f>VLOOKUP(A2762,DBMS_TYPE_SIZES[],4,FALSE)</f>
        <v>4</v>
      </c>
      <c r="F2762" t="s">
        <v>268</v>
      </c>
      <c r="G2762" t="s">
        <v>1370</v>
      </c>
      <c r="H2762" t="s">
        <v>18</v>
      </c>
      <c r="I2762">
        <v>10</v>
      </c>
      <c r="J2762">
        <v>4</v>
      </c>
    </row>
    <row r="2763" spans="1:10">
      <c r="A2763" s="108" t="str">
        <f>COL_SIZES[[#This Row],[datatype]]&amp;"_"&amp;COL_SIZES[[#This Row],[column_prec]]&amp;"_"&amp;COL_SIZES[[#This Row],[col_len]]</f>
        <v>numeric_19_9</v>
      </c>
      <c r="B2763" s="108">
        <f>IF(COL_SIZES[[#This Row],[datatype]] = "varchar",
  MIN(
    COL_SIZES[[#This Row],[column_length]],
    IFERROR(VALUE(VLOOKUP(
      COL_SIZES[[#This Row],[table_name]]&amp;"."&amp;COL_SIZES[[#This Row],[column_name]],
      AVG_COL_SIZES[#Data],2,FALSE)),
    COL_SIZES[[#This Row],[column_length]])
  ),
  COL_SIZES[[#This Row],[column_length]])</f>
        <v>9</v>
      </c>
      <c r="C2763" s="109">
        <f>VLOOKUP(A2763,DBMS_TYPE_SIZES[],2,FALSE)</f>
        <v>9</v>
      </c>
      <c r="D2763" s="109">
        <f>VLOOKUP(A2763,DBMS_TYPE_SIZES[],3,FALSE)</f>
        <v>9</v>
      </c>
      <c r="E2763" s="110">
        <f>VLOOKUP(A2763,DBMS_TYPE_SIZES[],4,FALSE)</f>
        <v>9</v>
      </c>
      <c r="F2763" t="s">
        <v>268</v>
      </c>
      <c r="G2763" t="s">
        <v>246</v>
      </c>
      <c r="H2763" t="s">
        <v>62</v>
      </c>
      <c r="I2763">
        <v>19</v>
      </c>
      <c r="J2763">
        <v>9</v>
      </c>
    </row>
    <row r="2764" spans="1:10">
      <c r="A2764" s="108" t="str">
        <f>COL_SIZES[[#This Row],[datatype]]&amp;"_"&amp;COL_SIZES[[#This Row],[column_prec]]&amp;"_"&amp;COL_SIZES[[#This Row],[col_len]]</f>
        <v>int_10_4</v>
      </c>
      <c r="B2764" s="108">
        <f>IF(COL_SIZES[[#This Row],[datatype]] = "varchar",
  MIN(
    COL_SIZES[[#This Row],[column_length]],
    IFERROR(VALUE(VLOOKUP(
      COL_SIZES[[#This Row],[table_name]]&amp;"."&amp;COL_SIZES[[#This Row],[column_name]],
      AVG_COL_SIZES[#Data],2,FALSE)),
    COL_SIZES[[#This Row],[column_length]])
  ),
  COL_SIZES[[#This Row],[column_length]])</f>
        <v>4</v>
      </c>
      <c r="C2764" s="109">
        <f>VLOOKUP(A2764,DBMS_TYPE_SIZES[],2,FALSE)</f>
        <v>9</v>
      </c>
      <c r="D2764" s="109">
        <f>VLOOKUP(A2764,DBMS_TYPE_SIZES[],3,FALSE)</f>
        <v>4</v>
      </c>
      <c r="E2764" s="110">
        <f>VLOOKUP(A2764,DBMS_TYPE_SIZES[],4,FALSE)</f>
        <v>4</v>
      </c>
      <c r="F2764" t="s">
        <v>268</v>
      </c>
      <c r="G2764" t="s">
        <v>1361</v>
      </c>
      <c r="H2764" t="s">
        <v>18</v>
      </c>
      <c r="I2764">
        <v>10</v>
      </c>
      <c r="J2764">
        <v>4</v>
      </c>
    </row>
    <row r="2765" spans="1:10">
      <c r="A2765" s="108" t="str">
        <f>COL_SIZES[[#This Row],[datatype]]&amp;"_"&amp;COL_SIZES[[#This Row],[column_prec]]&amp;"_"&amp;COL_SIZES[[#This Row],[col_len]]</f>
        <v>int_10_4</v>
      </c>
      <c r="B2765" s="108">
        <f>IF(COL_SIZES[[#This Row],[datatype]] = "varchar",
  MIN(
    COL_SIZES[[#This Row],[column_length]],
    IFERROR(VALUE(VLOOKUP(
      COL_SIZES[[#This Row],[table_name]]&amp;"."&amp;COL_SIZES[[#This Row],[column_name]],
      AVG_COL_SIZES[#Data],2,FALSE)),
    COL_SIZES[[#This Row],[column_length]])
  ),
  COL_SIZES[[#This Row],[column_length]])</f>
        <v>4</v>
      </c>
      <c r="C2765" s="109">
        <f>VLOOKUP(A2765,DBMS_TYPE_SIZES[],2,FALSE)</f>
        <v>9</v>
      </c>
      <c r="D2765" s="109">
        <f>VLOOKUP(A2765,DBMS_TYPE_SIZES[],3,FALSE)</f>
        <v>4</v>
      </c>
      <c r="E2765" s="110">
        <f>VLOOKUP(A2765,DBMS_TYPE_SIZES[],4,FALSE)</f>
        <v>4</v>
      </c>
      <c r="F2765" t="s">
        <v>268</v>
      </c>
      <c r="G2765" t="s">
        <v>249</v>
      </c>
      <c r="H2765" t="s">
        <v>18</v>
      </c>
      <c r="I2765">
        <v>10</v>
      </c>
      <c r="J2765">
        <v>4</v>
      </c>
    </row>
    <row r="2766" spans="1:10">
      <c r="A2766" s="108" t="str">
        <f>COL_SIZES[[#This Row],[datatype]]&amp;"_"&amp;COL_SIZES[[#This Row],[column_prec]]&amp;"_"&amp;COL_SIZES[[#This Row],[col_len]]</f>
        <v>numeric_19_9</v>
      </c>
      <c r="B2766" s="108">
        <f>IF(COL_SIZES[[#This Row],[datatype]] = "varchar",
  MIN(
    COL_SIZES[[#This Row],[column_length]],
    IFERROR(VALUE(VLOOKUP(
      COL_SIZES[[#This Row],[table_name]]&amp;"."&amp;COL_SIZES[[#This Row],[column_name]],
      AVG_COL_SIZES[#Data],2,FALSE)),
    COL_SIZES[[#This Row],[column_length]])
  ),
  COL_SIZES[[#This Row],[column_length]])</f>
        <v>9</v>
      </c>
      <c r="C2766" s="109">
        <f>VLOOKUP(A2766,DBMS_TYPE_SIZES[],2,FALSE)</f>
        <v>9</v>
      </c>
      <c r="D2766" s="109">
        <f>VLOOKUP(A2766,DBMS_TYPE_SIZES[],3,FALSE)</f>
        <v>9</v>
      </c>
      <c r="E2766" s="110">
        <f>VLOOKUP(A2766,DBMS_TYPE_SIZES[],4,FALSE)</f>
        <v>9</v>
      </c>
      <c r="F2766" t="s">
        <v>268</v>
      </c>
      <c r="G2766" t="s">
        <v>1371</v>
      </c>
      <c r="H2766" t="s">
        <v>62</v>
      </c>
      <c r="I2766">
        <v>19</v>
      </c>
      <c r="J2766">
        <v>9</v>
      </c>
    </row>
    <row r="2767" spans="1:10">
      <c r="A2767" s="108" t="str">
        <f>COL_SIZES[[#This Row],[datatype]]&amp;"_"&amp;COL_SIZES[[#This Row],[column_prec]]&amp;"_"&amp;COL_SIZES[[#This Row],[col_len]]</f>
        <v>int_10_4</v>
      </c>
      <c r="B2767" s="108">
        <f>IF(COL_SIZES[[#This Row],[datatype]] = "varchar",
  MIN(
    COL_SIZES[[#This Row],[column_length]],
    IFERROR(VALUE(VLOOKUP(
      COL_SIZES[[#This Row],[table_name]]&amp;"."&amp;COL_SIZES[[#This Row],[column_name]],
      AVG_COL_SIZES[#Data],2,FALSE)),
    COL_SIZES[[#This Row],[column_length]])
  ),
  COL_SIZES[[#This Row],[column_length]])</f>
        <v>4</v>
      </c>
      <c r="C2767" s="109">
        <f>VLOOKUP(A2767,DBMS_TYPE_SIZES[],2,FALSE)</f>
        <v>9</v>
      </c>
      <c r="D2767" s="109">
        <f>VLOOKUP(A2767,DBMS_TYPE_SIZES[],3,FALSE)</f>
        <v>4</v>
      </c>
      <c r="E2767" s="110">
        <f>VLOOKUP(A2767,DBMS_TYPE_SIZES[],4,FALSE)</f>
        <v>4</v>
      </c>
      <c r="F2767" t="s">
        <v>268</v>
      </c>
      <c r="G2767" t="s">
        <v>1372</v>
      </c>
      <c r="H2767" t="s">
        <v>18</v>
      </c>
      <c r="I2767">
        <v>10</v>
      </c>
      <c r="J2767">
        <v>4</v>
      </c>
    </row>
    <row r="2768" spans="1:10">
      <c r="A2768" s="108" t="str">
        <f>COL_SIZES[[#This Row],[datatype]]&amp;"_"&amp;COL_SIZES[[#This Row],[column_prec]]&amp;"_"&amp;COL_SIZES[[#This Row],[col_len]]</f>
        <v>varchar_0_50</v>
      </c>
      <c r="B2768" s="108">
        <f>IF(COL_SIZES[[#This Row],[datatype]] = "varchar",
  MIN(
    COL_SIZES[[#This Row],[column_length]],
    IFERROR(VALUE(VLOOKUP(
      COL_SIZES[[#This Row],[table_name]]&amp;"."&amp;COL_SIZES[[#This Row],[column_name]],
      AVG_COL_SIZES[#Data],2,FALSE)),
    COL_SIZES[[#This Row],[column_length]])
  ),
  COL_SIZES[[#This Row],[column_length]])</f>
        <v>50</v>
      </c>
      <c r="C2768" s="109">
        <f>VLOOKUP(A2768,DBMS_TYPE_SIZES[],2,FALSE)</f>
        <v>50</v>
      </c>
      <c r="D2768" s="109">
        <f>VLOOKUP(A2768,DBMS_TYPE_SIZES[],3,FALSE)</f>
        <v>50</v>
      </c>
      <c r="E2768" s="110">
        <f>VLOOKUP(A2768,DBMS_TYPE_SIZES[],4,FALSE)</f>
        <v>51</v>
      </c>
      <c r="F2768" t="s">
        <v>268</v>
      </c>
      <c r="G2768" t="s">
        <v>935</v>
      </c>
      <c r="H2768" t="s">
        <v>86</v>
      </c>
      <c r="I2768">
        <v>0</v>
      </c>
      <c r="J2768">
        <v>50</v>
      </c>
    </row>
    <row r="2769" spans="1:10">
      <c r="A2769" s="108" t="str">
        <f>COL_SIZES[[#This Row],[datatype]]&amp;"_"&amp;COL_SIZES[[#This Row],[column_prec]]&amp;"_"&amp;COL_SIZES[[#This Row],[col_len]]</f>
        <v>int_10_4</v>
      </c>
      <c r="B2769" s="108">
        <f>IF(COL_SIZES[[#This Row],[datatype]] = "varchar",
  MIN(
    COL_SIZES[[#This Row],[column_length]],
    IFERROR(VALUE(VLOOKUP(
      COL_SIZES[[#This Row],[table_name]]&amp;"."&amp;COL_SIZES[[#This Row],[column_name]],
      AVG_COL_SIZES[#Data],2,FALSE)),
    COL_SIZES[[#This Row],[column_length]])
  ),
  COL_SIZES[[#This Row],[column_length]])</f>
        <v>4</v>
      </c>
      <c r="C2769" s="109">
        <f>VLOOKUP(A2769,DBMS_TYPE_SIZES[],2,FALSE)</f>
        <v>9</v>
      </c>
      <c r="D2769" s="109">
        <f>VLOOKUP(A2769,DBMS_TYPE_SIZES[],3,FALSE)</f>
        <v>4</v>
      </c>
      <c r="E2769" s="110">
        <f>VLOOKUP(A2769,DBMS_TYPE_SIZES[],4,FALSE)</f>
        <v>4</v>
      </c>
      <c r="F2769" t="s">
        <v>268</v>
      </c>
      <c r="G2769" t="s">
        <v>263</v>
      </c>
      <c r="H2769" t="s">
        <v>18</v>
      </c>
      <c r="I2769">
        <v>10</v>
      </c>
      <c r="J2769">
        <v>4</v>
      </c>
    </row>
    <row r="2770" spans="1:10">
      <c r="A2770" s="108" t="str">
        <f>COL_SIZES[[#This Row],[datatype]]&amp;"_"&amp;COL_SIZES[[#This Row],[column_prec]]&amp;"_"&amp;COL_SIZES[[#This Row],[col_len]]</f>
        <v>int_10_4</v>
      </c>
      <c r="B2770" s="108">
        <f>IF(COL_SIZES[[#This Row],[datatype]] = "varchar",
  MIN(
    COL_SIZES[[#This Row],[column_length]],
    IFERROR(VALUE(VLOOKUP(
      COL_SIZES[[#This Row],[table_name]]&amp;"."&amp;COL_SIZES[[#This Row],[column_name]],
      AVG_COL_SIZES[#Data],2,FALSE)),
    COL_SIZES[[#This Row],[column_length]])
  ),
  COL_SIZES[[#This Row],[column_length]])</f>
        <v>4</v>
      </c>
      <c r="C2770" s="109">
        <f>VLOOKUP(A2770,DBMS_TYPE_SIZES[],2,FALSE)</f>
        <v>9</v>
      </c>
      <c r="D2770" s="109">
        <f>VLOOKUP(A2770,DBMS_TYPE_SIZES[],3,FALSE)</f>
        <v>4</v>
      </c>
      <c r="E2770" s="110">
        <f>VLOOKUP(A2770,DBMS_TYPE_SIZES[],4,FALSE)</f>
        <v>4</v>
      </c>
      <c r="F2770" t="s">
        <v>268</v>
      </c>
      <c r="G2770" t="s">
        <v>995</v>
      </c>
      <c r="H2770" t="s">
        <v>18</v>
      </c>
      <c r="I2770">
        <v>10</v>
      </c>
      <c r="J2770">
        <v>4</v>
      </c>
    </row>
    <row r="2771" spans="1:10">
      <c r="A2771" s="108" t="str">
        <f>COL_SIZES[[#This Row],[datatype]]&amp;"_"&amp;COL_SIZES[[#This Row],[column_prec]]&amp;"_"&amp;COL_SIZES[[#This Row],[col_len]]</f>
        <v>varchar_0_50</v>
      </c>
      <c r="B2771" s="108">
        <f>IF(COL_SIZES[[#This Row],[datatype]] = "varchar",
  MIN(
    COL_SIZES[[#This Row],[column_length]],
    IFERROR(VALUE(VLOOKUP(
      COL_SIZES[[#This Row],[table_name]]&amp;"."&amp;COL_SIZES[[#This Row],[column_name]],
      AVG_COL_SIZES[#Data],2,FALSE)),
    COL_SIZES[[#This Row],[column_length]])
  ),
  COL_SIZES[[#This Row],[column_length]])</f>
        <v>50</v>
      </c>
      <c r="C2771" s="109">
        <f>VLOOKUP(A2771,DBMS_TYPE_SIZES[],2,FALSE)</f>
        <v>50</v>
      </c>
      <c r="D2771" s="109">
        <f>VLOOKUP(A2771,DBMS_TYPE_SIZES[],3,FALSE)</f>
        <v>50</v>
      </c>
      <c r="E2771" s="110">
        <f>VLOOKUP(A2771,DBMS_TYPE_SIZES[],4,FALSE)</f>
        <v>51</v>
      </c>
      <c r="F2771" t="s">
        <v>268</v>
      </c>
      <c r="G2771" t="s">
        <v>1031</v>
      </c>
      <c r="H2771" t="s">
        <v>86</v>
      </c>
      <c r="I2771">
        <v>0</v>
      </c>
      <c r="J2771">
        <v>50</v>
      </c>
    </row>
    <row r="2772" spans="1:10">
      <c r="A2772" s="108" t="str">
        <f>COL_SIZES[[#This Row],[datatype]]&amp;"_"&amp;COL_SIZES[[#This Row],[column_prec]]&amp;"_"&amp;COL_SIZES[[#This Row],[col_len]]</f>
        <v>numeric_19_9</v>
      </c>
      <c r="B2772" s="108">
        <f>IF(COL_SIZES[[#This Row],[datatype]] = "varchar",
  MIN(
    COL_SIZES[[#This Row],[column_length]],
    IFERROR(VALUE(VLOOKUP(
      COL_SIZES[[#This Row],[table_name]]&amp;"."&amp;COL_SIZES[[#This Row],[column_name]],
      AVG_COL_SIZES[#Data],2,FALSE)),
    COL_SIZES[[#This Row],[column_length]])
  ),
  COL_SIZES[[#This Row],[column_length]])</f>
        <v>9</v>
      </c>
      <c r="C2772" s="109">
        <f>VLOOKUP(A2772,DBMS_TYPE_SIZES[],2,FALSE)</f>
        <v>9</v>
      </c>
      <c r="D2772" s="109">
        <f>VLOOKUP(A2772,DBMS_TYPE_SIZES[],3,FALSE)</f>
        <v>9</v>
      </c>
      <c r="E2772" s="110">
        <f>VLOOKUP(A2772,DBMS_TYPE_SIZES[],4,FALSE)</f>
        <v>9</v>
      </c>
      <c r="F2772" t="s">
        <v>268</v>
      </c>
      <c r="G2772" t="s">
        <v>269</v>
      </c>
      <c r="H2772" t="s">
        <v>62</v>
      </c>
      <c r="I2772">
        <v>19</v>
      </c>
      <c r="J2772">
        <v>9</v>
      </c>
    </row>
    <row r="2773" spans="1:10">
      <c r="A2773" s="108" t="str">
        <f>COL_SIZES[[#This Row],[datatype]]&amp;"_"&amp;COL_SIZES[[#This Row],[column_prec]]&amp;"_"&amp;COL_SIZES[[#This Row],[col_len]]</f>
        <v>numeric_1_5</v>
      </c>
      <c r="B2773" s="108">
        <f>IF(COL_SIZES[[#This Row],[datatype]] = "varchar",
  MIN(
    COL_SIZES[[#This Row],[column_length]],
    IFERROR(VALUE(VLOOKUP(
      COL_SIZES[[#This Row],[table_name]]&amp;"."&amp;COL_SIZES[[#This Row],[column_name]],
      AVG_COL_SIZES[#Data],2,FALSE)),
    COL_SIZES[[#This Row],[column_length]])
  ),
  COL_SIZES[[#This Row],[column_length]])</f>
        <v>5</v>
      </c>
      <c r="C2773" s="109">
        <f>VLOOKUP(A2773,DBMS_TYPE_SIZES[],2,FALSE)</f>
        <v>5</v>
      </c>
      <c r="D2773" s="109">
        <f>VLOOKUP(A2773,DBMS_TYPE_SIZES[],3,FALSE)</f>
        <v>5</v>
      </c>
      <c r="E2773" s="110">
        <f>VLOOKUP(A2773,DBMS_TYPE_SIZES[],4,FALSE)</f>
        <v>5</v>
      </c>
      <c r="F2773" t="s">
        <v>268</v>
      </c>
      <c r="G2773" t="s">
        <v>1032</v>
      </c>
      <c r="H2773" t="s">
        <v>62</v>
      </c>
      <c r="I2773">
        <v>1</v>
      </c>
      <c r="J2773">
        <v>5</v>
      </c>
    </row>
    <row r="2774" spans="1:10">
      <c r="A2774" s="108" t="str">
        <f>COL_SIZES[[#This Row],[datatype]]&amp;"_"&amp;COL_SIZES[[#This Row],[column_prec]]&amp;"_"&amp;COL_SIZES[[#This Row],[col_len]]</f>
        <v>int_10_4</v>
      </c>
      <c r="B2774" s="108">
        <f>IF(COL_SIZES[[#This Row],[datatype]] = "varchar",
  MIN(
    COL_SIZES[[#This Row],[column_length]],
    IFERROR(VALUE(VLOOKUP(
      COL_SIZES[[#This Row],[table_name]]&amp;"."&amp;COL_SIZES[[#This Row],[column_name]],
      AVG_COL_SIZES[#Data],2,FALSE)),
    COL_SIZES[[#This Row],[column_length]])
  ),
  COL_SIZES[[#This Row],[column_length]])</f>
        <v>4</v>
      </c>
      <c r="C2774" s="109">
        <f>VLOOKUP(A2774,DBMS_TYPE_SIZES[],2,FALSE)</f>
        <v>9</v>
      </c>
      <c r="D2774" s="109">
        <f>VLOOKUP(A2774,DBMS_TYPE_SIZES[],3,FALSE)</f>
        <v>4</v>
      </c>
      <c r="E2774" s="110">
        <f>VLOOKUP(A2774,DBMS_TYPE_SIZES[],4,FALSE)</f>
        <v>4</v>
      </c>
      <c r="F2774" t="s">
        <v>268</v>
      </c>
      <c r="G2774" t="s">
        <v>1033</v>
      </c>
      <c r="H2774" t="s">
        <v>18</v>
      </c>
      <c r="I2774">
        <v>10</v>
      </c>
      <c r="J2774">
        <v>4</v>
      </c>
    </row>
    <row r="2775" spans="1:10">
      <c r="A2775" s="108" t="str">
        <f>COL_SIZES[[#This Row],[datatype]]&amp;"_"&amp;COL_SIZES[[#This Row],[column_prec]]&amp;"_"&amp;COL_SIZES[[#This Row],[col_len]]</f>
        <v>int_10_4</v>
      </c>
      <c r="B2775" s="108">
        <f>IF(COL_SIZES[[#This Row],[datatype]] = "varchar",
  MIN(
    COL_SIZES[[#This Row],[column_length]],
    IFERROR(VALUE(VLOOKUP(
      COL_SIZES[[#This Row],[table_name]]&amp;"."&amp;COL_SIZES[[#This Row],[column_name]],
      AVG_COL_SIZES[#Data],2,FALSE)),
    COL_SIZES[[#This Row],[column_length]])
  ),
  COL_SIZES[[#This Row],[column_length]])</f>
        <v>4</v>
      </c>
      <c r="C2775" s="109">
        <f>VLOOKUP(A2775,DBMS_TYPE_SIZES[],2,FALSE)</f>
        <v>9</v>
      </c>
      <c r="D2775" s="109">
        <f>VLOOKUP(A2775,DBMS_TYPE_SIZES[],3,FALSE)</f>
        <v>4</v>
      </c>
      <c r="E2775" s="110">
        <f>VLOOKUP(A2775,DBMS_TYPE_SIZES[],4,FALSE)</f>
        <v>4</v>
      </c>
      <c r="F2775" t="s">
        <v>268</v>
      </c>
      <c r="G2775" t="s">
        <v>303</v>
      </c>
      <c r="H2775" t="s">
        <v>18</v>
      </c>
      <c r="I2775">
        <v>10</v>
      </c>
      <c r="J2775">
        <v>4</v>
      </c>
    </row>
    <row r="2776" spans="1:10">
      <c r="A2776" s="108" t="str">
        <f>COL_SIZES[[#This Row],[datatype]]&amp;"_"&amp;COL_SIZES[[#This Row],[column_prec]]&amp;"_"&amp;COL_SIZES[[#This Row],[col_len]]</f>
        <v>int_10_4</v>
      </c>
      <c r="B2776" s="108">
        <f>IF(COL_SIZES[[#This Row],[datatype]] = "varchar",
  MIN(
    COL_SIZES[[#This Row],[column_length]],
    IFERROR(VALUE(VLOOKUP(
      COL_SIZES[[#This Row],[table_name]]&amp;"."&amp;COL_SIZES[[#This Row],[column_name]],
      AVG_COL_SIZES[#Data],2,FALSE)),
    COL_SIZES[[#This Row],[column_length]])
  ),
  COL_SIZES[[#This Row],[column_length]])</f>
        <v>4</v>
      </c>
      <c r="C2776" s="109">
        <f>VLOOKUP(A2776,DBMS_TYPE_SIZES[],2,FALSE)</f>
        <v>9</v>
      </c>
      <c r="D2776" s="109">
        <f>VLOOKUP(A2776,DBMS_TYPE_SIZES[],3,FALSE)</f>
        <v>4</v>
      </c>
      <c r="E2776" s="110">
        <f>VLOOKUP(A2776,DBMS_TYPE_SIZES[],4,FALSE)</f>
        <v>4</v>
      </c>
      <c r="F2776" t="s">
        <v>268</v>
      </c>
      <c r="G2776" t="s">
        <v>264</v>
      </c>
      <c r="H2776" t="s">
        <v>18</v>
      </c>
      <c r="I2776">
        <v>10</v>
      </c>
      <c r="J2776">
        <v>4</v>
      </c>
    </row>
    <row r="2777" spans="1:10">
      <c r="A2777" s="108" t="str">
        <f>COL_SIZES[[#This Row],[datatype]]&amp;"_"&amp;COL_SIZES[[#This Row],[column_prec]]&amp;"_"&amp;COL_SIZES[[#This Row],[col_len]]</f>
        <v>numeric_1_5</v>
      </c>
      <c r="B2777" s="108">
        <f>IF(COL_SIZES[[#This Row],[datatype]] = "varchar",
  MIN(
    COL_SIZES[[#This Row],[column_length]],
    IFERROR(VALUE(VLOOKUP(
      COL_SIZES[[#This Row],[table_name]]&amp;"."&amp;COL_SIZES[[#This Row],[column_name]],
      AVG_COL_SIZES[#Data],2,FALSE)),
    COL_SIZES[[#This Row],[column_length]])
  ),
  COL_SIZES[[#This Row],[column_length]])</f>
        <v>5</v>
      </c>
      <c r="C2777" s="109">
        <f>VLOOKUP(A2777,DBMS_TYPE_SIZES[],2,FALSE)</f>
        <v>5</v>
      </c>
      <c r="D2777" s="109">
        <f>VLOOKUP(A2777,DBMS_TYPE_SIZES[],3,FALSE)</f>
        <v>5</v>
      </c>
      <c r="E2777" s="110">
        <f>VLOOKUP(A2777,DBMS_TYPE_SIZES[],4,FALSE)</f>
        <v>5</v>
      </c>
      <c r="F2777" t="s">
        <v>268</v>
      </c>
      <c r="G2777" t="s">
        <v>1012</v>
      </c>
      <c r="H2777" t="s">
        <v>62</v>
      </c>
      <c r="I2777">
        <v>1</v>
      </c>
      <c r="J2777">
        <v>5</v>
      </c>
    </row>
    <row r="2778" spans="1:10">
      <c r="A2778" s="108" t="str">
        <f>COL_SIZES[[#This Row],[datatype]]&amp;"_"&amp;COL_SIZES[[#This Row],[column_prec]]&amp;"_"&amp;COL_SIZES[[#This Row],[col_len]]</f>
        <v>int_10_4</v>
      </c>
      <c r="B2778" s="108">
        <f>IF(COL_SIZES[[#This Row],[datatype]] = "varchar",
  MIN(
    COL_SIZES[[#This Row],[column_length]],
    IFERROR(VALUE(VLOOKUP(
      COL_SIZES[[#This Row],[table_name]]&amp;"."&amp;COL_SIZES[[#This Row],[column_name]],
      AVG_COL_SIZES[#Data],2,FALSE)),
    COL_SIZES[[#This Row],[column_length]])
  ),
  COL_SIZES[[#This Row],[column_length]])</f>
        <v>4</v>
      </c>
      <c r="C2778" s="109">
        <f>VLOOKUP(A2778,DBMS_TYPE_SIZES[],2,FALSE)</f>
        <v>9</v>
      </c>
      <c r="D2778" s="109">
        <f>VLOOKUP(A2778,DBMS_TYPE_SIZES[],3,FALSE)</f>
        <v>4</v>
      </c>
      <c r="E2778" s="110">
        <f>VLOOKUP(A2778,DBMS_TYPE_SIZES[],4,FALSE)</f>
        <v>4</v>
      </c>
      <c r="F2778" t="s">
        <v>268</v>
      </c>
      <c r="G2778" t="s">
        <v>67</v>
      </c>
      <c r="H2778" t="s">
        <v>18</v>
      </c>
      <c r="I2778">
        <v>10</v>
      </c>
      <c r="J2778">
        <v>4</v>
      </c>
    </row>
    <row r="2779" spans="1:10">
      <c r="A2779" s="108" t="str">
        <f>COL_SIZES[[#This Row],[datatype]]&amp;"_"&amp;COL_SIZES[[#This Row],[column_prec]]&amp;"_"&amp;COL_SIZES[[#This Row],[col_len]]</f>
        <v>int_10_4</v>
      </c>
      <c r="B2779" s="108">
        <f>IF(COL_SIZES[[#This Row],[datatype]] = "varchar",
  MIN(
    COL_SIZES[[#This Row],[column_length]],
    IFERROR(VALUE(VLOOKUP(
      COL_SIZES[[#This Row],[table_name]]&amp;"."&amp;COL_SIZES[[#This Row],[column_name]],
      AVG_COL_SIZES[#Data],2,FALSE)),
    COL_SIZES[[#This Row],[column_length]])
  ),
  COL_SIZES[[#This Row],[column_length]])</f>
        <v>4</v>
      </c>
      <c r="C2779" s="109">
        <f>VLOOKUP(A2779,DBMS_TYPE_SIZES[],2,FALSE)</f>
        <v>9</v>
      </c>
      <c r="D2779" s="109">
        <f>VLOOKUP(A2779,DBMS_TYPE_SIZES[],3,FALSE)</f>
        <v>4</v>
      </c>
      <c r="E2779" s="110">
        <f>VLOOKUP(A2779,DBMS_TYPE_SIZES[],4,FALSE)</f>
        <v>4</v>
      </c>
      <c r="F2779" t="s">
        <v>268</v>
      </c>
      <c r="G2779" t="s">
        <v>291</v>
      </c>
      <c r="H2779" t="s">
        <v>18</v>
      </c>
      <c r="I2779">
        <v>10</v>
      </c>
      <c r="J2779">
        <v>4</v>
      </c>
    </row>
    <row r="2780" spans="1:10">
      <c r="A2780" s="108" t="str">
        <f>COL_SIZES[[#This Row],[datatype]]&amp;"_"&amp;COL_SIZES[[#This Row],[column_prec]]&amp;"_"&amp;COL_SIZES[[#This Row],[col_len]]</f>
        <v>numeric_19_9</v>
      </c>
      <c r="B2780" s="108">
        <f>IF(COL_SIZES[[#This Row],[datatype]] = "varchar",
  MIN(
    COL_SIZES[[#This Row],[column_length]],
    IFERROR(VALUE(VLOOKUP(
      COL_SIZES[[#This Row],[table_name]]&amp;"."&amp;COL_SIZES[[#This Row],[column_name]],
      AVG_COL_SIZES[#Data],2,FALSE)),
    COL_SIZES[[#This Row],[column_length]])
  ),
  COL_SIZES[[#This Row],[column_length]])</f>
        <v>9</v>
      </c>
      <c r="C2780" s="109">
        <f>VLOOKUP(A2780,DBMS_TYPE_SIZES[],2,FALSE)</f>
        <v>9</v>
      </c>
      <c r="D2780" s="109">
        <f>VLOOKUP(A2780,DBMS_TYPE_SIZES[],3,FALSE)</f>
        <v>9</v>
      </c>
      <c r="E2780" s="110">
        <f>VLOOKUP(A2780,DBMS_TYPE_SIZES[],4,FALSE)</f>
        <v>9</v>
      </c>
      <c r="F2780" t="s">
        <v>268</v>
      </c>
      <c r="G2780" t="s">
        <v>270</v>
      </c>
      <c r="H2780" t="s">
        <v>62</v>
      </c>
      <c r="I2780">
        <v>19</v>
      </c>
      <c r="J2780">
        <v>9</v>
      </c>
    </row>
    <row r="2781" spans="1:10">
      <c r="A2781" s="108" t="str">
        <f>COL_SIZES[[#This Row],[datatype]]&amp;"_"&amp;COL_SIZES[[#This Row],[column_prec]]&amp;"_"&amp;COL_SIZES[[#This Row],[col_len]]</f>
        <v>int_10_4</v>
      </c>
      <c r="B2781" s="108">
        <f>IF(COL_SIZES[[#This Row],[datatype]] = "varchar",
  MIN(
    COL_SIZES[[#This Row],[column_length]],
    IFERROR(VALUE(VLOOKUP(
      COL_SIZES[[#This Row],[table_name]]&amp;"."&amp;COL_SIZES[[#This Row],[column_name]],
      AVG_COL_SIZES[#Data],2,FALSE)),
    COL_SIZES[[#This Row],[column_length]])
  ),
  COL_SIZES[[#This Row],[column_length]])</f>
        <v>4</v>
      </c>
      <c r="C2781" s="109">
        <f>VLOOKUP(A2781,DBMS_TYPE_SIZES[],2,FALSE)</f>
        <v>9</v>
      </c>
      <c r="D2781" s="109">
        <f>VLOOKUP(A2781,DBMS_TYPE_SIZES[],3,FALSE)</f>
        <v>4</v>
      </c>
      <c r="E2781" s="110">
        <f>VLOOKUP(A2781,DBMS_TYPE_SIZES[],4,FALSE)</f>
        <v>4</v>
      </c>
      <c r="F2781" t="s">
        <v>268</v>
      </c>
      <c r="G2781" t="s">
        <v>1373</v>
      </c>
      <c r="H2781" t="s">
        <v>18</v>
      </c>
      <c r="I2781">
        <v>10</v>
      </c>
      <c r="J2781">
        <v>4</v>
      </c>
    </row>
    <row r="2782" spans="1:10">
      <c r="A2782" s="108" t="str">
        <f>COL_SIZES[[#This Row],[datatype]]&amp;"_"&amp;COL_SIZES[[#This Row],[column_prec]]&amp;"_"&amp;COL_SIZES[[#This Row],[col_len]]</f>
        <v>int_10_4</v>
      </c>
      <c r="B2782" s="108">
        <f>IF(COL_SIZES[[#This Row],[datatype]] = "varchar",
  MIN(
    COL_SIZES[[#This Row],[column_length]],
    IFERROR(VALUE(VLOOKUP(
      COL_SIZES[[#This Row],[table_name]]&amp;"."&amp;COL_SIZES[[#This Row],[column_name]],
      AVG_COL_SIZES[#Data],2,FALSE)),
    COL_SIZES[[#This Row],[column_length]])
  ),
  COL_SIZES[[#This Row],[column_length]])</f>
        <v>4</v>
      </c>
      <c r="C2782" s="109">
        <f>VLOOKUP(A2782,DBMS_TYPE_SIZES[],2,FALSE)</f>
        <v>9</v>
      </c>
      <c r="D2782" s="109">
        <f>VLOOKUP(A2782,DBMS_TYPE_SIZES[],3,FALSE)</f>
        <v>4</v>
      </c>
      <c r="E2782" s="110">
        <f>VLOOKUP(A2782,DBMS_TYPE_SIZES[],4,FALSE)</f>
        <v>4</v>
      </c>
      <c r="F2782" t="s">
        <v>268</v>
      </c>
      <c r="G2782" t="s">
        <v>253</v>
      </c>
      <c r="H2782" t="s">
        <v>18</v>
      </c>
      <c r="I2782">
        <v>10</v>
      </c>
      <c r="J2782">
        <v>4</v>
      </c>
    </row>
    <row r="2783" spans="1:10">
      <c r="A2783" s="108" t="str">
        <f>COL_SIZES[[#This Row],[datatype]]&amp;"_"&amp;COL_SIZES[[#This Row],[column_prec]]&amp;"_"&amp;COL_SIZES[[#This Row],[col_len]]</f>
        <v>int_10_4</v>
      </c>
      <c r="B2783" s="108">
        <f>IF(COL_SIZES[[#This Row],[datatype]] = "varchar",
  MIN(
    COL_SIZES[[#This Row],[column_length]],
    IFERROR(VALUE(VLOOKUP(
      COL_SIZES[[#This Row],[table_name]]&amp;"."&amp;COL_SIZES[[#This Row],[column_name]],
      AVG_COL_SIZES[#Data],2,FALSE)),
    COL_SIZES[[#This Row],[column_length]])
  ),
  COL_SIZES[[#This Row],[column_length]])</f>
        <v>4</v>
      </c>
      <c r="C2783" s="109">
        <f>VLOOKUP(A2783,DBMS_TYPE_SIZES[],2,FALSE)</f>
        <v>9</v>
      </c>
      <c r="D2783" s="109">
        <f>VLOOKUP(A2783,DBMS_TYPE_SIZES[],3,FALSE)</f>
        <v>4</v>
      </c>
      <c r="E2783" s="110">
        <f>VLOOKUP(A2783,DBMS_TYPE_SIZES[],4,FALSE)</f>
        <v>4</v>
      </c>
      <c r="F2783" t="s">
        <v>268</v>
      </c>
      <c r="G2783" t="s">
        <v>64</v>
      </c>
      <c r="H2783" t="s">
        <v>18</v>
      </c>
      <c r="I2783">
        <v>10</v>
      </c>
      <c r="J2783">
        <v>4</v>
      </c>
    </row>
    <row r="2784" spans="1:10">
      <c r="A2784" s="108" t="str">
        <f>COL_SIZES[[#This Row],[datatype]]&amp;"_"&amp;COL_SIZES[[#This Row],[column_prec]]&amp;"_"&amp;COL_SIZES[[#This Row],[col_len]]</f>
        <v>numeric_19_9</v>
      </c>
      <c r="B2784" s="108">
        <f>IF(COL_SIZES[[#This Row],[datatype]] = "varchar",
  MIN(
    COL_SIZES[[#This Row],[column_length]],
    IFERROR(VALUE(VLOOKUP(
      COL_SIZES[[#This Row],[table_name]]&amp;"."&amp;COL_SIZES[[#This Row],[column_name]],
      AVG_COL_SIZES[#Data],2,FALSE)),
    COL_SIZES[[#This Row],[column_length]])
  ),
  COL_SIZES[[#This Row],[column_length]])</f>
        <v>9</v>
      </c>
      <c r="C2784" s="109">
        <f>VLOOKUP(A2784,DBMS_TYPE_SIZES[],2,FALSE)</f>
        <v>9</v>
      </c>
      <c r="D2784" s="109">
        <f>VLOOKUP(A2784,DBMS_TYPE_SIZES[],3,FALSE)</f>
        <v>9</v>
      </c>
      <c r="E2784" s="110">
        <f>VLOOKUP(A2784,DBMS_TYPE_SIZES[],4,FALSE)</f>
        <v>9</v>
      </c>
      <c r="F2784" t="s">
        <v>268</v>
      </c>
      <c r="G2784" t="s">
        <v>151</v>
      </c>
      <c r="H2784" t="s">
        <v>62</v>
      </c>
      <c r="I2784">
        <v>19</v>
      </c>
      <c r="J2784">
        <v>9</v>
      </c>
    </row>
    <row r="2785" spans="1:10">
      <c r="A2785" s="108" t="str">
        <f>COL_SIZES[[#This Row],[datatype]]&amp;"_"&amp;COL_SIZES[[#This Row],[column_prec]]&amp;"_"&amp;COL_SIZES[[#This Row],[col_len]]</f>
        <v>numeric_1_5</v>
      </c>
      <c r="B2785" s="108">
        <f>IF(COL_SIZES[[#This Row],[datatype]] = "varchar",
  MIN(
    COL_SIZES[[#This Row],[column_length]],
    IFERROR(VALUE(VLOOKUP(
      COL_SIZES[[#This Row],[table_name]]&amp;"."&amp;COL_SIZES[[#This Row],[column_name]],
      AVG_COL_SIZES[#Data],2,FALSE)),
    COL_SIZES[[#This Row],[column_length]])
  ),
  COL_SIZES[[#This Row],[column_length]])</f>
        <v>5</v>
      </c>
      <c r="C2785" s="109">
        <f>VLOOKUP(A2785,DBMS_TYPE_SIZES[],2,FALSE)</f>
        <v>5</v>
      </c>
      <c r="D2785" s="109">
        <f>VLOOKUP(A2785,DBMS_TYPE_SIZES[],3,FALSE)</f>
        <v>5</v>
      </c>
      <c r="E2785" s="110">
        <f>VLOOKUP(A2785,DBMS_TYPE_SIZES[],4,FALSE)</f>
        <v>5</v>
      </c>
      <c r="F2785" t="s">
        <v>268</v>
      </c>
      <c r="G2785" t="s">
        <v>2019</v>
      </c>
      <c r="H2785" t="s">
        <v>62</v>
      </c>
      <c r="I2785">
        <v>1</v>
      </c>
      <c r="J2785">
        <v>5</v>
      </c>
    </row>
    <row r="2786" spans="1:10">
      <c r="A2786" s="108" t="str">
        <f>COL_SIZES[[#This Row],[datatype]]&amp;"_"&amp;COL_SIZES[[#This Row],[column_prec]]&amp;"_"&amp;COL_SIZES[[#This Row],[col_len]]</f>
        <v>int_10_4</v>
      </c>
      <c r="B2786" s="108">
        <f>IF(COL_SIZES[[#This Row],[datatype]] = "varchar",
  MIN(
    COL_SIZES[[#This Row],[column_length]],
    IFERROR(VALUE(VLOOKUP(
      COL_SIZES[[#This Row],[table_name]]&amp;"."&amp;COL_SIZES[[#This Row],[column_name]],
      AVG_COL_SIZES[#Data],2,FALSE)),
    COL_SIZES[[#This Row],[column_length]])
  ),
  COL_SIZES[[#This Row],[column_length]])</f>
        <v>4</v>
      </c>
      <c r="C2786" s="109">
        <f>VLOOKUP(A2786,DBMS_TYPE_SIZES[],2,FALSE)</f>
        <v>9</v>
      </c>
      <c r="D2786" s="109">
        <f>VLOOKUP(A2786,DBMS_TYPE_SIZES[],3,FALSE)</f>
        <v>4</v>
      </c>
      <c r="E2786" s="110">
        <f>VLOOKUP(A2786,DBMS_TYPE_SIZES[],4,FALSE)</f>
        <v>4</v>
      </c>
      <c r="F2786" t="s">
        <v>268</v>
      </c>
      <c r="G2786" t="s">
        <v>1374</v>
      </c>
      <c r="H2786" t="s">
        <v>18</v>
      </c>
      <c r="I2786">
        <v>10</v>
      </c>
      <c r="J2786">
        <v>4</v>
      </c>
    </row>
    <row r="2787" spans="1:10">
      <c r="A2787" s="108" t="str">
        <f>COL_SIZES[[#This Row],[datatype]]&amp;"_"&amp;COL_SIZES[[#This Row],[column_prec]]&amp;"_"&amp;COL_SIZES[[#This Row],[col_len]]</f>
        <v>numeric_1_5</v>
      </c>
      <c r="B2787" s="108">
        <f>IF(COL_SIZES[[#This Row],[datatype]] = "varchar",
  MIN(
    COL_SIZES[[#This Row],[column_length]],
    IFERROR(VALUE(VLOOKUP(
      COL_SIZES[[#This Row],[table_name]]&amp;"."&amp;COL_SIZES[[#This Row],[column_name]],
      AVG_COL_SIZES[#Data],2,FALSE)),
    COL_SIZES[[#This Row],[column_length]])
  ),
  COL_SIZES[[#This Row],[column_length]])</f>
        <v>5</v>
      </c>
      <c r="C2787" s="109">
        <f>VLOOKUP(A2787,DBMS_TYPE_SIZES[],2,FALSE)</f>
        <v>5</v>
      </c>
      <c r="D2787" s="109">
        <f>VLOOKUP(A2787,DBMS_TYPE_SIZES[],3,FALSE)</f>
        <v>5</v>
      </c>
      <c r="E2787" s="110">
        <f>VLOOKUP(A2787,DBMS_TYPE_SIZES[],4,FALSE)</f>
        <v>5</v>
      </c>
      <c r="F2787" t="s">
        <v>271</v>
      </c>
      <c r="G2787" t="s">
        <v>496</v>
      </c>
      <c r="H2787" t="s">
        <v>62</v>
      </c>
      <c r="I2787">
        <v>1</v>
      </c>
      <c r="J2787">
        <v>5</v>
      </c>
    </row>
    <row r="2788" spans="1:10">
      <c r="A2788" s="108" t="str">
        <f>COL_SIZES[[#This Row],[datatype]]&amp;"_"&amp;COL_SIZES[[#This Row],[column_prec]]&amp;"_"&amp;COL_SIZES[[#This Row],[col_len]]</f>
        <v>numeric_19_9</v>
      </c>
      <c r="B2788" s="108">
        <f>IF(COL_SIZES[[#This Row],[datatype]] = "varchar",
  MIN(
    COL_SIZES[[#This Row],[column_length]],
    IFERROR(VALUE(VLOOKUP(
      COL_SIZES[[#This Row],[table_name]]&amp;"."&amp;COL_SIZES[[#This Row],[column_name]],
      AVG_COL_SIZES[#Data],2,FALSE)),
    COL_SIZES[[#This Row],[column_length]])
  ),
  COL_SIZES[[#This Row],[column_length]])</f>
        <v>9</v>
      </c>
      <c r="C2788" s="109">
        <f>VLOOKUP(A2788,DBMS_TYPE_SIZES[],2,FALSE)</f>
        <v>9</v>
      </c>
      <c r="D2788" s="109">
        <f>VLOOKUP(A2788,DBMS_TYPE_SIZES[],3,FALSE)</f>
        <v>9</v>
      </c>
      <c r="E2788" s="110">
        <f>VLOOKUP(A2788,DBMS_TYPE_SIZES[],4,FALSE)</f>
        <v>9</v>
      </c>
      <c r="F2788" t="s">
        <v>271</v>
      </c>
      <c r="G2788" t="s">
        <v>143</v>
      </c>
      <c r="H2788" t="s">
        <v>62</v>
      </c>
      <c r="I2788">
        <v>19</v>
      </c>
      <c r="J2788">
        <v>9</v>
      </c>
    </row>
    <row r="2789" spans="1:10">
      <c r="A2789" s="108" t="str">
        <f>COL_SIZES[[#This Row],[datatype]]&amp;"_"&amp;COL_SIZES[[#This Row],[column_prec]]&amp;"_"&amp;COL_SIZES[[#This Row],[col_len]]</f>
        <v>int_10_4</v>
      </c>
      <c r="B2789" s="108">
        <f>IF(COL_SIZES[[#This Row],[datatype]] = "varchar",
  MIN(
    COL_SIZES[[#This Row],[column_length]],
    IFERROR(VALUE(VLOOKUP(
      COL_SIZES[[#This Row],[table_name]]&amp;"."&amp;COL_SIZES[[#This Row],[column_name]],
      AVG_COL_SIZES[#Data],2,FALSE)),
    COL_SIZES[[#This Row],[column_length]])
  ),
  COL_SIZES[[#This Row],[column_length]])</f>
        <v>4</v>
      </c>
      <c r="C2789" s="109">
        <f>VLOOKUP(A2789,DBMS_TYPE_SIZES[],2,FALSE)</f>
        <v>9</v>
      </c>
      <c r="D2789" s="109">
        <f>VLOOKUP(A2789,DBMS_TYPE_SIZES[],3,FALSE)</f>
        <v>4</v>
      </c>
      <c r="E2789" s="110">
        <f>VLOOKUP(A2789,DBMS_TYPE_SIZES[],4,FALSE)</f>
        <v>4</v>
      </c>
      <c r="F2789" t="s">
        <v>271</v>
      </c>
      <c r="G2789" t="s">
        <v>70</v>
      </c>
      <c r="H2789" t="s">
        <v>18</v>
      </c>
      <c r="I2789">
        <v>10</v>
      </c>
      <c r="J2789">
        <v>4</v>
      </c>
    </row>
    <row r="2790" spans="1:10">
      <c r="A2790" s="108" t="str">
        <f>COL_SIZES[[#This Row],[datatype]]&amp;"_"&amp;COL_SIZES[[#This Row],[column_prec]]&amp;"_"&amp;COL_SIZES[[#This Row],[col_len]]</f>
        <v>int_10_4</v>
      </c>
      <c r="B2790" s="108">
        <f>IF(COL_SIZES[[#This Row],[datatype]] = "varchar",
  MIN(
    COL_SIZES[[#This Row],[column_length]],
    IFERROR(VALUE(VLOOKUP(
      COL_SIZES[[#This Row],[table_name]]&amp;"."&amp;COL_SIZES[[#This Row],[column_name]],
      AVG_COL_SIZES[#Data],2,FALSE)),
    COL_SIZES[[#This Row],[column_length]])
  ),
  COL_SIZES[[#This Row],[column_length]])</f>
        <v>4</v>
      </c>
      <c r="C2790" s="109">
        <f>VLOOKUP(A2790,DBMS_TYPE_SIZES[],2,FALSE)</f>
        <v>9</v>
      </c>
      <c r="D2790" s="109">
        <f>VLOOKUP(A2790,DBMS_TYPE_SIZES[],3,FALSE)</f>
        <v>4</v>
      </c>
      <c r="E2790" s="110">
        <f>VLOOKUP(A2790,DBMS_TYPE_SIZES[],4,FALSE)</f>
        <v>4</v>
      </c>
      <c r="F2790" t="s">
        <v>271</v>
      </c>
      <c r="G2790" t="s">
        <v>288</v>
      </c>
      <c r="H2790" t="s">
        <v>18</v>
      </c>
      <c r="I2790">
        <v>10</v>
      </c>
      <c r="J2790">
        <v>4</v>
      </c>
    </row>
    <row r="2791" spans="1:10">
      <c r="A2791" s="108" t="str">
        <f>COL_SIZES[[#This Row],[datatype]]&amp;"_"&amp;COL_SIZES[[#This Row],[column_prec]]&amp;"_"&amp;COL_SIZES[[#This Row],[col_len]]</f>
        <v>int_10_4</v>
      </c>
      <c r="B2791" s="108">
        <f>IF(COL_SIZES[[#This Row],[datatype]] = "varchar",
  MIN(
    COL_SIZES[[#This Row],[column_length]],
    IFERROR(VALUE(VLOOKUP(
      COL_SIZES[[#This Row],[table_name]]&amp;"."&amp;COL_SIZES[[#This Row],[column_name]],
      AVG_COL_SIZES[#Data],2,FALSE)),
    COL_SIZES[[#This Row],[column_length]])
  ),
  COL_SIZES[[#This Row],[column_length]])</f>
        <v>4</v>
      </c>
      <c r="C2791" s="109">
        <f>VLOOKUP(A2791,DBMS_TYPE_SIZES[],2,FALSE)</f>
        <v>9</v>
      </c>
      <c r="D2791" s="109">
        <f>VLOOKUP(A2791,DBMS_TYPE_SIZES[],3,FALSE)</f>
        <v>4</v>
      </c>
      <c r="E2791" s="110">
        <f>VLOOKUP(A2791,DBMS_TYPE_SIZES[],4,FALSE)</f>
        <v>4</v>
      </c>
      <c r="F2791" t="s">
        <v>271</v>
      </c>
      <c r="G2791" t="s">
        <v>289</v>
      </c>
      <c r="H2791" t="s">
        <v>18</v>
      </c>
      <c r="I2791">
        <v>10</v>
      </c>
      <c r="J2791">
        <v>4</v>
      </c>
    </row>
    <row r="2792" spans="1:10">
      <c r="A2792" s="108" t="str">
        <f>COL_SIZES[[#This Row],[datatype]]&amp;"_"&amp;COL_SIZES[[#This Row],[column_prec]]&amp;"_"&amp;COL_SIZES[[#This Row],[col_len]]</f>
        <v>numeric_19_9</v>
      </c>
      <c r="B2792" s="108">
        <f>IF(COL_SIZES[[#This Row],[datatype]] = "varchar",
  MIN(
    COL_SIZES[[#This Row],[column_length]],
    IFERROR(VALUE(VLOOKUP(
      COL_SIZES[[#This Row],[table_name]]&amp;"."&amp;COL_SIZES[[#This Row],[column_name]],
      AVG_COL_SIZES[#Data],2,FALSE)),
    COL_SIZES[[#This Row],[column_length]])
  ),
  COL_SIZES[[#This Row],[column_length]])</f>
        <v>9</v>
      </c>
      <c r="C2792" s="109">
        <f>VLOOKUP(A2792,DBMS_TYPE_SIZES[],2,FALSE)</f>
        <v>9</v>
      </c>
      <c r="D2792" s="109">
        <f>VLOOKUP(A2792,DBMS_TYPE_SIZES[],3,FALSE)</f>
        <v>9</v>
      </c>
      <c r="E2792" s="110">
        <f>VLOOKUP(A2792,DBMS_TYPE_SIZES[],4,FALSE)</f>
        <v>9</v>
      </c>
      <c r="F2792" t="s">
        <v>271</v>
      </c>
      <c r="G2792" t="s">
        <v>508</v>
      </c>
      <c r="H2792" t="s">
        <v>62</v>
      </c>
      <c r="I2792">
        <v>19</v>
      </c>
      <c r="J2792">
        <v>9</v>
      </c>
    </row>
    <row r="2793" spans="1:10">
      <c r="A2793" s="108" t="str">
        <f>COL_SIZES[[#This Row],[datatype]]&amp;"_"&amp;COL_SIZES[[#This Row],[column_prec]]&amp;"_"&amp;COL_SIZES[[#This Row],[col_len]]</f>
        <v>numeric_19_9</v>
      </c>
      <c r="B2793" s="108">
        <f>IF(COL_SIZES[[#This Row],[datatype]] = "varchar",
  MIN(
    COL_SIZES[[#This Row],[column_length]],
    IFERROR(VALUE(VLOOKUP(
      COL_SIZES[[#This Row],[table_name]]&amp;"."&amp;COL_SIZES[[#This Row],[column_name]],
      AVG_COL_SIZES[#Data],2,FALSE)),
    COL_SIZES[[#This Row],[column_length]])
  ),
  COL_SIZES[[#This Row],[column_length]])</f>
        <v>9</v>
      </c>
      <c r="C2793" s="109">
        <f>VLOOKUP(A2793,DBMS_TYPE_SIZES[],2,FALSE)</f>
        <v>9</v>
      </c>
      <c r="D2793" s="109">
        <f>VLOOKUP(A2793,DBMS_TYPE_SIZES[],3,FALSE)</f>
        <v>9</v>
      </c>
      <c r="E2793" s="110">
        <f>VLOOKUP(A2793,DBMS_TYPE_SIZES[],4,FALSE)</f>
        <v>9</v>
      </c>
      <c r="F2793" t="s">
        <v>271</v>
      </c>
      <c r="G2793" t="s">
        <v>272</v>
      </c>
      <c r="H2793" t="s">
        <v>62</v>
      </c>
      <c r="I2793">
        <v>19</v>
      </c>
      <c r="J2793">
        <v>9</v>
      </c>
    </row>
    <row r="2794" spans="1:10">
      <c r="A2794" s="108" t="str">
        <f>COL_SIZES[[#This Row],[datatype]]&amp;"_"&amp;COL_SIZES[[#This Row],[column_prec]]&amp;"_"&amp;COL_SIZES[[#This Row],[col_len]]</f>
        <v>int_10_4</v>
      </c>
      <c r="B2794" s="108">
        <f>IF(COL_SIZES[[#This Row],[datatype]] = "varchar",
  MIN(
    COL_SIZES[[#This Row],[column_length]],
    IFERROR(VALUE(VLOOKUP(
      COL_SIZES[[#This Row],[table_name]]&amp;"."&amp;COL_SIZES[[#This Row],[column_name]],
      AVG_COL_SIZES[#Data],2,FALSE)),
    COL_SIZES[[#This Row],[column_length]])
  ),
  COL_SIZES[[#This Row],[column_length]])</f>
        <v>4</v>
      </c>
      <c r="C2794" s="109">
        <f>VLOOKUP(A2794,DBMS_TYPE_SIZES[],2,FALSE)</f>
        <v>9</v>
      </c>
      <c r="D2794" s="109">
        <f>VLOOKUP(A2794,DBMS_TYPE_SIZES[],3,FALSE)</f>
        <v>4</v>
      </c>
      <c r="E2794" s="110">
        <f>VLOOKUP(A2794,DBMS_TYPE_SIZES[],4,FALSE)</f>
        <v>4</v>
      </c>
      <c r="F2794" t="s">
        <v>271</v>
      </c>
      <c r="G2794" t="s">
        <v>531</v>
      </c>
      <c r="H2794" t="s">
        <v>18</v>
      </c>
      <c r="I2794">
        <v>10</v>
      </c>
      <c r="J2794">
        <v>4</v>
      </c>
    </row>
    <row r="2795" spans="1:10">
      <c r="A2795" s="108" t="str">
        <f>COL_SIZES[[#This Row],[datatype]]&amp;"_"&amp;COL_SIZES[[#This Row],[column_prec]]&amp;"_"&amp;COL_SIZES[[#This Row],[col_len]]</f>
        <v>numeric_1_5</v>
      </c>
      <c r="B2795" s="108">
        <f>IF(COL_SIZES[[#This Row],[datatype]] = "varchar",
  MIN(
    COL_SIZES[[#This Row],[column_length]],
    IFERROR(VALUE(VLOOKUP(
      COL_SIZES[[#This Row],[table_name]]&amp;"."&amp;COL_SIZES[[#This Row],[column_name]],
      AVG_COL_SIZES[#Data],2,FALSE)),
    COL_SIZES[[#This Row],[column_length]])
  ),
  COL_SIZES[[#This Row],[column_length]])</f>
        <v>5</v>
      </c>
      <c r="C2795" s="109">
        <f>VLOOKUP(A2795,DBMS_TYPE_SIZES[],2,FALSE)</f>
        <v>5</v>
      </c>
      <c r="D2795" s="109">
        <f>VLOOKUP(A2795,DBMS_TYPE_SIZES[],3,FALSE)</f>
        <v>5</v>
      </c>
      <c r="E2795" s="110">
        <f>VLOOKUP(A2795,DBMS_TYPE_SIZES[],4,FALSE)</f>
        <v>5</v>
      </c>
      <c r="F2795" t="s">
        <v>271</v>
      </c>
      <c r="G2795" t="s">
        <v>502</v>
      </c>
      <c r="H2795" t="s">
        <v>62</v>
      </c>
      <c r="I2795">
        <v>1</v>
      </c>
      <c r="J2795">
        <v>5</v>
      </c>
    </row>
    <row r="2796" spans="1:10">
      <c r="A2796" s="108" t="str">
        <f>COL_SIZES[[#This Row],[datatype]]&amp;"_"&amp;COL_SIZES[[#This Row],[column_prec]]&amp;"_"&amp;COL_SIZES[[#This Row],[col_len]]</f>
        <v>int_10_4</v>
      </c>
      <c r="B2796" s="108">
        <f>IF(COL_SIZES[[#This Row],[datatype]] = "varchar",
  MIN(
    COL_SIZES[[#This Row],[column_length]],
    IFERROR(VALUE(VLOOKUP(
      COL_SIZES[[#This Row],[table_name]]&amp;"."&amp;COL_SIZES[[#This Row],[column_name]],
      AVG_COL_SIZES[#Data],2,FALSE)),
    COL_SIZES[[#This Row],[column_length]])
  ),
  COL_SIZES[[#This Row],[column_length]])</f>
        <v>4</v>
      </c>
      <c r="C2796" s="109">
        <f>VLOOKUP(A2796,DBMS_TYPE_SIZES[],2,FALSE)</f>
        <v>9</v>
      </c>
      <c r="D2796" s="109">
        <f>VLOOKUP(A2796,DBMS_TYPE_SIZES[],3,FALSE)</f>
        <v>4</v>
      </c>
      <c r="E2796" s="110">
        <f>VLOOKUP(A2796,DBMS_TYPE_SIZES[],4,FALSE)</f>
        <v>4</v>
      </c>
      <c r="F2796" t="s">
        <v>271</v>
      </c>
      <c r="G2796" t="s">
        <v>67</v>
      </c>
      <c r="H2796" t="s">
        <v>18</v>
      </c>
      <c r="I2796">
        <v>10</v>
      </c>
      <c r="J2796">
        <v>4</v>
      </c>
    </row>
    <row r="2797" spans="1:10">
      <c r="A2797" s="108" t="str">
        <f>COL_SIZES[[#This Row],[datatype]]&amp;"_"&amp;COL_SIZES[[#This Row],[column_prec]]&amp;"_"&amp;COL_SIZES[[#This Row],[col_len]]</f>
        <v>int_10_4</v>
      </c>
      <c r="B2797" s="108">
        <f>IF(COL_SIZES[[#This Row],[datatype]] = "varchar",
  MIN(
    COL_SIZES[[#This Row],[column_length]],
    IFERROR(VALUE(VLOOKUP(
      COL_SIZES[[#This Row],[table_name]]&amp;"."&amp;COL_SIZES[[#This Row],[column_name]],
      AVG_COL_SIZES[#Data],2,FALSE)),
    COL_SIZES[[#This Row],[column_length]])
  ),
  COL_SIZES[[#This Row],[column_length]])</f>
        <v>4</v>
      </c>
      <c r="C2797" s="109">
        <f>VLOOKUP(A2797,DBMS_TYPE_SIZES[],2,FALSE)</f>
        <v>9</v>
      </c>
      <c r="D2797" s="109">
        <f>VLOOKUP(A2797,DBMS_TYPE_SIZES[],3,FALSE)</f>
        <v>4</v>
      </c>
      <c r="E2797" s="110">
        <f>VLOOKUP(A2797,DBMS_TYPE_SIZES[],4,FALSE)</f>
        <v>4</v>
      </c>
      <c r="F2797" t="s">
        <v>271</v>
      </c>
      <c r="G2797" t="s">
        <v>291</v>
      </c>
      <c r="H2797" t="s">
        <v>18</v>
      </c>
      <c r="I2797">
        <v>10</v>
      </c>
      <c r="J2797">
        <v>4</v>
      </c>
    </row>
    <row r="2798" spans="1:10">
      <c r="A2798" s="108" t="str">
        <f>COL_SIZES[[#This Row],[datatype]]&amp;"_"&amp;COL_SIZES[[#This Row],[column_prec]]&amp;"_"&amp;COL_SIZES[[#This Row],[col_len]]</f>
        <v>int_10_4</v>
      </c>
      <c r="B2798" s="108">
        <f>IF(COL_SIZES[[#This Row],[datatype]] = "varchar",
  MIN(
    COL_SIZES[[#This Row],[column_length]],
    IFERROR(VALUE(VLOOKUP(
      COL_SIZES[[#This Row],[table_name]]&amp;"."&amp;COL_SIZES[[#This Row],[column_name]],
      AVG_COL_SIZES[#Data],2,FALSE)),
    COL_SIZES[[#This Row],[column_length]])
  ),
  COL_SIZES[[#This Row],[column_length]])</f>
        <v>4</v>
      </c>
      <c r="C2798" s="109">
        <f>VLOOKUP(A2798,DBMS_TYPE_SIZES[],2,FALSE)</f>
        <v>9</v>
      </c>
      <c r="D2798" s="109">
        <f>VLOOKUP(A2798,DBMS_TYPE_SIZES[],3,FALSE)</f>
        <v>4</v>
      </c>
      <c r="E2798" s="110">
        <f>VLOOKUP(A2798,DBMS_TYPE_SIZES[],4,FALSE)</f>
        <v>4</v>
      </c>
      <c r="F2798" t="s">
        <v>271</v>
      </c>
      <c r="G2798" t="s">
        <v>64</v>
      </c>
      <c r="H2798" t="s">
        <v>18</v>
      </c>
      <c r="I2798">
        <v>10</v>
      </c>
      <c r="J2798">
        <v>4</v>
      </c>
    </row>
    <row r="2799" spans="1:10">
      <c r="A2799" s="108" t="str">
        <f>COL_SIZES[[#This Row],[datatype]]&amp;"_"&amp;COL_SIZES[[#This Row],[column_prec]]&amp;"_"&amp;COL_SIZES[[#This Row],[col_len]]</f>
        <v>numeric_19_9</v>
      </c>
      <c r="B2799" s="108">
        <f>IF(COL_SIZES[[#This Row],[datatype]] = "varchar",
  MIN(
    COL_SIZES[[#This Row],[column_length]],
    IFERROR(VALUE(VLOOKUP(
      COL_SIZES[[#This Row],[table_name]]&amp;"."&amp;COL_SIZES[[#This Row],[column_name]],
      AVG_COL_SIZES[#Data],2,FALSE)),
    COL_SIZES[[#This Row],[column_length]])
  ),
  COL_SIZES[[#This Row],[column_length]])</f>
        <v>9</v>
      </c>
      <c r="C2799" s="109">
        <f>VLOOKUP(A2799,DBMS_TYPE_SIZES[],2,FALSE)</f>
        <v>9</v>
      </c>
      <c r="D2799" s="109">
        <f>VLOOKUP(A2799,DBMS_TYPE_SIZES[],3,FALSE)</f>
        <v>9</v>
      </c>
      <c r="E2799" s="110">
        <f>VLOOKUP(A2799,DBMS_TYPE_SIZES[],4,FALSE)</f>
        <v>9</v>
      </c>
      <c r="F2799" t="s">
        <v>271</v>
      </c>
      <c r="G2799" t="s">
        <v>151</v>
      </c>
      <c r="H2799" t="s">
        <v>62</v>
      </c>
      <c r="I2799">
        <v>19</v>
      </c>
      <c r="J2799">
        <v>9</v>
      </c>
    </row>
    <row r="2800" spans="1:10">
      <c r="A2800" s="108" t="str">
        <f>COL_SIZES[[#This Row],[datatype]]&amp;"_"&amp;COL_SIZES[[#This Row],[column_prec]]&amp;"_"&amp;COL_SIZES[[#This Row],[col_len]]</f>
        <v>numeric_19_9</v>
      </c>
      <c r="B2800" s="108">
        <f>IF(COL_SIZES[[#This Row],[datatype]] = "varchar",
  MIN(
    COL_SIZES[[#This Row],[column_length]],
    IFERROR(VALUE(VLOOKUP(
      COL_SIZES[[#This Row],[table_name]]&amp;"."&amp;COL_SIZES[[#This Row],[column_name]],
      AVG_COL_SIZES[#Data],2,FALSE)),
    COL_SIZES[[#This Row],[column_length]])
  ),
  COL_SIZES[[#This Row],[column_length]])</f>
        <v>9</v>
      </c>
      <c r="C2800" s="109">
        <f>VLOOKUP(A2800,DBMS_TYPE_SIZES[],2,FALSE)</f>
        <v>9</v>
      </c>
      <c r="D2800" s="109">
        <f>VLOOKUP(A2800,DBMS_TYPE_SIZES[],3,FALSE)</f>
        <v>9</v>
      </c>
      <c r="E2800" s="110">
        <f>VLOOKUP(A2800,DBMS_TYPE_SIZES[],4,FALSE)</f>
        <v>9</v>
      </c>
      <c r="F2800" t="s">
        <v>273</v>
      </c>
      <c r="G2800" t="s">
        <v>143</v>
      </c>
      <c r="H2800" t="s">
        <v>62</v>
      </c>
      <c r="I2800">
        <v>19</v>
      </c>
      <c r="J2800">
        <v>9</v>
      </c>
    </row>
    <row r="2801" spans="1:10">
      <c r="A2801" s="108" t="str">
        <f>COL_SIZES[[#This Row],[datatype]]&amp;"_"&amp;COL_SIZES[[#This Row],[column_prec]]&amp;"_"&amp;COL_SIZES[[#This Row],[col_len]]</f>
        <v>numeric_1_5</v>
      </c>
      <c r="B2801" s="108">
        <f>IF(COL_SIZES[[#This Row],[datatype]] = "varchar",
  MIN(
    COL_SIZES[[#This Row],[column_length]],
    IFERROR(VALUE(VLOOKUP(
      COL_SIZES[[#This Row],[table_name]]&amp;"."&amp;COL_SIZES[[#This Row],[column_name]],
      AVG_COL_SIZES[#Data],2,FALSE)),
    COL_SIZES[[#This Row],[column_length]])
  ),
  COL_SIZES[[#This Row],[column_length]])</f>
        <v>5</v>
      </c>
      <c r="C2801" s="109">
        <f>VLOOKUP(A2801,DBMS_TYPE_SIZES[],2,FALSE)</f>
        <v>5</v>
      </c>
      <c r="D2801" s="109">
        <f>VLOOKUP(A2801,DBMS_TYPE_SIZES[],3,FALSE)</f>
        <v>5</v>
      </c>
      <c r="E2801" s="110">
        <f>VLOOKUP(A2801,DBMS_TYPE_SIZES[],4,FALSE)</f>
        <v>5</v>
      </c>
      <c r="F2801" t="s">
        <v>273</v>
      </c>
      <c r="G2801" t="s">
        <v>502</v>
      </c>
      <c r="H2801" t="s">
        <v>62</v>
      </c>
      <c r="I2801">
        <v>1</v>
      </c>
      <c r="J2801">
        <v>5</v>
      </c>
    </row>
    <row r="2802" spans="1:10">
      <c r="A2802" s="108" t="str">
        <f>COL_SIZES[[#This Row],[datatype]]&amp;"_"&amp;COL_SIZES[[#This Row],[column_prec]]&amp;"_"&amp;COL_SIZES[[#This Row],[col_len]]</f>
        <v>varchar_0_8</v>
      </c>
      <c r="B2802" s="108">
        <f>IF(COL_SIZES[[#This Row],[datatype]] = "varchar",
  MIN(
    COL_SIZES[[#This Row],[column_length]],
    IFERROR(VALUE(VLOOKUP(
      COL_SIZES[[#This Row],[table_name]]&amp;"."&amp;COL_SIZES[[#This Row],[column_name]],
      AVG_COL_SIZES[#Data],2,FALSE)),
    COL_SIZES[[#This Row],[column_length]])
  ),
  COL_SIZES[[#This Row],[column_length]])</f>
        <v>8</v>
      </c>
      <c r="C2802" s="109">
        <f>VLOOKUP(A2802,DBMS_TYPE_SIZES[],2,FALSE)</f>
        <v>8</v>
      </c>
      <c r="D2802" s="109">
        <f>VLOOKUP(A2802,DBMS_TYPE_SIZES[],3,FALSE)</f>
        <v>8</v>
      </c>
      <c r="E2802" s="110">
        <f>VLOOKUP(A2802,DBMS_TYPE_SIZES[],4,FALSE)</f>
        <v>9</v>
      </c>
      <c r="F2802" t="s">
        <v>273</v>
      </c>
      <c r="G2802" t="s">
        <v>1034</v>
      </c>
      <c r="H2802" t="s">
        <v>86</v>
      </c>
      <c r="I2802">
        <v>0</v>
      </c>
      <c r="J2802">
        <v>255</v>
      </c>
    </row>
    <row r="2803" spans="1:10">
      <c r="A2803" s="108" t="str">
        <f>COL_SIZES[[#This Row],[datatype]]&amp;"_"&amp;COL_SIZES[[#This Row],[column_prec]]&amp;"_"&amp;COL_SIZES[[#This Row],[col_len]]</f>
        <v>varchar_0_8</v>
      </c>
      <c r="B2803" s="108">
        <f>IF(COL_SIZES[[#This Row],[datatype]] = "varchar",
  MIN(
    COL_SIZES[[#This Row],[column_length]],
    IFERROR(VALUE(VLOOKUP(
      COL_SIZES[[#This Row],[table_name]]&amp;"."&amp;COL_SIZES[[#This Row],[column_name]],
      AVG_COL_SIZES[#Data],2,FALSE)),
    COL_SIZES[[#This Row],[column_length]])
  ),
  COL_SIZES[[#This Row],[column_length]])</f>
        <v>8</v>
      </c>
      <c r="C2803" s="109">
        <f>VLOOKUP(A2803,DBMS_TYPE_SIZES[],2,FALSE)</f>
        <v>8</v>
      </c>
      <c r="D2803" s="109">
        <f>VLOOKUP(A2803,DBMS_TYPE_SIZES[],3,FALSE)</f>
        <v>8</v>
      </c>
      <c r="E2803" s="110">
        <f>VLOOKUP(A2803,DBMS_TYPE_SIZES[],4,FALSE)</f>
        <v>9</v>
      </c>
      <c r="F2803" t="s">
        <v>273</v>
      </c>
      <c r="G2803" t="s">
        <v>1035</v>
      </c>
      <c r="H2803" t="s">
        <v>86</v>
      </c>
      <c r="I2803">
        <v>0</v>
      </c>
      <c r="J2803">
        <v>255</v>
      </c>
    </row>
    <row r="2804" spans="1:10">
      <c r="A2804" s="108" t="str">
        <f>COL_SIZES[[#This Row],[datatype]]&amp;"_"&amp;COL_SIZES[[#This Row],[column_prec]]&amp;"_"&amp;COL_SIZES[[#This Row],[col_len]]</f>
        <v>varchar_0_8</v>
      </c>
      <c r="B2804" s="108">
        <f>IF(COL_SIZES[[#This Row],[datatype]] = "varchar",
  MIN(
    COL_SIZES[[#This Row],[column_length]],
    IFERROR(VALUE(VLOOKUP(
      COL_SIZES[[#This Row],[table_name]]&amp;"."&amp;COL_SIZES[[#This Row],[column_name]],
      AVG_COL_SIZES[#Data],2,FALSE)),
    COL_SIZES[[#This Row],[column_length]])
  ),
  COL_SIZES[[#This Row],[column_length]])</f>
        <v>8</v>
      </c>
      <c r="C2804" s="109">
        <f>VLOOKUP(A2804,DBMS_TYPE_SIZES[],2,FALSE)</f>
        <v>8</v>
      </c>
      <c r="D2804" s="109">
        <f>VLOOKUP(A2804,DBMS_TYPE_SIZES[],3,FALSE)</f>
        <v>8</v>
      </c>
      <c r="E2804" s="110">
        <f>VLOOKUP(A2804,DBMS_TYPE_SIZES[],4,FALSE)</f>
        <v>9</v>
      </c>
      <c r="F2804" t="s">
        <v>273</v>
      </c>
      <c r="G2804" t="s">
        <v>1036</v>
      </c>
      <c r="H2804" t="s">
        <v>86</v>
      </c>
      <c r="I2804">
        <v>0</v>
      </c>
      <c r="J2804">
        <v>255</v>
      </c>
    </row>
    <row r="2805" spans="1:10">
      <c r="A2805" s="108" t="str">
        <f>COL_SIZES[[#This Row],[datatype]]&amp;"_"&amp;COL_SIZES[[#This Row],[column_prec]]&amp;"_"&amp;COL_SIZES[[#This Row],[col_len]]</f>
        <v>varchar_0_8</v>
      </c>
      <c r="B2805" s="108">
        <f>IF(COL_SIZES[[#This Row],[datatype]] = "varchar",
  MIN(
    COL_SIZES[[#This Row],[column_length]],
    IFERROR(VALUE(VLOOKUP(
      COL_SIZES[[#This Row],[table_name]]&amp;"."&amp;COL_SIZES[[#This Row],[column_name]],
      AVG_COL_SIZES[#Data],2,FALSE)),
    COL_SIZES[[#This Row],[column_length]])
  ),
  COL_SIZES[[#This Row],[column_length]])</f>
        <v>8</v>
      </c>
      <c r="C2805" s="109">
        <f>VLOOKUP(A2805,DBMS_TYPE_SIZES[],2,FALSE)</f>
        <v>8</v>
      </c>
      <c r="D2805" s="109">
        <f>VLOOKUP(A2805,DBMS_TYPE_SIZES[],3,FALSE)</f>
        <v>8</v>
      </c>
      <c r="E2805" s="110">
        <f>VLOOKUP(A2805,DBMS_TYPE_SIZES[],4,FALSE)</f>
        <v>9</v>
      </c>
      <c r="F2805" t="s">
        <v>273</v>
      </c>
      <c r="G2805" t="s">
        <v>1037</v>
      </c>
      <c r="H2805" t="s">
        <v>86</v>
      </c>
      <c r="I2805">
        <v>0</v>
      </c>
      <c r="J2805">
        <v>255</v>
      </c>
    </row>
    <row r="2806" spans="1:10">
      <c r="A2806" s="108" t="str">
        <f>COL_SIZES[[#This Row],[datatype]]&amp;"_"&amp;COL_SIZES[[#This Row],[column_prec]]&amp;"_"&amp;COL_SIZES[[#This Row],[col_len]]</f>
        <v>varchar_0_8</v>
      </c>
      <c r="B2806" s="108">
        <f>IF(COL_SIZES[[#This Row],[datatype]] = "varchar",
  MIN(
    COL_SIZES[[#This Row],[column_length]],
    IFERROR(VALUE(VLOOKUP(
      COL_SIZES[[#This Row],[table_name]]&amp;"."&amp;COL_SIZES[[#This Row],[column_name]],
      AVG_COL_SIZES[#Data],2,FALSE)),
    COL_SIZES[[#This Row],[column_length]])
  ),
  COL_SIZES[[#This Row],[column_length]])</f>
        <v>8</v>
      </c>
      <c r="C2806" s="109">
        <f>VLOOKUP(A2806,DBMS_TYPE_SIZES[],2,FALSE)</f>
        <v>8</v>
      </c>
      <c r="D2806" s="109">
        <f>VLOOKUP(A2806,DBMS_TYPE_SIZES[],3,FALSE)</f>
        <v>8</v>
      </c>
      <c r="E2806" s="110">
        <f>VLOOKUP(A2806,DBMS_TYPE_SIZES[],4,FALSE)</f>
        <v>9</v>
      </c>
      <c r="F2806" t="s">
        <v>273</v>
      </c>
      <c r="G2806" t="s">
        <v>1038</v>
      </c>
      <c r="H2806" t="s">
        <v>86</v>
      </c>
      <c r="I2806">
        <v>0</v>
      </c>
      <c r="J2806">
        <v>255</v>
      </c>
    </row>
    <row r="2807" spans="1:10">
      <c r="A2807" s="108" t="str">
        <f>COL_SIZES[[#This Row],[datatype]]&amp;"_"&amp;COL_SIZES[[#This Row],[column_prec]]&amp;"_"&amp;COL_SIZES[[#This Row],[col_len]]</f>
        <v>varchar_0_8</v>
      </c>
      <c r="B2807" s="108">
        <f>IF(COL_SIZES[[#This Row],[datatype]] = "varchar",
  MIN(
    COL_SIZES[[#This Row],[column_length]],
    IFERROR(VALUE(VLOOKUP(
      COL_SIZES[[#This Row],[table_name]]&amp;"."&amp;COL_SIZES[[#This Row],[column_name]],
      AVG_COL_SIZES[#Data],2,FALSE)),
    COL_SIZES[[#This Row],[column_length]])
  ),
  COL_SIZES[[#This Row],[column_length]])</f>
        <v>8</v>
      </c>
      <c r="C2807" s="109">
        <f>VLOOKUP(A2807,DBMS_TYPE_SIZES[],2,FALSE)</f>
        <v>8</v>
      </c>
      <c r="D2807" s="109">
        <f>VLOOKUP(A2807,DBMS_TYPE_SIZES[],3,FALSE)</f>
        <v>8</v>
      </c>
      <c r="E2807" s="110">
        <f>VLOOKUP(A2807,DBMS_TYPE_SIZES[],4,FALSE)</f>
        <v>9</v>
      </c>
      <c r="F2807" t="s">
        <v>273</v>
      </c>
      <c r="G2807" t="s">
        <v>1039</v>
      </c>
      <c r="H2807" t="s">
        <v>86</v>
      </c>
      <c r="I2807">
        <v>0</v>
      </c>
      <c r="J2807">
        <v>255</v>
      </c>
    </row>
    <row r="2808" spans="1:10">
      <c r="A2808" s="108" t="str">
        <f>COL_SIZES[[#This Row],[datatype]]&amp;"_"&amp;COL_SIZES[[#This Row],[column_prec]]&amp;"_"&amp;COL_SIZES[[#This Row],[col_len]]</f>
        <v>varchar_0_8</v>
      </c>
      <c r="B2808" s="108">
        <f>IF(COL_SIZES[[#This Row],[datatype]] = "varchar",
  MIN(
    COL_SIZES[[#This Row],[column_length]],
    IFERROR(VALUE(VLOOKUP(
      COL_SIZES[[#This Row],[table_name]]&amp;"."&amp;COL_SIZES[[#This Row],[column_name]],
      AVG_COL_SIZES[#Data],2,FALSE)),
    COL_SIZES[[#This Row],[column_length]])
  ),
  COL_SIZES[[#This Row],[column_length]])</f>
        <v>8</v>
      </c>
      <c r="C2808" s="109">
        <f>VLOOKUP(A2808,DBMS_TYPE_SIZES[],2,FALSE)</f>
        <v>8</v>
      </c>
      <c r="D2808" s="109">
        <f>VLOOKUP(A2808,DBMS_TYPE_SIZES[],3,FALSE)</f>
        <v>8</v>
      </c>
      <c r="E2808" s="110">
        <f>VLOOKUP(A2808,DBMS_TYPE_SIZES[],4,FALSE)</f>
        <v>9</v>
      </c>
      <c r="F2808" t="s">
        <v>273</v>
      </c>
      <c r="G2808" t="s">
        <v>1040</v>
      </c>
      <c r="H2808" t="s">
        <v>86</v>
      </c>
      <c r="I2808">
        <v>0</v>
      </c>
      <c r="J2808">
        <v>255</v>
      </c>
    </row>
    <row r="2809" spans="1:10">
      <c r="A2809" s="108" t="str">
        <f>COL_SIZES[[#This Row],[datatype]]&amp;"_"&amp;COL_SIZES[[#This Row],[column_prec]]&amp;"_"&amp;COL_SIZES[[#This Row],[col_len]]</f>
        <v>varchar_0_8</v>
      </c>
      <c r="B2809" s="108">
        <f>IF(COL_SIZES[[#This Row],[datatype]] = "varchar",
  MIN(
    COL_SIZES[[#This Row],[column_length]],
    IFERROR(VALUE(VLOOKUP(
      COL_SIZES[[#This Row],[table_name]]&amp;"."&amp;COL_SIZES[[#This Row],[column_name]],
      AVG_COL_SIZES[#Data],2,FALSE)),
    COL_SIZES[[#This Row],[column_length]])
  ),
  COL_SIZES[[#This Row],[column_length]])</f>
        <v>8</v>
      </c>
      <c r="C2809" s="109">
        <f>VLOOKUP(A2809,DBMS_TYPE_SIZES[],2,FALSE)</f>
        <v>8</v>
      </c>
      <c r="D2809" s="109">
        <f>VLOOKUP(A2809,DBMS_TYPE_SIZES[],3,FALSE)</f>
        <v>8</v>
      </c>
      <c r="E2809" s="110">
        <f>VLOOKUP(A2809,DBMS_TYPE_SIZES[],4,FALSE)</f>
        <v>9</v>
      </c>
      <c r="F2809" t="s">
        <v>273</v>
      </c>
      <c r="G2809" t="s">
        <v>1041</v>
      </c>
      <c r="H2809" t="s">
        <v>86</v>
      </c>
      <c r="I2809">
        <v>0</v>
      </c>
      <c r="J2809">
        <v>255</v>
      </c>
    </row>
    <row r="2810" spans="1:10">
      <c r="A2810" s="108" t="str">
        <f>COL_SIZES[[#This Row],[datatype]]&amp;"_"&amp;COL_SIZES[[#This Row],[column_prec]]&amp;"_"&amp;COL_SIZES[[#This Row],[col_len]]</f>
        <v>varchar_0_8</v>
      </c>
      <c r="B2810" s="108">
        <f>IF(COL_SIZES[[#This Row],[datatype]] = "varchar",
  MIN(
    COL_SIZES[[#This Row],[column_length]],
    IFERROR(VALUE(VLOOKUP(
      COL_SIZES[[#This Row],[table_name]]&amp;"."&amp;COL_SIZES[[#This Row],[column_name]],
      AVG_COL_SIZES[#Data],2,FALSE)),
    COL_SIZES[[#This Row],[column_length]])
  ),
  COL_SIZES[[#This Row],[column_length]])</f>
        <v>8</v>
      </c>
      <c r="C2810" s="109">
        <f>VLOOKUP(A2810,DBMS_TYPE_SIZES[],2,FALSE)</f>
        <v>8</v>
      </c>
      <c r="D2810" s="109">
        <f>VLOOKUP(A2810,DBMS_TYPE_SIZES[],3,FALSE)</f>
        <v>8</v>
      </c>
      <c r="E2810" s="110">
        <f>VLOOKUP(A2810,DBMS_TYPE_SIZES[],4,FALSE)</f>
        <v>9</v>
      </c>
      <c r="F2810" t="s">
        <v>273</v>
      </c>
      <c r="G2810" t="s">
        <v>1042</v>
      </c>
      <c r="H2810" t="s">
        <v>86</v>
      </c>
      <c r="I2810">
        <v>0</v>
      </c>
      <c r="J2810">
        <v>255</v>
      </c>
    </row>
    <row r="2811" spans="1:10">
      <c r="A2811" s="108" t="str">
        <f>COL_SIZES[[#This Row],[datatype]]&amp;"_"&amp;COL_SIZES[[#This Row],[column_prec]]&amp;"_"&amp;COL_SIZES[[#This Row],[col_len]]</f>
        <v>varchar_0_8</v>
      </c>
      <c r="B2811" s="108">
        <f>IF(COL_SIZES[[#This Row],[datatype]] = "varchar",
  MIN(
    COL_SIZES[[#This Row],[column_length]],
    IFERROR(VALUE(VLOOKUP(
      COL_SIZES[[#This Row],[table_name]]&amp;"."&amp;COL_SIZES[[#This Row],[column_name]],
      AVG_COL_SIZES[#Data],2,FALSE)),
    COL_SIZES[[#This Row],[column_length]])
  ),
  COL_SIZES[[#This Row],[column_length]])</f>
        <v>8</v>
      </c>
      <c r="C2811" s="109">
        <f>VLOOKUP(A2811,DBMS_TYPE_SIZES[],2,FALSE)</f>
        <v>8</v>
      </c>
      <c r="D2811" s="109">
        <f>VLOOKUP(A2811,DBMS_TYPE_SIZES[],3,FALSE)</f>
        <v>8</v>
      </c>
      <c r="E2811" s="110">
        <f>VLOOKUP(A2811,DBMS_TYPE_SIZES[],4,FALSE)</f>
        <v>9</v>
      </c>
      <c r="F2811" t="s">
        <v>273</v>
      </c>
      <c r="G2811" t="s">
        <v>1043</v>
      </c>
      <c r="H2811" t="s">
        <v>86</v>
      </c>
      <c r="I2811">
        <v>0</v>
      </c>
      <c r="J2811">
        <v>255</v>
      </c>
    </row>
    <row r="2812" spans="1:10">
      <c r="A2812" s="108" t="str">
        <f>COL_SIZES[[#This Row],[datatype]]&amp;"_"&amp;COL_SIZES[[#This Row],[column_prec]]&amp;"_"&amp;COL_SIZES[[#This Row],[col_len]]</f>
        <v>int_10_4</v>
      </c>
      <c r="B2812" s="108">
        <f>IF(COL_SIZES[[#This Row],[datatype]] = "varchar",
  MIN(
    COL_SIZES[[#This Row],[column_length]],
    IFERROR(VALUE(VLOOKUP(
      COL_SIZES[[#This Row],[table_name]]&amp;"."&amp;COL_SIZES[[#This Row],[column_name]],
      AVG_COL_SIZES[#Data],2,FALSE)),
    COL_SIZES[[#This Row],[column_length]])
  ),
  COL_SIZES[[#This Row],[column_length]])</f>
        <v>4</v>
      </c>
      <c r="C2812" s="109">
        <f>VLOOKUP(A2812,DBMS_TYPE_SIZES[],2,FALSE)</f>
        <v>9</v>
      </c>
      <c r="D2812" s="109">
        <f>VLOOKUP(A2812,DBMS_TYPE_SIZES[],3,FALSE)</f>
        <v>4</v>
      </c>
      <c r="E2812" s="110">
        <f>VLOOKUP(A2812,DBMS_TYPE_SIZES[],4,FALSE)</f>
        <v>4</v>
      </c>
      <c r="F2812" t="s">
        <v>273</v>
      </c>
      <c r="G2812" t="s">
        <v>274</v>
      </c>
      <c r="H2812" t="s">
        <v>18</v>
      </c>
      <c r="I2812">
        <v>10</v>
      </c>
      <c r="J2812">
        <v>4</v>
      </c>
    </row>
    <row r="2813" spans="1:10">
      <c r="A2813" s="108" t="str">
        <f>COL_SIZES[[#This Row],[datatype]]&amp;"_"&amp;COL_SIZES[[#This Row],[column_prec]]&amp;"_"&amp;COL_SIZES[[#This Row],[col_len]]</f>
        <v>int_10_4</v>
      </c>
      <c r="B2813" s="108">
        <f>IF(COL_SIZES[[#This Row],[datatype]] = "varchar",
  MIN(
    COL_SIZES[[#This Row],[column_length]],
    IFERROR(VALUE(VLOOKUP(
      COL_SIZES[[#This Row],[table_name]]&amp;"."&amp;COL_SIZES[[#This Row],[column_name]],
      AVG_COL_SIZES[#Data],2,FALSE)),
    COL_SIZES[[#This Row],[column_length]])
  ),
  COL_SIZES[[#This Row],[column_length]])</f>
        <v>4</v>
      </c>
      <c r="C2813" s="109">
        <f>VLOOKUP(A2813,DBMS_TYPE_SIZES[],2,FALSE)</f>
        <v>9</v>
      </c>
      <c r="D2813" s="109">
        <f>VLOOKUP(A2813,DBMS_TYPE_SIZES[],3,FALSE)</f>
        <v>4</v>
      </c>
      <c r="E2813" s="110">
        <f>VLOOKUP(A2813,DBMS_TYPE_SIZES[],4,FALSE)</f>
        <v>4</v>
      </c>
      <c r="F2813" t="s">
        <v>273</v>
      </c>
      <c r="G2813" t="s">
        <v>64</v>
      </c>
      <c r="H2813" t="s">
        <v>18</v>
      </c>
      <c r="I2813">
        <v>10</v>
      </c>
      <c r="J2813">
        <v>4</v>
      </c>
    </row>
    <row r="2814" spans="1:10">
      <c r="A2814" s="108" t="str">
        <f>COL_SIZES[[#This Row],[datatype]]&amp;"_"&amp;COL_SIZES[[#This Row],[column_prec]]&amp;"_"&amp;COL_SIZES[[#This Row],[col_len]]</f>
        <v>numeric_19_9</v>
      </c>
      <c r="B2814" s="108">
        <f>IF(COL_SIZES[[#This Row],[datatype]] = "varchar",
  MIN(
    COL_SIZES[[#This Row],[column_length]],
    IFERROR(VALUE(VLOOKUP(
      COL_SIZES[[#This Row],[table_name]]&amp;"."&amp;COL_SIZES[[#This Row],[column_name]],
      AVG_COL_SIZES[#Data],2,FALSE)),
    COL_SIZES[[#This Row],[column_length]])
  ),
  COL_SIZES[[#This Row],[column_length]])</f>
        <v>9</v>
      </c>
      <c r="C2814" s="109">
        <f>VLOOKUP(A2814,DBMS_TYPE_SIZES[],2,FALSE)</f>
        <v>9</v>
      </c>
      <c r="D2814" s="109">
        <f>VLOOKUP(A2814,DBMS_TYPE_SIZES[],3,FALSE)</f>
        <v>9</v>
      </c>
      <c r="E2814" s="110">
        <f>VLOOKUP(A2814,DBMS_TYPE_SIZES[],4,FALSE)</f>
        <v>9</v>
      </c>
      <c r="F2814" t="s">
        <v>275</v>
      </c>
      <c r="G2814" t="s">
        <v>143</v>
      </c>
      <c r="H2814" t="s">
        <v>62</v>
      </c>
      <c r="I2814">
        <v>19</v>
      </c>
      <c r="J2814">
        <v>9</v>
      </c>
    </row>
    <row r="2815" spans="1:10">
      <c r="A2815" s="108" t="str">
        <f>COL_SIZES[[#This Row],[datatype]]&amp;"_"&amp;COL_SIZES[[#This Row],[column_prec]]&amp;"_"&amp;COL_SIZES[[#This Row],[col_len]]</f>
        <v>numeric_1_5</v>
      </c>
      <c r="B2815" s="108">
        <f>IF(COL_SIZES[[#This Row],[datatype]] = "varchar",
  MIN(
    COL_SIZES[[#This Row],[column_length]],
    IFERROR(VALUE(VLOOKUP(
      COL_SIZES[[#This Row],[table_name]]&amp;"."&amp;COL_SIZES[[#This Row],[column_name]],
      AVG_COL_SIZES[#Data],2,FALSE)),
    COL_SIZES[[#This Row],[column_length]])
  ),
  COL_SIZES[[#This Row],[column_length]])</f>
        <v>5</v>
      </c>
      <c r="C2815" s="109">
        <f>VLOOKUP(A2815,DBMS_TYPE_SIZES[],2,FALSE)</f>
        <v>5</v>
      </c>
      <c r="D2815" s="109">
        <f>VLOOKUP(A2815,DBMS_TYPE_SIZES[],3,FALSE)</f>
        <v>5</v>
      </c>
      <c r="E2815" s="110">
        <f>VLOOKUP(A2815,DBMS_TYPE_SIZES[],4,FALSE)</f>
        <v>5</v>
      </c>
      <c r="F2815" t="s">
        <v>275</v>
      </c>
      <c r="G2815" t="s">
        <v>502</v>
      </c>
      <c r="H2815" t="s">
        <v>62</v>
      </c>
      <c r="I2815">
        <v>1</v>
      </c>
      <c r="J2815">
        <v>5</v>
      </c>
    </row>
    <row r="2816" spans="1:10">
      <c r="A2816" s="108" t="str">
        <f>COL_SIZES[[#This Row],[datatype]]&amp;"_"&amp;COL_SIZES[[#This Row],[column_prec]]&amp;"_"&amp;COL_SIZES[[#This Row],[col_len]]</f>
        <v>varchar_0_8</v>
      </c>
      <c r="B2816" s="108">
        <f>IF(COL_SIZES[[#This Row],[datatype]] = "varchar",
  MIN(
    COL_SIZES[[#This Row],[column_length]],
    IFERROR(VALUE(VLOOKUP(
      COL_SIZES[[#This Row],[table_name]]&amp;"."&amp;COL_SIZES[[#This Row],[column_name]],
      AVG_COL_SIZES[#Data],2,FALSE)),
    COL_SIZES[[#This Row],[column_length]])
  ),
  COL_SIZES[[#This Row],[column_length]])</f>
        <v>8</v>
      </c>
      <c r="C2816" s="109">
        <f>VLOOKUP(A2816,DBMS_TYPE_SIZES[],2,FALSE)</f>
        <v>8</v>
      </c>
      <c r="D2816" s="109">
        <f>VLOOKUP(A2816,DBMS_TYPE_SIZES[],3,FALSE)</f>
        <v>8</v>
      </c>
      <c r="E2816" s="110">
        <f>VLOOKUP(A2816,DBMS_TYPE_SIZES[],4,FALSE)</f>
        <v>9</v>
      </c>
      <c r="F2816" t="s">
        <v>275</v>
      </c>
      <c r="G2816" t="s">
        <v>1044</v>
      </c>
      <c r="H2816" t="s">
        <v>86</v>
      </c>
      <c r="I2816">
        <v>0</v>
      </c>
      <c r="J2816">
        <v>255</v>
      </c>
    </row>
    <row r="2817" spans="1:10">
      <c r="A2817" s="108" t="str">
        <f>COL_SIZES[[#This Row],[datatype]]&amp;"_"&amp;COL_SIZES[[#This Row],[column_prec]]&amp;"_"&amp;COL_SIZES[[#This Row],[col_len]]</f>
        <v>varchar_0_8</v>
      </c>
      <c r="B2817" s="108">
        <f>IF(COL_SIZES[[#This Row],[datatype]] = "varchar",
  MIN(
    COL_SIZES[[#This Row],[column_length]],
    IFERROR(VALUE(VLOOKUP(
      COL_SIZES[[#This Row],[table_name]]&amp;"."&amp;COL_SIZES[[#This Row],[column_name]],
      AVG_COL_SIZES[#Data],2,FALSE)),
    COL_SIZES[[#This Row],[column_length]])
  ),
  COL_SIZES[[#This Row],[column_length]])</f>
        <v>8</v>
      </c>
      <c r="C2817" s="109">
        <f>VLOOKUP(A2817,DBMS_TYPE_SIZES[],2,FALSE)</f>
        <v>8</v>
      </c>
      <c r="D2817" s="109">
        <f>VLOOKUP(A2817,DBMS_TYPE_SIZES[],3,FALSE)</f>
        <v>8</v>
      </c>
      <c r="E2817" s="110">
        <f>VLOOKUP(A2817,DBMS_TYPE_SIZES[],4,FALSE)</f>
        <v>9</v>
      </c>
      <c r="F2817" t="s">
        <v>275</v>
      </c>
      <c r="G2817" t="s">
        <v>1045</v>
      </c>
      <c r="H2817" t="s">
        <v>86</v>
      </c>
      <c r="I2817">
        <v>0</v>
      </c>
      <c r="J2817">
        <v>255</v>
      </c>
    </row>
    <row r="2818" spans="1:10">
      <c r="A2818" s="108" t="str">
        <f>COL_SIZES[[#This Row],[datatype]]&amp;"_"&amp;COL_SIZES[[#This Row],[column_prec]]&amp;"_"&amp;COL_SIZES[[#This Row],[col_len]]</f>
        <v>varchar_0_8</v>
      </c>
      <c r="B2818" s="108">
        <f>IF(COL_SIZES[[#This Row],[datatype]] = "varchar",
  MIN(
    COL_SIZES[[#This Row],[column_length]],
    IFERROR(VALUE(VLOOKUP(
      COL_SIZES[[#This Row],[table_name]]&amp;"."&amp;COL_SIZES[[#This Row],[column_name]],
      AVG_COL_SIZES[#Data],2,FALSE)),
    COL_SIZES[[#This Row],[column_length]])
  ),
  COL_SIZES[[#This Row],[column_length]])</f>
        <v>8</v>
      </c>
      <c r="C2818" s="109">
        <f>VLOOKUP(A2818,DBMS_TYPE_SIZES[],2,FALSE)</f>
        <v>8</v>
      </c>
      <c r="D2818" s="109">
        <f>VLOOKUP(A2818,DBMS_TYPE_SIZES[],3,FALSE)</f>
        <v>8</v>
      </c>
      <c r="E2818" s="110">
        <f>VLOOKUP(A2818,DBMS_TYPE_SIZES[],4,FALSE)</f>
        <v>9</v>
      </c>
      <c r="F2818" t="s">
        <v>275</v>
      </c>
      <c r="G2818" t="s">
        <v>1046</v>
      </c>
      <c r="H2818" t="s">
        <v>86</v>
      </c>
      <c r="I2818">
        <v>0</v>
      </c>
      <c r="J2818">
        <v>255</v>
      </c>
    </row>
    <row r="2819" spans="1:10">
      <c r="A2819" s="108" t="str">
        <f>COL_SIZES[[#This Row],[datatype]]&amp;"_"&amp;COL_SIZES[[#This Row],[column_prec]]&amp;"_"&amp;COL_SIZES[[#This Row],[col_len]]</f>
        <v>varchar_0_8</v>
      </c>
      <c r="B2819" s="108">
        <f>IF(COL_SIZES[[#This Row],[datatype]] = "varchar",
  MIN(
    COL_SIZES[[#This Row],[column_length]],
    IFERROR(VALUE(VLOOKUP(
      COL_SIZES[[#This Row],[table_name]]&amp;"."&amp;COL_SIZES[[#This Row],[column_name]],
      AVG_COL_SIZES[#Data],2,FALSE)),
    COL_SIZES[[#This Row],[column_length]])
  ),
  COL_SIZES[[#This Row],[column_length]])</f>
        <v>8</v>
      </c>
      <c r="C2819" s="109">
        <f>VLOOKUP(A2819,DBMS_TYPE_SIZES[],2,FALSE)</f>
        <v>8</v>
      </c>
      <c r="D2819" s="109">
        <f>VLOOKUP(A2819,DBMS_TYPE_SIZES[],3,FALSE)</f>
        <v>8</v>
      </c>
      <c r="E2819" s="110">
        <f>VLOOKUP(A2819,DBMS_TYPE_SIZES[],4,FALSE)</f>
        <v>9</v>
      </c>
      <c r="F2819" t="s">
        <v>275</v>
      </c>
      <c r="G2819" t="s">
        <v>1047</v>
      </c>
      <c r="H2819" t="s">
        <v>86</v>
      </c>
      <c r="I2819">
        <v>0</v>
      </c>
      <c r="J2819">
        <v>255</v>
      </c>
    </row>
    <row r="2820" spans="1:10">
      <c r="A2820" s="108" t="str">
        <f>COL_SIZES[[#This Row],[datatype]]&amp;"_"&amp;COL_SIZES[[#This Row],[column_prec]]&amp;"_"&amp;COL_SIZES[[#This Row],[col_len]]</f>
        <v>varchar_0_8</v>
      </c>
      <c r="B2820" s="108">
        <f>IF(COL_SIZES[[#This Row],[datatype]] = "varchar",
  MIN(
    COL_SIZES[[#This Row],[column_length]],
    IFERROR(VALUE(VLOOKUP(
      COL_SIZES[[#This Row],[table_name]]&amp;"."&amp;COL_SIZES[[#This Row],[column_name]],
      AVG_COL_SIZES[#Data],2,FALSE)),
    COL_SIZES[[#This Row],[column_length]])
  ),
  COL_SIZES[[#This Row],[column_length]])</f>
        <v>8</v>
      </c>
      <c r="C2820" s="109">
        <f>VLOOKUP(A2820,DBMS_TYPE_SIZES[],2,FALSE)</f>
        <v>8</v>
      </c>
      <c r="D2820" s="109">
        <f>VLOOKUP(A2820,DBMS_TYPE_SIZES[],3,FALSE)</f>
        <v>8</v>
      </c>
      <c r="E2820" s="110">
        <f>VLOOKUP(A2820,DBMS_TYPE_SIZES[],4,FALSE)</f>
        <v>9</v>
      </c>
      <c r="F2820" t="s">
        <v>275</v>
      </c>
      <c r="G2820" t="s">
        <v>1048</v>
      </c>
      <c r="H2820" t="s">
        <v>86</v>
      </c>
      <c r="I2820">
        <v>0</v>
      </c>
      <c r="J2820">
        <v>255</v>
      </c>
    </row>
    <row r="2821" spans="1:10">
      <c r="A2821" s="108" t="str">
        <f>COL_SIZES[[#This Row],[datatype]]&amp;"_"&amp;COL_SIZES[[#This Row],[column_prec]]&amp;"_"&amp;COL_SIZES[[#This Row],[col_len]]</f>
        <v>varchar_0_8</v>
      </c>
      <c r="B2821" s="108">
        <f>IF(COL_SIZES[[#This Row],[datatype]] = "varchar",
  MIN(
    COL_SIZES[[#This Row],[column_length]],
    IFERROR(VALUE(VLOOKUP(
      COL_SIZES[[#This Row],[table_name]]&amp;"."&amp;COL_SIZES[[#This Row],[column_name]],
      AVG_COL_SIZES[#Data],2,FALSE)),
    COL_SIZES[[#This Row],[column_length]])
  ),
  COL_SIZES[[#This Row],[column_length]])</f>
        <v>8</v>
      </c>
      <c r="C2821" s="109">
        <f>VLOOKUP(A2821,DBMS_TYPE_SIZES[],2,FALSE)</f>
        <v>8</v>
      </c>
      <c r="D2821" s="109">
        <f>VLOOKUP(A2821,DBMS_TYPE_SIZES[],3,FALSE)</f>
        <v>8</v>
      </c>
      <c r="E2821" s="110">
        <f>VLOOKUP(A2821,DBMS_TYPE_SIZES[],4,FALSE)</f>
        <v>9</v>
      </c>
      <c r="F2821" t="s">
        <v>275</v>
      </c>
      <c r="G2821" t="s">
        <v>1049</v>
      </c>
      <c r="H2821" t="s">
        <v>86</v>
      </c>
      <c r="I2821">
        <v>0</v>
      </c>
      <c r="J2821">
        <v>255</v>
      </c>
    </row>
    <row r="2822" spans="1:10">
      <c r="A2822" s="108" t="str">
        <f>COL_SIZES[[#This Row],[datatype]]&amp;"_"&amp;COL_SIZES[[#This Row],[column_prec]]&amp;"_"&amp;COL_SIZES[[#This Row],[col_len]]</f>
        <v>varchar_0_8</v>
      </c>
      <c r="B2822" s="108">
        <f>IF(COL_SIZES[[#This Row],[datatype]] = "varchar",
  MIN(
    COL_SIZES[[#This Row],[column_length]],
    IFERROR(VALUE(VLOOKUP(
      COL_SIZES[[#This Row],[table_name]]&amp;"."&amp;COL_SIZES[[#This Row],[column_name]],
      AVG_COL_SIZES[#Data],2,FALSE)),
    COL_SIZES[[#This Row],[column_length]])
  ),
  COL_SIZES[[#This Row],[column_length]])</f>
        <v>8</v>
      </c>
      <c r="C2822" s="109">
        <f>VLOOKUP(A2822,DBMS_TYPE_SIZES[],2,FALSE)</f>
        <v>8</v>
      </c>
      <c r="D2822" s="109">
        <f>VLOOKUP(A2822,DBMS_TYPE_SIZES[],3,FALSE)</f>
        <v>8</v>
      </c>
      <c r="E2822" s="110">
        <f>VLOOKUP(A2822,DBMS_TYPE_SIZES[],4,FALSE)</f>
        <v>9</v>
      </c>
      <c r="F2822" t="s">
        <v>275</v>
      </c>
      <c r="G2822" t="s">
        <v>1050</v>
      </c>
      <c r="H2822" t="s">
        <v>86</v>
      </c>
      <c r="I2822">
        <v>0</v>
      </c>
      <c r="J2822">
        <v>255</v>
      </c>
    </row>
    <row r="2823" spans="1:10">
      <c r="A2823" s="108" t="str">
        <f>COL_SIZES[[#This Row],[datatype]]&amp;"_"&amp;COL_SIZES[[#This Row],[column_prec]]&amp;"_"&amp;COL_SIZES[[#This Row],[col_len]]</f>
        <v>varchar_0_8</v>
      </c>
      <c r="B2823" s="108">
        <f>IF(COL_SIZES[[#This Row],[datatype]] = "varchar",
  MIN(
    COL_SIZES[[#This Row],[column_length]],
    IFERROR(VALUE(VLOOKUP(
      COL_SIZES[[#This Row],[table_name]]&amp;"."&amp;COL_SIZES[[#This Row],[column_name]],
      AVG_COL_SIZES[#Data],2,FALSE)),
    COL_SIZES[[#This Row],[column_length]])
  ),
  COL_SIZES[[#This Row],[column_length]])</f>
        <v>8</v>
      </c>
      <c r="C2823" s="109">
        <f>VLOOKUP(A2823,DBMS_TYPE_SIZES[],2,FALSE)</f>
        <v>8</v>
      </c>
      <c r="D2823" s="109">
        <f>VLOOKUP(A2823,DBMS_TYPE_SIZES[],3,FALSE)</f>
        <v>8</v>
      </c>
      <c r="E2823" s="110">
        <f>VLOOKUP(A2823,DBMS_TYPE_SIZES[],4,FALSE)</f>
        <v>9</v>
      </c>
      <c r="F2823" t="s">
        <v>275</v>
      </c>
      <c r="G2823" t="s">
        <v>1051</v>
      </c>
      <c r="H2823" t="s">
        <v>86</v>
      </c>
      <c r="I2823">
        <v>0</v>
      </c>
      <c r="J2823">
        <v>255</v>
      </c>
    </row>
    <row r="2824" spans="1:10">
      <c r="A2824" s="108" t="str">
        <f>COL_SIZES[[#This Row],[datatype]]&amp;"_"&amp;COL_SIZES[[#This Row],[column_prec]]&amp;"_"&amp;COL_SIZES[[#This Row],[col_len]]</f>
        <v>varchar_0_8</v>
      </c>
      <c r="B2824" s="108">
        <f>IF(COL_SIZES[[#This Row],[datatype]] = "varchar",
  MIN(
    COL_SIZES[[#This Row],[column_length]],
    IFERROR(VALUE(VLOOKUP(
      COL_SIZES[[#This Row],[table_name]]&amp;"."&amp;COL_SIZES[[#This Row],[column_name]],
      AVG_COL_SIZES[#Data],2,FALSE)),
    COL_SIZES[[#This Row],[column_length]])
  ),
  COL_SIZES[[#This Row],[column_length]])</f>
        <v>8</v>
      </c>
      <c r="C2824" s="109">
        <f>VLOOKUP(A2824,DBMS_TYPE_SIZES[],2,FALSE)</f>
        <v>8</v>
      </c>
      <c r="D2824" s="109">
        <f>VLOOKUP(A2824,DBMS_TYPE_SIZES[],3,FALSE)</f>
        <v>8</v>
      </c>
      <c r="E2824" s="110">
        <f>VLOOKUP(A2824,DBMS_TYPE_SIZES[],4,FALSE)</f>
        <v>9</v>
      </c>
      <c r="F2824" t="s">
        <v>275</v>
      </c>
      <c r="G2824" t="s">
        <v>1052</v>
      </c>
      <c r="H2824" t="s">
        <v>86</v>
      </c>
      <c r="I2824">
        <v>0</v>
      </c>
      <c r="J2824">
        <v>255</v>
      </c>
    </row>
    <row r="2825" spans="1:10">
      <c r="A2825" s="108" t="str">
        <f>COL_SIZES[[#This Row],[datatype]]&amp;"_"&amp;COL_SIZES[[#This Row],[column_prec]]&amp;"_"&amp;COL_SIZES[[#This Row],[col_len]]</f>
        <v>varchar_0_8</v>
      </c>
      <c r="B2825" s="108">
        <f>IF(COL_SIZES[[#This Row],[datatype]] = "varchar",
  MIN(
    COL_SIZES[[#This Row],[column_length]],
    IFERROR(VALUE(VLOOKUP(
      COL_SIZES[[#This Row],[table_name]]&amp;"."&amp;COL_SIZES[[#This Row],[column_name]],
      AVG_COL_SIZES[#Data],2,FALSE)),
    COL_SIZES[[#This Row],[column_length]])
  ),
  COL_SIZES[[#This Row],[column_length]])</f>
        <v>8</v>
      </c>
      <c r="C2825" s="109">
        <f>VLOOKUP(A2825,DBMS_TYPE_SIZES[],2,FALSE)</f>
        <v>8</v>
      </c>
      <c r="D2825" s="109">
        <f>VLOOKUP(A2825,DBMS_TYPE_SIZES[],3,FALSE)</f>
        <v>8</v>
      </c>
      <c r="E2825" s="110">
        <f>VLOOKUP(A2825,DBMS_TYPE_SIZES[],4,FALSE)</f>
        <v>9</v>
      </c>
      <c r="F2825" t="s">
        <v>275</v>
      </c>
      <c r="G2825" t="s">
        <v>1053</v>
      </c>
      <c r="H2825" t="s">
        <v>86</v>
      </c>
      <c r="I2825">
        <v>0</v>
      </c>
      <c r="J2825">
        <v>255</v>
      </c>
    </row>
    <row r="2826" spans="1:10">
      <c r="A2826" s="108" t="str">
        <f>COL_SIZES[[#This Row],[datatype]]&amp;"_"&amp;COL_SIZES[[#This Row],[column_prec]]&amp;"_"&amp;COL_SIZES[[#This Row],[col_len]]</f>
        <v>int_10_4</v>
      </c>
      <c r="B2826" s="108">
        <f>IF(COL_SIZES[[#This Row],[datatype]] = "varchar",
  MIN(
    COL_SIZES[[#This Row],[column_length]],
    IFERROR(VALUE(VLOOKUP(
      COL_SIZES[[#This Row],[table_name]]&amp;"."&amp;COL_SIZES[[#This Row],[column_name]],
      AVG_COL_SIZES[#Data],2,FALSE)),
    COL_SIZES[[#This Row],[column_length]])
  ),
  COL_SIZES[[#This Row],[column_length]])</f>
        <v>4</v>
      </c>
      <c r="C2826" s="109">
        <f>VLOOKUP(A2826,DBMS_TYPE_SIZES[],2,FALSE)</f>
        <v>9</v>
      </c>
      <c r="D2826" s="109">
        <f>VLOOKUP(A2826,DBMS_TYPE_SIZES[],3,FALSE)</f>
        <v>4</v>
      </c>
      <c r="E2826" s="110">
        <f>VLOOKUP(A2826,DBMS_TYPE_SIZES[],4,FALSE)</f>
        <v>4</v>
      </c>
      <c r="F2826" t="s">
        <v>275</v>
      </c>
      <c r="G2826" t="s">
        <v>276</v>
      </c>
      <c r="H2826" t="s">
        <v>18</v>
      </c>
      <c r="I2826">
        <v>10</v>
      </c>
      <c r="J2826">
        <v>4</v>
      </c>
    </row>
    <row r="2827" spans="1:10">
      <c r="A2827" s="108" t="str">
        <f>COL_SIZES[[#This Row],[datatype]]&amp;"_"&amp;COL_SIZES[[#This Row],[column_prec]]&amp;"_"&amp;COL_SIZES[[#This Row],[col_len]]</f>
        <v>int_10_4</v>
      </c>
      <c r="B2827" s="108">
        <f>IF(COL_SIZES[[#This Row],[datatype]] = "varchar",
  MIN(
    COL_SIZES[[#This Row],[column_length]],
    IFERROR(VALUE(VLOOKUP(
      COL_SIZES[[#This Row],[table_name]]&amp;"."&amp;COL_SIZES[[#This Row],[column_name]],
      AVG_COL_SIZES[#Data],2,FALSE)),
    COL_SIZES[[#This Row],[column_length]])
  ),
  COL_SIZES[[#This Row],[column_length]])</f>
        <v>4</v>
      </c>
      <c r="C2827" s="109">
        <f>VLOOKUP(A2827,DBMS_TYPE_SIZES[],2,FALSE)</f>
        <v>9</v>
      </c>
      <c r="D2827" s="109">
        <f>VLOOKUP(A2827,DBMS_TYPE_SIZES[],3,FALSE)</f>
        <v>4</v>
      </c>
      <c r="E2827" s="110">
        <f>VLOOKUP(A2827,DBMS_TYPE_SIZES[],4,FALSE)</f>
        <v>4</v>
      </c>
      <c r="F2827" t="s">
        <v>275</v>
      </c>
      <c r="G2827" t="s">
        <v>64</v>
      </c>
      <c r="H2827" t="s">
        <v>18</v>
      </c>
      <c r="I2827">
        <v>10</v>
      </c>
      <c r="J2827">
        <v>4</v>
      </c>
    </row>
    <row r="2828" spans="1:10">
      <c r="A2828" s="108" t="str">
        <f>COL_SIZES[[#This Row],[datatype]]&amp;"_"&amp;COL_SIZES[[#This Row],[column_prec]]&amp;"_"&amp;COL_SIZES[[#This Row],[col_len]]</f>
        <v>numeric_19_9</v>
      </c>
      <c r="B2828" s="108">
        <f>IF(COL_SIZES[[#This Row],[datatype]] = "varchar",
  MIN(
    COL_SIZES[[#This Row],[column_length]],
    IFERROR(VALUE(VLOOKUP(
      COL_SIZES[[#This Row],[table_name]]&amp;"."&amp;COL_SIZES[[#This Row],[column_name]],
      AVG_COL_SIZES[#Data],2,FALSE)),
    COL_SIZES[[#This Row],[column_length]])
  ),
  COL_SIZES[[#This Row],[column_length]])</f>
        <v>9</v>
      </c>
      <c r="C2828" s="109">
        <f>VLOOKUP(A2828,DBMS_TYPE_SIZES[],2,FALSE)</f>
        <v>9</v>
      </c>
      <c r="D2828" s="109">
        <f>VLOOKUP(A2828,DBMS_TYPE_SIZES[],3,FALSE)</f>
        <v>9</v>
      </c>
      <c r="E2828" s="110">
        <f>VLOOKUP(A2828,DBMS_TYPE_SIZES[],4,FALSE)</f>
        <v>9</v>
      </c>
      <c r="F2828" t="s">
        <v>277</v>
      </c>
      <c r="G2828" t="s">
        <v>143</v>
      </c>
      <c r="H2828" t="s">
        <v>62</v>
      </c>
      <c r="I2828">
        <v>19</v>
      </c>
      <c r="J2828">
        <v>9</v>
      </c>
    </row>
    <row r="2829" spans="1:10">
      <c r="A2829" s="108" t="str">
        <f>COL_SIZES[[#This Row],[datatype]]&amp;"_"&amp;COL_SIZES[[#This Row],[column_prec]]&amp;"_"&amp;COL_SIZES[[#This Row],[col_len]]</f>
        <v>varchar_0_32</v>
      </c>
      <c r="B2829" s="108">
        <f>IF(COL_SIZES[[#This Row],[datatype]] = "varchar",
  MIN(
    COL_SIZES[[#This Row],[column_length]],
    IFERROR(VALUE(VLOOKUP(
      COL_SIZES[[#This Row],[table_name]]&amp;"."&amp;COL_SIZES[[#This Row],[column_name]],
      AVG_COL_SIZES[#Data],2,FALSE)),
    COL_SIZES[[#This Row],[column_length]])
  ),
  COL_SIZES[[#This Row],[column_length]])</f>
        <v>32</v>
      </c>
      <c r="C2829" s="109">
        <f>VLOOKUP(A2829,DBMS_TYPE_SIZES[],2,FALSE)</f>
        <v>32</v>
      </c>
      <c r="D2829" s="109">
        <f>VLOOKUP(A2829,DBMS_TYPE_SIZES[],3,FALSE)</f>
        <v>32</v>
      </c>
      <c r="E2829" s="110">
        <f>VLOOKUP(A2829,DBMS_TYPE_SIZES[],4,FALSE)</f>
        <v>33</v>
      </c>
      <c r="F2829" t="s">
        <v>277</v>
      </c>
      <c r="G2829" t="s">
        <v>277</v>
      </c>
      <c r="H2829" t="s">
        <v>86</v>
      </c>
      <c r="I2829">
        <v>0</v>
      </c>
      <c r="J2829">
        <v>32</v>
      </c>
    </row>
    <row r="2830" spans="1:10">
      <c r="A2830" s="108" t="str">
        <f>COL_SIZES[[#This Row],[datatype]]&amp;"_"&amp;COL_SIZES[[#This Row],[column_prec]]&amp;"_"&amp;COL_SIZES[[#This Row],[col_len]]</f>
        <v>varchar_0_32</v>
      </c>
      <c r="B2830" s="108">
        <f>IF(COL_SIZES[[#This Row],[datatype]] = "varchar",
  MIN(
    COL_SIZES[[#This Row],[column_length]],
    IFERROR(VALUE(VLOOKUP(
      COL_SIZES[[#This Row],[table_name]]&amp;"."&amp;COL_SIZES[[#This Row],[column_name]],
      AVG_COL_SIZES[#Data],2,FALSE)),
    COL_SIZES[[#This Row],[column_length]])
  ),
  COL_SIZES[[#This Row],[column_length]])</f>
        <v>32</v>
      </c>
      <c r="C2830" s="109">
        <f>VLOOKUP(A2830,DBMS_TYPE_SIZES[],2,FALSE)</f>
        <v>32</v>
      </c>
      <c r="D2830" s="109">
        <f>VLOOKUP(A2830,DBMS_TYPE_SIZES[],3,FALSE)</f>
        <v>32</v>
      </c>
      <c r="E2830" s="110">
        <f>VLOOKUP(A2830,DBMS_TYPE_SIZES[],4,FALSE)</f>
        <v>33</v>
      </c>
      <c r="F2830" t="s">
        <v>277</v>
      </c>
      <c r="G2830" t="s">
        <v>1054</v>
      </c>
      <c r="H2830" t="s">
        <v>86</v>
      </c>
      <c r="I2830">
        <v>0</v>
      </c>
      <c r="J2830">
        <v>32</v>
      </c>
    </row>
    <row r="2831" spans="1:10">
      <c r="A2831" s="108" t="str">
        <f>COL_SIZES[[#This Row],[datatype]]&amp;"_"&amp;COL_SIZES[[#This Row],[column_prec]]&amp;"_"&amp;COL_SIZES[[#This Row],[col_len]]</f>
        <v>int_10_4</v>
      </c>
      <c r="B2831" s="108">
        <f>IF(COL_SIZES[[#This Row],[datatype]] = "varchar",
  MIN(
    COL_SIZES[[#This Row],[column_length]],
    IFERROR(VALUE(VLOOKUP(
      COL_SIZES[[#This Row],[table_name]]&amp;"."&amp;COL_SIZES[[#This Row],[column_name]],
      AVG_COL_SIZES[#Data],2,FALSE)),
    COL_SIZES[[#This Row],[column_length]])
  ),
  COL_SIZES[[#This Row],[column_length]])</f>
        <v>4</v>
      </c>
      <c r="C2831" s="109">
        <f>VLOOKUP(A2831,DBMS_TYPE_SIZES[],2,FALSE)</f>
        <v>9</v>
      </c>
      <c r="D2831" s="109">
        <f>VLOOKUP(A2831,DBMS_TYPE_SIZES[],3,FALSE)</f>
        <v>4</v>
      </c>
      <c r="E2831" s="110">
        <f>VLOOKUP(A2831,DBMS_TYPE_SIZES[],4,FALSE)</f>
        <v>4</v>
      </c>
      <c r="F2831" t="s">
        <v>277</v>
      </c>
      <c r="G2831" t="s">
        <v>278</v>
      </c>
      <c r="H2831" t="s">
        <v>18</v>
      </c>
      <c r="I2831">
        <v>10</v>
      </c>
      <c r="J2831">
        <v>4</v>
      </c>
    </row>
    <row r="2832" spans="1:10">
      <c r="A2832" s="108" t="str">
        <f>COL_SIZES[[#This Row],[datatype]]&amp;"_"&amp;COL_SIZES[[#This Row],[column_prec]]&amp;"_"&amp;COL_SIZES[[#This Row],[col_len]]</f>
        <v>numeric_19_9</v>
      </c>
      <c r="B2832" s="108">
        <f>IF(COL_SIZES[[#This Row],[datatype]] = "varchar",
  MIN(
    COL_SIZES[[#This Row],[column_length]],
    IFERROR(VALUE(VLOOKUP(
      COL_SIZES[[#This Row],[table_name]]&amp;"."&amp;COL_SIZES[[#This Row],[column_name]],
      AVG_COL_SIZES[#Data],2,FALSE)),
    COL_SIZES[[#This Row],[column_length]])
  ),
  COL_SIZES[[#This Row],[column_length]])</f>
        <v>9</v>
      </c>
      <c r="C2832" s="109">
        <f>VLOOKUP(A2832,DBMS_TYPE_SIZES[],2,FALSE)</f>
        <v>9</v>
      </c>
      <c r="D2832" s="109">
        <f>VLOOKUP(A2832,DBMS_TYPE_SIZES[],3,FALSE)</f>
        <v>9</v>
      </c>
      <c r="E2832" s="110">
        <f>VLOOKUP(A2832,DBMS_TYPE_SIZES[],4,FALSE)</f>
        <v>9</v>
      </c>
      <c r="F2832" t="s">
        <v>277</v>
      </c>
      <c r="G2832" t="s">
        <v>151</v>
      </c>
      <c r="H2832" t="s">
        <v>62</v>
      </c>
      <c r="I2832">
        <v>19</v>
      </c>
      <c r="J2832">
        <v>9</v>
      </c>
    </row>
    <row r="2833" spans="1:10">
      <c r="A2833" s="108" t="str">
        <f>COL_SIZES[[#This Row],[datatype]]&amp;"_"&amp;COL_SIZES[[#This Row],[column_prec]]&amp;"_"&amp;COL_SIZES[[#This Row],[col_len]]</f>
        <v>numeric_19_9</v>
      </c>
      <c r="B2833" s="108">
        <f>IF(COL_SIZES[[#This Row],[datatype]] = "varchar",
  MIN(
    COL_SIZES[[#This Row],[column_length]],
    IFERROR(VALUE(VLOOKUP(
      COL_SIZES[[#This Row],[table_name]]&amp;"."&amp;COL_SIZES[[#This Row],[column_name]],
      AVG_COL_SIZES[#Data],2,FALSE)),
    COL_SIZES[[#This Row],[column_length]])
  ),
  COL_SIZES[[#This Row],[column_length]])</f>
        <v>9</v>
      </c>
      <c r="C2833" s="109">
        <f>VLOOKUP(A2833,DBMS_TYPE_SIZES[],2,FALSE)</f>
        <v>9</v>
      </c>
      <c r="D2833" s="109">
        <f>VLOOKUP(A2833,DBMS_TYPE_SIZES[],3,FALSE)</f>
        <v>9</v>
      </c>
      <c r="E2833" s="110">
        <f>VLOOKUP(A2833,DBMS_TYPE_SIZES[],4,FALSE)</f>
        <v>9</v>
      </c>
      <c r="F2833" t="s">
        <v>279</v>
      </c>
      <c r="G2833" t="s">
        <v>143</v>
      </c>
      <c r="H2833" t="s">
        <v>62</v>
      </c>
      <c r="I2833">
        <v>19</v>
      </c>
      <c r="J2833">
        <v>9</v>
      </c>
    </row>
    <row r="2834" spans="1:10">
      <c r="A2834" s="108" t="str">
        <f>COL_SIZES[[#This Row],[datatype]]&amp;"_"&amp;COL_SIZES[[#This Row],[column_prec]]&amp;"_"&amp;COL_SIZES[[#This Row],[col_len]]</f>
        <v>varchar_0_32</v>
      </c>
      <c r="B2834" s="108">
        <f>IF(COL_SIZES[[#This Row],[datatype]] = "varchar",
  MIN(
    COL_SIZES[[#This Row],[column_length]],
    IFERROR(VALUE(VLOOKUP(
      COL_SIZES[[#This Row],[table_name]]&amp;"."&amp;COL_SIZES[[#This Row],[column_name]],
      AVG_COL_SIZES[#Data],2,FALSE)),
    COL_SIZES[[#This Row],[column_length]])
  ),
  COL_SIZES[[#This Row],[column_length]])</f>
        <v>32</v>
      </c>
      <c r="C2834" s="109">
        <f>VLOOKUP(A2834,DBMS_TYPE_SIZES[],2,FALSE)</f>
        <v>32</v>
      </c>
      <c r="D2834" s="109">
        <f>VLOOKUP(A2834,DBMS_TYPE_SIZES[],3,FALSE)</f>
        <v>32</v>
      </c>
      <c r="E2834" s="110">
        <f>VLOOKUP(A2834,DBMS_TYPE_SIZES[],4,FALSE)</f>
        <v>33</v>
      </c>
      <c r="F2834" t="s">
        <v>279</v>
      </c>
      <c r="G2834" t="s">
        <v>279</v>
      </c>
      <c r="H2834" t="s">
        <v>86</v>
      </c>
      <c r="I2834">
        <v>0</v>
      </c>
      <c r="J2834">
        <v>32</v>
      </c>
    </row>
    <row r="2835" spans="1:10">
      <c r="A2835" s="108" t="str">
        <f>COL_SIZES[[#This Row],[datatype]]&amp;"_"&amp;COL_SIZES[[#This Row],[column_prec]]&amp;"_"&amp;COL_SIZES[[#This Row],[col_len]]</f>
        <v>varchar_0_32</v>
      </c>
      <c r="B2835" s="108">
        <f>IF(COL_SIZES[[#This Row],[datatype]] = "varchar",
  MIN(
    COL_SIZES[[#This Row],[column_length]],
    IFERROR(VALUE(VLOOKUP(
      COL_SIZES[[#This Row],[table_name]]&amp;"."&amp;COL_SIZES[[#This Row],[column_name]],
      AVG_COL_SIZES[#Data],2,FALSE)),
    COL_SIZES[[#This Row],[column_length]])
  ),
  COL_SIZES[[#This Row],[column_length]])</f>
        <v>32</v>
      </c>
      <c r="C2835" s="109">
        <f>VLOOKUP(A2835,DBMS_TYPE_SIZES[],2,FALSE)</f>
        <v>32</v>
      </c>
      <c r="D2835" s="109">
        <f>VLOOKUP(A2835,DBMS_TYPE_SIZES[],3,FALSE)</f>
        <v>32</v>
      </c>
      <c r="E2835" s="110">
        <f>VLOOKUP(A2835,DBMS_TYPE_SIZES[],4,FALSE)</f>
        <v>33</v>
      </c>
      <c r="F2835" t="s">
        <v>279</v>
      </c>
      <c r="G2835" t="s">
        <v>1055</v>
      </c>
      <c r="H2835" t="s">
        <v>86</v>
      </c>
      <c r="I2835">
        <v>0</v>
      </c>
      <c r="J2835">
        <v>32</v>
      </c>
    </row>
    <row r="2836" spans="1:10">
      <c r="A2836" s="108" t="str">
        <f>COL_SIZES[[#This Row],[datatype]]&amp;"_"&amp;COL_SIZES[[#This Row],[column_prec]]&amp;"_"&amp;COL_SIZES[[#This Row],[col_len]]</f>
        <v>int_10_4</v>
      </c>
      <c r="B2836" s="108">
        <f>IF(COL_SIZES[[#This Row],[datatype]] = "varchar",
  MIN(
    COL_SIZES[[#This Row],[column_length]],
    IFERROR(VALUE(VLOOKUP(
      COL_SIZES[[#This Row],[table_name]]&amp;"."&amp;COL_SIZES[[#This Row],[column_name]],
      AVG_COL_SIZES[#Data],2,FALSE)),
    COL_SIZES[[#This Row],[column_length]])
  ),
  COL_SIZES[[#This Row],[column_length]])</f>
        <v>4</v>
      </c>
      <c r="C2836" s="109">
        <f>VLOOKUP(A2836,DBMS_TYPE_SIZES[],2,FALSE)</f>
        <v>9</v>
      </c>
      <c r="D2836" s="109">
        <f>VLOOKUP(A2836,DBMS_TYPE_SIZES[],3,FALSE)</f>
        <v>4</v>
      </c>
      <c r="E2836" s="110">
        <f>VLOOKUP(A2836,DBMS_TYPE_SIZES[],4,FALSE)</f>
        <v>4</v>
      </c>
      <c r="F2836" t="s">
        <v>279</v>
      </c>
      <c r="G2836" t="s">
        <v>280</v>
      </c>
      <c r="H2836" t="s">
        <v>18</v>
      </c>
      <c r="I2836">
        <v>10</v>
      </c>
      <c r="J2836">
        <v>4</v>
      </c>
    </row>
    <row r="2837" spans="1:10">
      <c r="A2837" s="108" t="str">
        <f>COL_SIZES[[#This Row],[datatype]]&amp;"_"&amp;COL_SIZES[[#This Row],[column_prec]]&amp;"_"&amp;COL_SIZES[[#This Row],[col_len]]</f>
        <v>numeric_19_9</v>
      </c>
      <c r="B2837" s="108">
        <f>IF(COL_SIZES[[#This Row],[datatype]] = "varchar",
  MIN(
    COL_SIZES[[#This Row],[column_length]],
    IFERROR(VALUE(VLOOKUP(
      COL_SIZES[[#This Row],[table_name]]&amp;"."&amp;COL_SIZES[[#This Row],[column_name]],
      AVG_COL_SIZES[#Data],2,FALSE)),
    COL_SIZES[[#This Row],[column_length]])
  ),
  COL_SIZES[[#This Row],[column_length]])</f>
        <v>9</v>
      </c>
      <c r="C2837" s="109">
        <f>VLOOKUP(A2837,DBMS_TYPE_SIZES[],2,FALSE)</f>
        <v>9</v>
      </c>
      <c r="D2837" s="109">
        <f>VLOOKUP(A2837,DBMS_TYPE_SIZES[],3,FALSE)</f>
        <v>9</v>
      </c>
      <c r="E2837" s="110">
        <f>VLOOKUP(A2837,DBMS_TYPE_SIZES[],4,FALSE)</f>
        <v>9</v>
      </c>
      <c r="F2837" t="s">
        <v>279</v>
      </c>
      <c r="G2837" t="s">
        <v>151</v>
      </c>
      <c r="H2837" t="s">
        <v>62</v>
      </c>
      <c r="I2837">
        <v>19</v>
      </c>
      <c r="J2837">
        <v>9</v>
      </c>
    </row>
    <row r="2838" spans="1:10">
      <c r="A2838" s="108" t="str">
        <f>COL_SIZES[[#This Row],[datatype]]&amp;"_"&amp;COL_SIZES[[#This Row],[column_prec]]&amp;"_"&amp;COL_SIZES[[#This Row],[col_len]]</f>
        <v>numeric_19_9</v>
      </c>
      <c r="B2838" s="108">
        <f>IF(COL_SIZES[[#This Row],[datatype]] = "varchar",
  MIN(
    COL_SIZES[[#This Row],[column_length]],
    IFERROR(VALUE(VLOOKUP(
      COL_SIZES[[#This Row],[table_name]]&amp;"."&amp;COL_SIZES[[#This Row],[column_name]],
      AVG_COL_SIZES[#Data],2,FALSE)),
    COL_SIZES[[#This Row],[column_length]])
  ),
  COL_SIZES[[#This Row],[column_length]])</f>
        <v>9</v>
      </c>
      <c r="C2838" s="109">
        <f>VLOOKUP(A2838,DBMS_TYPE_SIZES[],2,FALSE)</f>
        <v>9</v>
      </c>
      <c r="D2838" s="109">
        <f>VLOOKUP(A2838,DBMS_TYPE_SIZES[],3,FALSE)</f>
        <v>9</v>
      </c>
      <c r="E2838" s="110">
        <f>VLOOKUP(A2838,DBMS_TYPE_SIZES[],4,FALSE)</f>
        <v>9</v>
      </c>
      <c r="F2838" t="s">
        <v>1056</v>
      </c>
      <c r="G2838" t="s">
        <v>143</v>
      </c>
      <c r="H2838" t="s">
        <v>62</v>
      </c>
      <c r="I2838">
        <v>19</v>
      </c>
      <c r="J2838">
        <v>9</v>
      </c>
    </row>
    <row r="2839" spans="1:10">
      <c r="A2839" s="108" t="str">
        <f>COL_SIZES[[#This Row],[datatype]]&amp;"_"&amp;COL_SIZES[[#This Row],[column_prec]]&amp;"_"&amp;COL_SIZES[[#This Row],[col_len]]</f>
        <v>numeric_19_9</v>
      </c>
      <c r="B2839" s="108">
        <f>IF(COL_SIZES[[#This Row],[datatype]] = "varchar",
  MIN(
    COL_SIZES[[#This Row],[column_length]],
    IFERROR(VALUE(VLOOKUP(
      COL_SIZES[[#This Row],[table_name]]&amp;"."&amp;COL_SIZES[[#This Row],[column_name]],
      AVG_COL_SIZES[#Data],2,FALSE)),
    COL_SIZES[[#This Row],[column_length]])
  ),
  COL_SIZES[[#This Row],[column_length]])</f>
        <v>9</v>
      </c>
      <c r="C2839" s="109">
        <f>VLOOKUP(A2839,DBMS_TYPE_SIZES[],2,FALSE)</f>
        <v>9</v>
      </c>
      <c r="D2839" s="109">
        <f>VLOOKUP(A2839,DBMS_TYPE_SIZES[],3,FALSE)</f>
        <v>9</v>
      </c>
      <c r="E2839" s="110">
        <f>VLOOKUP(A2839,DBMS_TYPE_SIZES[],4,FALSE)</f>
        <v>9</v>
      </c>
      <c r="F2839" t="s">
        <v>1056</v>
      </c>
      <c r="G2839" t="s">
        <v>96</v>
      </c>
      <c r="H2839" t="s">
        <v>62</v>
      </c>
      <c r="I2839">
        <v>19</v>
      </c>
      <c r="J2839">
        <v>9</v>
      </c>
    </row>
    <row r="2840" spans="1:10">
      <c r="A2840" s="108" t="str">
        <f>COL_SIZES[[#This Row],[datatype]]&amp;"_"&amp;COL_SIZES[[#This Row],[column_prec]]&amp;"_"&amp;COL_SIZES[[#This Row],[col_len]]</f>
        <v>numeric_1_5</v>
      </c>
      <c r="B2840" s="108">
        <f>IF(COL_SIZES[[#This Row],[datatype]] = "varchar",
  MIN(
    COL_SIZES[[#This Row],[column_length]],
    IFERROR(VALUE(VLOOKUP(
      COL_SIZES[[#This Row],[table_name]]&amp;"."&amp;COL_SIZES[[#This Row],[column_name]],
      AVG_COL_SIZES[#Data],2,FALSE)),
    COL_SIZES[[#This Row],[column_length]])
  ),
  COL_SIZES[[#This Row],[column_length]])</f>
        <v>5</v>
      </c>
      <c r="C2840" s="109">
        <f>VLOOKUP(A2840,DBMS_TYPE_SIZES[],2,FALSE)</f>
        <v>5</v>
      </c>
      <c r="D2840" s="109">
        <f>VLOOKUP(A2840,DBMS_TYPE_SIZES[],3,FALSE)</f>
        <v>5</v>
      </c>
      <c r="E2840" s="110">
        <f>VLOOKUP(A2840,DBMS_TYPE_SIZES[],4,FALSE)</f>
        <v>5</v>
      </c>
      <c r="F2840" t="s">
        <v>1056</v>
      </c>
      <c r="G2840" t="s">
        <v>502</v>
      </c>
      <c r="H2840" t="s">
        <v>62</v>
      </c>
      <c r="I2840">
        <v>1</v>
      </c>
      <c r="J2840">
        <v>5</v>
      </c>
    </row>
    <row r="2841" spans="1:10">
      <c r="A2841" s="108" t="str">
        <f>COL_SIZES[[#This Row],[datatype]]&amp;"_"&amp;COL_SIZES[[#This Row],[column_prec]]&amp;"_"&amp;COL_SIZES[[#This Row],[col_len]]</f>
        <v>int_10_4</v>
      </c>
      <c r="B2841" s="108">
        <f>IF(COL_SIZES[[#This Row],[datatype]] = "varchar",
  MIN(
    COL_SIZES[[#This Row],[column_length]],
    IFERROR(VALUE(VLOOKUP(
      COL_SIZES[[#This Row],[table_name]]&amp;"."&amp;COL_SIZES[[#This Row],[column_name]],
      AVG_COL_SIZES[#Data],2,FALSE)),
    COL_SIZES[[#This Row],[column_length]])
  ),
  COL_SIZES[[#This Row],[column_length]])</f>
        <v>4</v>
      </c>
      <c r="C2841" s="109">
        <f>VLOOKUP(A2841,DBMS_TYPE_SIZES[],2,FALSE)</f>
        <v>9</v>
      </c>
      <c r="D2841" s="109">
        <f>VLOOKUP(A2841,DBMS_TYPE_SIZES[],3,FALSE)</f>
        <v>4</v>
      </c>
      <c r="E2841" s="110">
        <f>VLOOKUP(A2841,DBMS_TYPE_SIZES[],4,FALSE)</f>
        <v>4</v>
      </c>
      <c r="F2841" t="s">
        <v>1056</v>
      </c>
      <c r="G2841" t="s">
        <v>282</v>
      </c>
      <c r="H2841" t="s">
        <v>18</v>
      </c>
      <c r="I2841">
        <v>10</v>
      </c>
      <c r="J2841">
        <v>4</v>
      </c>
    </row>
    <row r="2842" spans="1:10">
      <c r="A2842" s="108" t="str">
        <f>COL_SIZES[[#This Row],[datatype]]&amp;"_"&amp;COL_SIZES[[#This Row],[column_prec]]&amp;"_"&amp;COL_SIZES[[#This Row],[col_len]]</f>
        <v>int_10_4</v>
      </c>
      <c r="B2842" s="108">
        <f>IF(COL_SIZES[[#This Row],[datatype]] = "varchar",
  MIN(
    COL_SIZES[[#This Row],[column_length]],
    IFERROR(VALUE(VLOOKUP(
      COL_SIZES[[#This Row],[table_name]]&amp;"."&amp;COL_SIZES[[#This Row],[column_name]],
      AVG_COL_SIZES[#Data],2,FALSE)),
    COL_SIZES[[#This Row],[column_length]])
  ),
  COL_SIZES[[#This Row],[column_length]])</f>
        <v>4</v>
      </c>
      <c r="C2842" s="109">
        <f>VLOOKUP(A2842,DBMS_TYPE_SIZES[],2,FALSE)</f>
        <v>9</v>
      </c>
      <c r="D2842" s="109">
        <f>VLOOKUP(A2842,DBMS_TYPE_SIZES[],3,FALSE)</f>
        <v>4</v>
      </c>
      <c r="E2842" s="110">
        <f>VLOOKUP(A2842,DBMS_TYPE_SIZES[],4,FALSE)</f>
        <v>4</v>
      </c>
      <c r="F2842" t="s">
        <v>1056</v>
      </c>
      <c r="G2842" t="s">
        <v>1057</v>
      </c>
      <c r="H2842" t="s">
        <v>18</v>
      </c>
      <c r="I2842">
        <v>10</v>
      </c>
      <c r="J2842">
        <v>4</v>
      </c>
    </row>
    <row r="2843" spans="1:10">
      <c r="A2843" s="108" t="str">
        <f>COL_SIZES[[#This Row],[datatype]]&amp;"_"&amp;COL_SIZES[[#This Row],[column_prec]]&amp;"_"&amp;COL_SIZES[[#This Row],[col_len]]</f>
        <v>int_10_4</v>
      </c>
      <c r="B2843" s="108">
        <f>IF(COL_SIZES[[#This Row],[datatype]] = "varchar",
  MIN(
    COL_SIZES[[#This Row],[column_length]],
    IFERROR(VALUE(VLOOKUP(
      COL_SIZES[[#This Row],[table_name]]&amp;"."&amp;COL_SIZES[[#This Row],[column_name]],
      AVG_COL_SIZES[#Data],2,FALSE)),
    COL_SIZES[[#This Row],[column_length]])
  ),
  COL_SIZES[[#This Row],[column_length]])</f>
        <v>4</v>
      </c>
      <c r="C2843" s="109">
        <f>VLOOKUP(A2843,DBMS_TYPE_SIZES[],2,FALSE)</f>
        <v>9</v>
      </c>
      <c r="D2843" s="109">
        <f>VLOOKUP(A2843,DBMS_TYPE_SIZES[],3,FALSE)</f>
        <v>4</v>
      </c>
      <c r="E2843" s="110">
        <f>VLOOKUP(A2843,DBMS_TYPE_SIZES[],4,FALSE)</f>
        <v>4</v>
      </c>
      <c r="F2843" t="s">
        <v>1056</v>
      </c>
      <c r="G2843" t="s">
        <v>1058</v>
      </c>
      <c r="H2843" t="s">
        <v>18</v>
      </c>
      <c r="I2843">
        <v>10</v>
      </c>
      <c r="J2843">
        <v>4</v>
      </c>
    </row>
    <row r="2844" spans="1:10">
      <c r="A2844" s="108" t="str">
        <f>COL_SIZES[[#This Row],[datatype]]&amp;"_"&amp;COL_SIZES[[#This Row],[column_prec]]&amp;"_"&amp;COL_SIZES[[#This Row],[col_len]]</f>
        <v>int_10_4</v>
      </c>
      <c r="B2844" s="108">
        <f>IF(COL_SIZES[[#This Row],[datatype]] = "varchar",
  MIN(
    COL_SIZES[[#This Row],[column_length]],
    IFERROR(VALUE(VLOOKUP(
      COL_SIZES[[#This Row],[table_name]]&amp;"."&amp;COL_SIZES[[#This Row],[column_name]],
      AVG_COL_SIZES[#Data],2,FALSE)),
    COL_SIZES[[#This Row],[column_length]])
  ),
  COL_SIZES[[#This Row],[column_length]])</f>
        <v>4</v>
      </c>
      <c r="C2844" s="109">
        <f>VLOOKUP(A2844,DBMS_TYPE_SIZES[],2,FALSE)</f>
        <v>9</v>
      </c>
      <c r="D2844" s="109">
        <f>VLOOKUP(A2844,DBMS_TYPE_SIZES[],3,FALSE)</f>
        <v>4</v>
      </c>
      <c r="E2844" s="110">
        <f>VLOOKUP(A2844,DBMS_TYPE_SIZES[],4,FALSE)</f>
        <v>4</v>
      </c>
      <c r="F2844" t="s">
        <v>1056</v>
      </c>
      <c r="G2844" t="s">
        <v>64</v>
      </c>
      <c r="H2844" t="s">
        <v>18</v>
      </c>
      <c r="I2844">
        <v>10</v>
      </c>
      <c r="J2844">
        <v>4</v>
      </c>
    </row>
    <row r="2845" spans="1:10">
      <c r="A2845" s="108" t="str">
        <f>COL_SIZES[[#This Row],[datatype]]&amp;"_"&amp;COL_SIZES[[#This Row],[column_prec]]&amp;"_"&amp;COL_SIZES[[#This Row],[col_len]]</f>
        <v>numeric_19_9</v>
      </c>
      <c r="B2845" s="108">
        <f>IF(COL_SIZES[[#This Row],[datatype]] = "varchar",
  MIN(
    COL_SIZES[[#This Row],[column_length]],
    IFERROR(VALUE(VLOOKUP(
      COL_SIZES[[#This Row],[table_name]]&amp;"."&amp;COL_SIZES[[#This Row],[column_name]],
      AVG_COL_SIZES[#Data],2,FALSE)),
    COL_SIZES[[#This Row],[column_length]])
  ),
  COL_SIZES[[#This Row],[column_length]])</f>
        <v>9</v>
      </c>
      <c r="C2845" s="109">
        <f>VLOOKUP(A2845,DBMS_TYPE_SIZES[],2,FALSE)</f>
        <v>9</v>
      </c>
      <c r="D2845" s="109">
        <f>VLOOKUP(A2845,DBMS_TYPE_SIZES[],3,FALSE)</f>
        <v>9</v>
      </c>
      <c r="E2845" s="110">
        <f>VLOOKUP(A2845,DBMS_TYPE_SIZES[],4,FALSE)</f>
        <v>9</v>
      </c>
      <c r="F2845" t="s">
        <v>1056</v>
      </c>
      <c r="G2845" t="s">
        <v>151</v>
      </c>
      <c r="H2845" t="s">
        <v>62</v>
      </c>
      <c r="I2845">
        <v>19</v>
      </c>
      <c r="J2845">
        <v>9</v>
      </c>
    </row>
    <row r="2846" spans="1:10">
      <c r="A2846" s="108" t="str">
        <f>COL_SIZES[[#This Row],[datatype]]&amp;"_"&amp;COL_SIZES[[#This Row],[column_prec]]&amp;"_"&amp;COL_SIZES[[#This Row],[col_len]]</f>
        <v>numeric_19_9</v>
      </c>
      <c r="B2846" s="108">
        <f>IF(COL_SIZES[[#This Row],[datatype]] = "varchar",
  MIN(
    COL_SIZES[[#This Row],[column_length]],
    IFERROR(VALUE(VLOOKUP(
      COL_SIZES[[#This Row],[table_name]]&amp;"."&amp;COL_SIZES[[#This Row],[column_name]],
      AVG_COL_SIZES[#Data],2,FALSE)),
    COL_SIZES[[#This Row],[column_length]])
  ),
  COL_SIZES[[#This Row],[column_length]])</f>
        <v>9</v>
      </c>
      <c r="C2846" s="109">
        <f>VLOOKUP(A2846,DBMS_TYPE_SIZES[],2,FALSE)</f>
        <v>9</v>
      </c>
      <c r="D2846" s="109">
        <f>VLOOKUP(A2846,DBMS_TYPE_SIZES[],3,FALSE)</f>
        <v>9</v>
      </c>
      <c r="E2846" s="110">
        <f>VLOOKUP(A2846,DBMS_TYPE_SIZES[],4,FALSE)</f>
        <v>9</v>
      </c>
      <c r="F2846" t="s">
        <v>281</v>
      </c>
      <c r="G2846" t="s">
        <v>143</v>
      </c>
      <c r="H2846" t="s">
        <v>62</v>
      </c>
      <c r="I2846">
        <v>19</v>
      </c>
      <c r="J2846">
        <v>9</v>
      </c>
    </row>
    <row r="2847" spans="1:10">
      <c r="A2847" s="108" t="str">
        <f>COL_SIZES[[#This Row],[datatype]]&amp;"_"&amp;COL_SIZES[[#This Row],[column_prec]]&amp;"_"&amp;COL_SIZES[[#This Row],[col_len]]</f>
        <v>numeric_1_5</v>
      </c>
      <c r="B2847" s="108">
        <f>IF(COL_SIZES[[#This Row],[datatype]] = "varchar",
  MIN(
    COL_SIZES[[#This Row],[column_length]],
    IFERROR(VALUE(VLOOKUP(
      COL_SIZES[[#This Row],[table_name]]&amp;"."&amp;COL_SIZES[[#This Row],[column_name]],
      AVG_COL_SIZES[#Data],2,FALSE)),
    COL_SIZES[[#This Row],[column_length]])
  ),
  COL_SIZES[[#This Row],[column_length]])</f>
        <v>5</v>
      </c>
      <c r="C2847" s="109">
        <f>VLOOKUP(A2847,DBMS_TYPE_SIZES[],2,FALSE)</f>
        <v>5</v>
      </c>
      <c r="D2847" s="109">
        <f>VLOOKUP(A2847,DBMS_TYPE_SIZES[],3,FALSE)</f>
        <v>5</v>
      </c>
      <c r="E2847" s="110">
        <f>VLOOKUP(A2847,DBMS_TYPE_SIZES[],4,FALSE)</f>
        <v>5</v>
      </c>
      <c r="F2847" t="s">
        <v>281</v>
      </c>
      <c r="G2847" t="s">
        <v>502</v>
      </c>
      <c r="H2847" t="s">
        <v>62</v>
      </c>
      <c r="I2847">
        <v>1</v>
      </c>
      <c r="J2847">
        <v>5</v>
      </c>
    </row>
    <row r="2848" spans="1:10">
      <c r="A2848" s="108" t="str">
        <f>COL_SIZES[[#This Row],[datatype]]&amp;"_"&amp;COL_SIZES[[#This Row],[column_prec]]&amp;"_"&amp;COL_SIZES[[#This Row],[col_len]]</f>
        <v>varchar_0_255</v>
      </c>
      <c r="B2848" s="108">
        <f>IF(COL_SIZES[[#This Row],[datatype]] = "varchar",
  MIN(
    COL_SIZES[[#This Row],[column_length]],
    IFERROR(VALUE(VLOOKUP(
      COL_SIZES[[#This Row],[table_name]]&amp;"."&amp;COL_SIZES[[#This Row],[column_name]],
      AVG_COL_SIZES[#Data],2,FALSE)),
    COL_SIZES[[#This Row],[column_length]])
  ),
  COL_SIZES[[#This Row],[column_length]])</f>
        <v>255</v>
      </c>
      <c r="C2848" s="109">
        <f>VLOOKUP(A2848,DBMS_TYPE_SIZES[],2,FALSE)</f>
        <v>255</v>
      </c>
      <c r="D2848" s="109">
        <f>VLOOKUP(A2848,DBMS_TYPE_SIZES[],3,FALSE)</f>
        <v>255</v>
      </c>
      <c r="E2848" s="110">
        <f>VLOOKUP(A2848,DBMS_TYPE_SIZES[],4,FALSE)</f>
        <v>256</v>
      </c>
      <c r="F2848" t="s">
        <v>281</v>
      </c>
      <c r="G2848" t="s">
        <v>1059</v>
      </c>
      <c r="H2848" t="s">
        <v>86</v>
      </c>
      <c r="I2848">
        <v>0</v>
      </c>
      <c r="J2848">
        <v>255</v>
      </c>
    </row>
    <row r="2849" spans="1:10">
      <c r="A2849" s="108" t="str">
        <f>COL_SIZES[[#This Row],[datatype]]&amp;"_"&amp;COL_SIZES[[#This Row],[column_prec]]&amp;"_"&amp;COL_SIZES[[#This Row],[col_len]]</f>
        <v>int_10_4</v>
      </c>
      <c r="B2849" s="108">
        <f>IF(COL_SIZES[[#This Row],[datatype]] = "varchar",
  MIN(
    COL_SIZES[[#This Row],[column_length]],
    IFERROR(VALUE(VLOOKUP(
      COL_SIZES[[#This Row],[table_name]]&amp;"."&amp;COL_SIZES[[#This Row],[column_name]],
      AVG_COL_SIZES[#Data],2,FALSE)),
    COL_SIZES[[#This Row],[column_length]])
  ),
  COL_SIZES[[#This Row],[column_length]])</f>
        <v>4</v>
      </c>
      <c r="C2849" s="109">
        <f>VLOOKUP(A2849,DBMS_TYPE_SIZES[],2,FALSE)</f>
        <v>9</v>
      </c>
      <c r="D2849" s="109">
        <f>VLOOKUP(A2849,DBMS_TYPE_SIZES[],3,FALSE)</f>
        <v>4</v>
      </c>
      <c r="E2849" s="110">
        <f>VLOOKUP(A2849,DBMS_TYPE_SIZES[],4,FALSE)</f>
        <v>4</v>
      </c>
      <c r="F2849" t="s">
        <v>281</v>
      </c>
      <c r="G2849" t="s">
        <v>282</v>
      </c>
      <c r="H2849" t="s">
        <v>18</v>
      </c>
      <c r="I2849">
        <v>10</v>
      </c>
      <c r="J2849">
        <v>4</v>
      </c>
    </row>
    <row r="2850" spans="1:10">
      <c r="A2850" s="108" t="str">
        <f>COL_SIZES[[#This Row],[datatype]]&amp;"_"&amp;COL_SIZES[[#This Row],[column_prec]]&amp;"_"&amp;COL_SIZES[[#This Row],[col_len]]</f>
        <v>varchar_0_255</v>
      </c>
      <c r="B2850" s="108">
        <f>IF(COL_SIZES[[#This Row],[datatype]] = "varchar",
  MIN(
    COL_SIZES[[#This Row],[column_length]],
    IFERROR(VALUE(VLOOKUP(
      COL_SIZES[[#This Row],[table_name]]&amp;"."&amp;COL_SIZES[[#This Row],[column_name]],
      AVG_COL_SIZES[#Data],2,FALSE)),
    COL_SIZES[[#This Row],[column_length]])
  ),
  COL_SIZES[[#This Row],[column_length]])</f>
        <v>255</v>
      </c>
      <c r="C2850" s="109">
        <f>VLOOKUP(A2850,DBMS_TYPE_SIZES[],2,FALSE)</f>
        <v>255</v>
      </c>
      <c r="D2850" s="109">
        <f>VLOOKUP(A2850,DBMS_TYPE_SIZES[],3,FALSE)</f>
        <v>255</v>
      </c>
      <c r="E2850" s="110">
        <f>VLOOKUP(A2850,DBMS_TYPE_SIZES[],4,FALSE)</f>
        <v>256</v>
      </c>
      <c r="F2850" t="s">
        <v>281</v>
      </c>
      <c r="G2850" t="s">
        <v>1060</v>
      </c>
      <c r="H2850" t="s">
        <v>86</v>
      </c>
      <c r="I2850">
        <v>0</v>
      </c>
      <c r="J2850">
        <v>255</v>
      </c>
    </row>
    <row r="2851" spans="1:10">
      <c r="A2851" s="108" t="str">
        <f>COL_SIZES[[#This Row],[datatype]]&amp;"_"&amp;COL_SIZES[[#This Row],[column_prec]]&amp;"_"&amp;COL_SIZES[[#This Row],[col_len]]</f>
        <v>smallint_5_2</v>
      </c>
      <c r="B2851" s="108">
        <f>IF(COL_SIZES[[#This Row],[datatype]] = "varchar",
  MIN(
    COL_SIZES[[#This Row],[column_length]],
    IFERROR(VALUE(VLOOKUP(
      COL_SIZES[[#This Row],[table_name]]&amp;"."&amp;COL_SIZES[[#This Row],[column_name]],
      AVG_COL_SIZES[#Data],2,FALSE)),
    COL_SIZES[[#This Row],[column_length]])
  ),
  COL_SIZES[[#This Row],[column_length]])</f>
        <v>2</v>
      </c>
      <c r="C2851" s="109">
        <f>VLOOKUP(A2851,DBMS_TYPE_SIZES[],2,FALSE)</f>
        <v>5</v>
      </c>
      <c r="D2851" s="109">
        <f>VLOOKUP(A2851,DBMS_TYPE_SIZES[],3,FALSE)</f>
        <v>2</v>
      </c>
      <c r="E2851" s="110">
        <f>VLOOKUP(A2851,DBMS_TYPE_SIZES[],4,FALSE)</f>
        <v>2</v>
      </c>
      <c r="F2851" t="s">
        <v>281</v>
      </c>
      <c r="G2851" t="s">
        <v>1061</v>
      </c>
      <c r="H2851" t="s">
        <v>19</v>
      </c>
      <c r="I2851">
        <v>5</v>
      </c>
      <c r="J2851">
        <v>2</v>
      </c>
    </row>
    <row r="2852" spans="1:10">
      <c r="A2852" s="108" t="str">
        <f>COL_SIZES[[#This Row],[datatype]]&amp;"_"&amp;COL_SIZES[[#This Row],[column_prec]]&amp;"_"&amp;COL_SIZES[[#This Row],[col_len]]</f>
        <v>int_10_4</v>
      </c>
      <c r="B2852" s="108">
        <f>IF(COL_SIZES[[#This Row],[datatype]] = "varchar",
  MIN(
    COL_SIZES[[#This Row],[column_length]],
    IFERROR(VALUE(VLOOKUP(
      COL_SIZES[[#This Row],[table_name]]&amp;"."&amp;COL_SIZES[[#This Row],[column_name]],
      AVG_COL_SIZES[#Data],2,FALSE)),
    COL_SIZES[[#This Row],[column_length]])
  ),
  COL_SIZES[[#This Row],[column_length]])</f>
        <v>4</v>
      </c>
      <c r="C2852" s="109">
        <f>VLOOKUP(A2852,DBMS_TYPE_SIZES[],2,FALSE)</f>
        <v>9</v>
      </c>
      <c r="D2852" s="109">
        <f>VLOOKUP(A2852,DBMS_TYPE_SIZES[],3,FALSE)</f>
        <v>4</v>
      </c>
      <c r="E2852" s="110">
        <f>VLOOKUP(A2852,DBMS_TYPE_SIZES[],4,FALSE)</f>
        <v>4</v>
      </c>
      <c r="F2852" t="s">
        <v>281</v>
      </c>
      <c r="G2852" t="s">
        <v>64</v>
      </c>
      <c r="H2852" t="s">
        <v>18</v>
      </c>
      <c r="I2852">
        <v>10</v>
      </c>
      <c r="J2852">
        <v>4</v>
      </c>
    </row>
    <row r="2853" spans="1:10">
      <c r="A2853" s="108" t="str">
        <f>COL_SIZES[[#This Row],[datatype]]&amp;"_"&amp;COL_SIZES[[#This Row],[column_prec]]&amp;"_"&amp;COL_SIZES[[#This Row],[col_len]]</f>
        <v>numeric_19_9</v>
      </c>
      <c r="B2853" s="108">
        <f>IF(COL_SIZES[[#This Row],[datatype]] = "varchar",
  MIN(
    COL_SIZES[[#This Row],[column_length]],
    IFERROR(VALUE(VLOOKUP(
      COL_SIZES[[#This Row],[table_name]]&amp;"."&amp;COL_SIZES[[#This Row],[column_name]],
      AVG_COL_SIZES[#Data],2,FALSE)),
    COL_SIZES[[#This Row],[column_length]])
  ),
  COL_SIZES[[#This Row],[column_length]])</f>
        <v>9</v>
      </c>
      <c r="C2853" s="109">
        <f>VLOOKUP(A2853,DBMS_TYPE_SIZES[],2,FALSE)</f>
        <v>9</v>
      </c>
      <c r="D2853" s="109">
        <f>VLOOKUP(A2853,DBMS_TYPE_SIZES[],3,FALSE)</f>
        <v>9</v>
      </c>
      <c r="E2853" s="110">
        <f>VLOOKUP(A2853,DBMS_TYPE_SIZES[],4,FALSE)</f>
        <v>9</v>
      </c>
      <c r="F2853" t="s">
        <v>281</v>
      </c>
      <c r="G2853" t="s">
        <v>151</v>
      </c>
      <c r="H2853" t="s">
        <v>62</v>
      </c>
      <c r="I2853">
        <v>19</v>
      </c>
      <c r="J2853">
        <v>9</v>
      </c>
    </row>
    <row r="2854" spans="1:10">
      <c r="A2854" s="108" t="str">
        <f>COL_SIZES[[#This Row],[datatype]]&amp;"_"&amp;COL_SIZES[[#This Row],[column_prec]]&amp;"_"&amp;COL_SIZES[[#This Row],[col_len]]</f>
        <v>varchar_0_64</v>
      </c>
      <c r="B2854" s="108">
        <f>IF(COL_SIZES[[#This Row],[datatype]] = "varchar",
  MIN(
    COL_SIZES[[#This Row],[column_length]],
    IFERROR(VALUE(VLOOKUP(
      COL_SIZES[[#This Row],[table_name]]&amp;"."&amp;COL_SIZES[[#This Row],[column_name]],
      AVG_COL_SIZES[#Data],2,FALSE)),
    COL_SIZES[[#This Row],[column_length]])
  ),
  COL_SIZES[[#This Row],[column_length]])</f>
        <v>64</v>
      </c>
      <c r="C2854" s="109">
        <f>VLOOKUP(A2854,DBMS_TYPE_SIZES[],2,FALSE)</f>
        <v>64</v>
      </c>
      <c r="D2854" s="109">
        <f>VLOOKUP(A2854,DBMS_TYPE_SIZES[],3,FALSE)</f>
        <v>64</v>
      </c>
      <c r="E2854" s="110">
        <f>VLOOKUP(A2854,DBMS_TYPE_SIZES[],4,FALSE)</f>
        <v>65</v>
      </c>
      <c r="F2854" t="s">
        <v>283</v>
      </c>
      <c r="G2854" t="s">
        <v>1062</v>
      </c>
      <c r="H2854" t="s">
        <v>86</v>
      </c>
      <c r="I2854">
        <v>0</v>
      </c>
      <c r="J2854">
        <v>64</v>
      </c>
    </row>
    <row r="2855" spans="1:10">
      <c r="A2855" s="108" t="str">
        <f>COL_SIZES[[#This Row],[datatype]]&amp;"_"&amp;COL_SIZES[[#This Row],[column_prec]]&amp;"_"&amp;COL_SIZES[[#This Row],[col_len]]</f>
        <v>varchar_0_64</v>
      </c>
      <c r="B2855" s="108">
        <f>IF(COL_SIZES[[#This Row],[datatype]] = "varchar",
  MIN(
    COL_SIZES[[#This Row],[column_length]],
    IFERROR(VALUE(VLOOKUP(
      COL_SIZES[[#This Row],[table_name]]&amp;"."&amp;COL_SIZES[[#This Row],[column_name]],
      AVG_COL_SIZES[#Data],2,FALSE)),
    COL_SIZES[[#This Row],[column_length]])
  ),
  COL_SIZES[[#This Row],[column_length]])</f>
        <v>64</v>
      </c>
      <c r="C2855" s="109">
        <f>VLOOKUP(A2855,DBMS_TYPE_SIZES[],2,FALSE)</f>
        <v>64</v>
      </c>
      <c r="D2855" s="109">
        <f>VLOOKUP(A2855,DBMS_TYPE_SIZES[],3,FALSE)</f>
        <v>64</v>
      </c>
      <c r="E2855" s="110">
        <f>VLOOKUP(A2855,DBMS_TYPE_SIZES[],4,FALSE)</f>
        <v>65</v>
      </c>
      <c r="F2855" t="s">
        <v>283</v>
      </c>
      <c r="G2855" t="s">
        <v>1063</v>
      </c>
      <c r="H2855" t="s">
        <v>86</v>
      </c>
      <c r="I2855">
        <v>0</v>
      </c>
      <c r="J2855">
        <v>64</v>
      </c>
    </row>
    <row r="2856" spans="1:10">
      <c r="A2856" s="108" t="str">
        <f>COL_SIZES[[#This Row],[datatype]]&amp;"_"&amp;COL_SIZES[[#This Row],[column_prec]]&amp;"_"&amp;COL_SIZES[[#This Row],[col_len]]</f>
        <v>numeric_19_9</v>
      </c>
      <c r="B2856" s="108">
        <f>IF(COL_SIZES[[#This Row],[datatype]] = "varchar",
  MIN(
    COL_SIZES[[#This Row],[column_length]],
    IFERROR(VALUE(VLOOKUP(
      COL_SIZES[[#This Row],[table_name]]&amp;"."&amp;COL_SIZES[[#This Row],[column_name]],
      AVG_COL_SIZES[#Data],2,FALSE)),
    COL_SIZES[[#This Row],[column_length]])
  ),
  COL_SIZES[[#This Row],[column_length]])</f>
        <v>9</v>
      </c>
      <c r="C2856" s="109">
        <f>VLOOKUP(A2856,DBMS_TYPE_SIZES[],2,FALSE)</f>
        <v>9</v>
      </c>
      <c r="D2856" s="109">
        <f>VLOOKUP(A2856,DBMS_TYPE_SIZES[],3,FALSE)</f>
        <v>9</v>
      </c>
      <c r="E2856" s="110">
        <f>VLOOKUP(A2856,DBMS_TYPE_SIZES[],4,FALSE)</f>
        <v>9</v>
      </c>
      <c r="F2856" t="s">
        <v>283</v>
      </c>
      <c r="G2856" t="s">
        <v>143</v>
      </c>
      <c r="H2856" t="s">
        <v>62</v>
      </c>
      <c r="I2856">
        <v>19</v>
      </c>
      <c r="J2856">
        <v>9</v>
      </c>
    </row>
    <row r="2857" spans="1:10">
      <c r="A2857" s="108" t="str">
        <f>COL_SIZES[[#This Row],[datatype]]&amp;"_"&amp;COL_SIZES[[#This Row],[column_prec]]&amp;"_"&amp;COL_SIZES[[#This Row],[col_len]]</f>
        <v>varchar_0_255</v>
      </c>
      <c r="B2857" s="108">
        <f>IF(COL_SIZES[[#This Row],[datatype]] = "varchar",
  MIN(
    COL_SIZES[[#This Row],[column_length]],
    IFERROR(VALUE(VLOOKUP(
      COL_SIZES[[#This Row],[table_name]]&amp;"."&amp;COL_SIZES[[#This Row],[column_name]],
      AVG_COL_SIZES[#Data],2,FALSE)),
    COL_SIZES[[#This Row],[column_length]])
  ),
  COL_SIZES[[#This Row],[column_length]])</f>
        <v>255</v>
      </c>
      <c r="C2857" s="109">
        <f>VLOOKUP(A2857,DBMS_TYPE_SIZES[],2,FALSE)</f>
        <v>255</v>
      </c>
      <c r="D2857" s="109">
        <f>VLOOKUP(A2857,DBMS_TYPE_SIZES[],3,FALSE)</f>
        <v>255</v>
      </c>
      <c r="E2857" s="110">
        <f>VLOOKUP(A2857,DBMS_TYPE_SIZES[],4,FALSE)</f>
        <v>256</v>
      </c>
      <c r="F2857" t="s">
        <v>283</v>
      </c>
      <c r="G2857" t="s">
        <v>1064</v>
      </c>
      <c r="H2857" t="s">
        <v>86</v>
      </c>
      <c r="I2857">
        <v>0</v>
      </c>
      <c r="J2857">
        <v>255</v>
      </c>
    </row>
    <row r="2858" spans="1:10">
      <c r="A2858" s="108" t="str">
        <f>COL_SIZES[[#This Row],[datatype]]&amp;"_"&amp;COL_SIZES[[#This Row],[column_prec]]&amp;"_"&amp;COL_SIZES[[#This Row],[col_len]]</f>
        <v>varchar_0_255</v>
      </c>
      <c r="B2858" s="108">
        <f>IF(COL_SIZES[[#This Row],[datatype]] = "varchar",
  MIN(
    COL_SIZES[[#This Row],[column_length]],
    IFERROR(VALUE(VLOOKUP(
      COL_SIZES[[#This Row],[table_name]]&amp;"."&amp;COL_SIZES[[#This Row],[column_name]],
      AVG_COL_SIZES[#Data],2,FALSE)),
    COL_SIZES[[#This Row],[column_length]])
  ),
  COL_SIZES[[#This Row],[column_length]])</f>
        <v>255</v>
      </c>
      <c r="C2858" s="109">
        <f>VLOOKUP(A2858,DBMS_TYPE_SIZES[],2,FALSE)</f>
        <v>255</v>
      </c>
      <c r="D2858" s="109">
        <f>VLOOKUP(A2858,DBMS_TYPE_SIZES[],3,FALSE)</f>
        <v>255</v>
      </c>
      <c r="E2858" s="110">
        <f>VLOOKUP(A2858,DBMS_TYPE_SIZES[],4,FALSE)</f>
        <v>256</v>
      </c>
      <c r="F2858" t="s">
        <v>283</v>
      </c>
      <c r="G2858" t="s">
        <v>1065</v>
      </c>
      <c r="H2858" t="s">
        <v>86</v>
      </c>
      <c r="I2858">
        <v>0</v>
      </c>
      <c r="J2858">
        <v>255</v>
      </c>
    </row>
    <row r="2859" spans="1:10">
      <c r="A2859" s="108" t="str">
        <f>COL_SIZES[[#This Row],[datatype]]&amp;"_"&amp;COL_SIZES[[#This Row],[column_prec]]&amp;"_"&amp;COL_SIZES[[#This Row],[col_len]]</f>
        <v>datetime_23_8</v>
      </c>
      <c r="B2859" s="108">
        <f>IF(COL_SIZES[[#This Row],[datatype]] = "varchar",
  MIN(
    COL_SIZES[[#This Row],[column_length]],
    IFERROR(VALUE(VLOOKUP(
      COL_SIZES[[#This Row],[table_name]]&amp;"."&amp;COL_SIZES[[#This Row],[column_name]],
      AVG_COL_SIZES[#Data],2,FALSE)),
    COL_SIZES[[#This Row],[column_length]])
  ),
  COL_SIZES[[#This Row],[column_length]])</f>
        <v>8</v>
      </c>
      <c r="C2859" s="109">
        <f>VLOOKUP(A2859,DBMS_TYPE_SIZES[],2,FALSE)</f>
        <v>7</v>
      </c>
      <c r="D2859" s="109">
        <f>VLOOKUP(A2859,DBMS_TYPE_SIZES[],3,FALSE)</f>
        <v>8</v>
      </c>
      <c r="E2859" s="110">
        <f>VLOOKUP(A2859,DBMS_TYPE_SIZES[],4,FALSE)</f>
        <v>8</v>
      </c>
      <c r="F2859" t="s">
        <v>283</v>
      </c>
      <c r="G2859" t="s">
        <v>506</v>
      </c>
      <c r="H2859" t="s">
        <v>20</v>
      </c>
      <c r="I2859">
        <v>23</v>
      </c>
      <c r="J2859">
        <v>8</v>
      </c>
    </row>
    <row r="2860" spans="1:10">
      <c r="A2860" s="108" t="str">
        <f>COL_SIZES[[#This Row],[datatype]]&amp;"_"&amp;COL_SIZES[[#This Row],[column_prec]]&amp;"_"&amp;COL_SIZES[[#This Row],[col_len]]</f>
        <v>datetime_23_8</v>
      </c>
      <c r="B2860" s="108">
        <f>IF(COL_SIZES[[#This Row],[datatype]] = "varchar",
  MIN(
    COL_SIZES[[#This Row],[column_length]],
    IFERROR(VALUE(VLOOKUP(
      COL_SIZES[[#This Row],[table_name]]&amp;"."&amp;COL_SIZES[[#This Row],[column_name]],
      AVG_COL_SIZES[#Data],2,FALSE)),
    COL_SIZES[[#This Row],[column_length]])
  ),
  COL_SIZES[[#This Row],[column_length]])</f>
        <v>8</v>
      </c>
      <c r="C2860" s="109">
        <f>VLOOKUP(A2860,DBMS_TYPE_SIZES[],2,FALSE)</f>
        <v>7</v>
      </c>
      <c r="D2860" s="109">
        <f>VLOOKUP(A2860,DBMS_TYPE_SIZES[],3,FALSE)</f>
        <v>8</v>
      </c>
      <c r="E2860" s="110">
        <f>VLOOKUP(A2860,DBMS_TYPE_SIZES[],4,FALSE)</f>
        <v>8</v>
      </c>
      <c r="F2860" t="s">
        <v>283</v>
      </c>
      <c r="G2860" t="s">
        <v>507</v>
      </c>
      <c r="H2860" t="s">
        <v>20</v>
      </c>
      <c r="I2860">
        <v>23</v>
      </c>
      <c r="J2860">
        <v>8</v>
      </c>
    </row>
    <row r="2861" spans="1:10">
      <c r="A2861" s="108" t="str">
        <f>COL_SIZES[[#This Row],[datatype]]&amp;"_"&amp;COL_SIZES[[#This Row],[column_prec]]&amp;"_"&amp;COL_SIZES[[#This Row],[col_len]]</f>
        <v>varchar_0_255</v>
      </c>
      <c r="B2861" s="108">
        <f>IF(COL_SIZES[[#This Row],[datatype]] = "varchar",
  MIN(
    COL_SIZES[[#This Row],[column_length]],
    IFERROR(VALUE(VLOOKUP(
      COL_SIZES[[#This Row],[table_name]]&amp;"."&amp;COL_SIZES[[#This Row],[column_name]],
      AVG_COL_SIZES[#Data],2,FALSE)),
    COL_SIZES[[#This Row],[column_length]])
  ),
  COL_SIZES[[#This Row],[column_length]])</f>
        <v>255</v>
      </c>
      <c r="C2861" s="109">
        <f>VLOOKUP(A2861,DBMS_TYPE_SIZES[],2,FALSE)</f>
        <v>255</v>
      </c>
      <c r="D2861" s="109">
        <f>VLOOKUP(A2861,DBMS_TYPE_SIZES[],3,FALSE)</f>
        <v>255</v>
      </c>
      <c r="E2861" s="110">
        <f>VLOOKUP(A2861,DBMS_TYPE_SIZES[],4,FALSE)</f>
        <v>256</v>
      </c>
      <c r="F2861" t="s">
        <v>283</v>
      </c>
      <c r="G2861" t="s">
        <v>1066</v>
      </c>
      <c r="H2861" t="s">
        <v>86</v>
      </c>
      <c r="I2861">
        <v>0</v>
      </c>
      <c r="J2861">
        <v>255</v>
      </c>
    </row>
    <row r="2862" spans="1:10">
      <c r="A2862" s="108" t="str">
        <f>COL_SIZES[[#This Row],[datatype]]&amp;"_"&amp;COL_SIZES[[#This Row],[column_prec]]&amp;"_"&amp;COL_SIZES[[#This Row],[col_len]]</f>
        <v>numeric_1_5</v>
      </c>
      <c r="B2862" s="108">
        <f>IF(COL_SIZES[[#This Row],[datatype]] = "varchar",
  MIN(
    COL_SIZES[[#This Row],[column_length]],
    IFERROR(VALUE(VLOOKUP(
      COL_SIZES[[#This Row],[table_name]]&amp;"."&amp;COL_SIZES[[#This Row],[column_name]],
      AVG_COL_SIZES[#Data],2,FALSE)),
    COL_SIZES[[#This Row],[column_length]])
  ),
  COL_SIZES[[#This Row],[column_length]])</f>
        <v>5</v>
      </c>
      <c r="C2862" s="109">
        <f>VLOOKUP(A2862,DBMS_TYPE_SIZES[],2,FALSE)</f>
        <v>5</v>
      </c>
      <c r="D2862" s="109">
        <f>VLOOKUP(A2862,DBMS_TYPE_SIZES[],3,FALSE)</f>
        <v>5</v>
      </c>
      <c r="E2862" s="110">
        <f>VLOOKUP(A2862,DBMS_TYPE_SIZES[],4,FALSE)</f>
        <v>5</v>
      </c>
      <c r="F2862" t="s">
        <v>283</v>
      </c>
      <c r="G2862" t="s">
        <v>1067</v>
      </c>
      <c r="H2862" t="s">
        <v>62</v>
      </c>
      <c r="I2862">
        <v>1</v>
      </c>
      <c r="J2862">
        <v>5</v>
      </c>
    </row>
    <row r="2863" spans="1:10">
      <c r="A2863" s="108" t="str">
        <f>COL_SIZES[[#This Row],[datatype]]&amp;"_"&amp;COL_SIZES[[#This Row],[column_prec]]&amp;"_"&amp;COL_SIZES[[#This Row],[col_len]]</f>
        <v>numeric_1_5</v>
      </c>
      <c r="B2863" s="108">
        <f>IF(COL_SIZES[[#This Row],[datatype]] = "varchar",
  MIN(
    COL_SIZES[[#This Row],[column_length]],
    IFERROR(VALUE(VLOOKUP(
      COL_SIZES[[#This Row],[table_name]]&amp;"."&amp;COL_SIZES[[#This Row],[column_name]],
      AVG_COL_SIZES[#Data],2,FALSE)),
    COL_SIZES[[#This Row],[column_length]])
  ),
  COL_SIZES[[#This Row],[column_length]])</f>
        <v>5</v>
      </c>
      <c r="C2863" s="109">
        <f>VLOOKUP(A2863,DBMS_TYPE_SIZES[],2,FALSE)</f>
        <v>5</v>
      </c>
      <c r="D2863" s="109">
        <f>VLOOKUP(A2863,DBMS_TYPE_SIZES[],3,FALSE)</f>
        <v>5</v>
      </c>
      <c r="E2863" s="110">
        <f>VLOOKUP(A2863,DBMS_TYPE_SIZES[],4,FALSE)</f>
        <v>5</v>
      </c>
      <c r="F2863" t="s">
        <v>283</v>
      </c>
      <c r="G2863" t="s">
        <v>502</v>
      </c>
      <c r="H2863" t="s">
        <v>62</v>
      </c>
      <c r="I2863">
        <v>1</v>
      </c>
      <c r="J2863">
        <v>5</v>
      </c>
    </row>
    <row r="2864" spans="1:10">
      <c r="A2864" s="108" t="str">
        <f>COL_SIZES[[#This Row],[datatype]]&amp;"_"&amp;COL_SIZES[[#This Row],[column_prec]]&amp;"_"&amp;COL_SIZES[[#This Row],[col_len]]</f>
        <v>varchar_0_255</v>
      </c>
      <c r="B2864" s="108">
        <f>IF(COL_SIZES[[#This Row],[datatype]] = "varchar",
  MIN(
    COL_SIZES[[#This Row],[column_length]],
    IFERROR(VALUE(VLOOKUP(
      COL_SIZES[[#This Row],[table_name]]&amp;"."&amp;COL_SIZES[[#This Row],[column_name]],
      AVG_COL_SIZES[#Data],2,FALSE)),
    COL_SIZES[[#This Row],[column_length]])
  ),
  COL_SIZES[[#This Row],[column_length]])</f>
        <v>255</v>
      </c>
      <c r="C2864" s="109">
        <f>VLOOKUP(A2864,DBMS_TYPE_SIZES[],2,FALSE)</f>
        <v>255</v>
      </c>
      <c r="D2864" s="109">
        <f>VLOOKUP(A2864,DBMS_TYPE_SIZES[],3,FALSE)</f>
        <v>255</v>
      </c>
      <c r="E2864" s="110">
        <f>VLOOKUP(A2864,DBMS_TYPE_SIZES[],4,FALSE)</f>
        <v>256</v>
      </c>
      <c r="F2864" t="s">
        <v>283</v>
      </c>
      <c r="G2864" t="s">
        <v>1068</v>
      </c>
      <c r="H2864" t="s">
        <v>86</v>
      </c>
      <c r="I2864">
        <v>0</v>
      </c>
      <c r="J2864">
        <v>255</v>
      </c>
    </row>
    <row r="2865" spans="1:10">
      <c r="A2865" s="108" t="str">
        <f>COL_SIZES[[#This Row],[datatype]]&amp;"_"&amp;COL_SIZES[[#This Row],[column_prec]]&amp;"_"&amp;COL_SIZES[[#This Row],[col_len]]</f>
        <v>int_10_4</v>
      </c>
      <c r="B2865" s="108">
        <f>IF(COL_SIZES[[#This Row],[datatype]] = "varchar",
  MIN(
    COL_SIZES[[#This Row],[column_length]],
    IFERROR(VALUE(VLOOKUP(
      COL_SIZES[[#This Row],[table_name]]&amp;"."&amp;COL_SIZES[[#This Row],[column_name]],
      AVG_COL_SIZES[#Data],2,FALSE)),
    COL_SIZES[[#This Row],[column_length]])
  ),
  COL_SIZES[[#This Row],[column_length]])</f>
        <v>4</v>
      </c>
      <c r="C2865" s="109">
        <f>VLOOKUP(A2865,DBMS_TYPE_SIZES[],2,FALSE)</f>
        <v>9</v>
      </c>
      <c r="D2865" s="109">
        <f>VLOOKUP(A2865,DBMS_TYPE_SIZES[],3,FALSE)</f>
        <v>4</v>
      </c>
      <c r="E2865" s="110">
        <f>VLOOKUP(A2865,DBMS_TYPE_SIZES[],4,FALSE)</f>
        <v>4</v>
      </c>
      <c r="F2865" t="s">
        <v>283</v>
      </c>
      <c r="G2865" t="s">
        <v>284</v>
      </c>
      <c r="H2865" t="s">
        <v>18</v>
      </c>
      <c r="I2865">
        <v>10</v>
      </c>
      <c r="J2865">
        <v>4</v>
      </c>
    </row>
    <row r="2866" spans="1:10">
      <c r="A2866" s="108" t="str">
        <f>COL_SIZES[[#This Row],[datatype]]&amp;"_"&amp;COL_SIZES[[#This Row],[column_prec]]&amp;"_"&amp;COL_SIZES[[#This Row],[col_len]]</f>
        <v>int_10_4</v>
      </c>
      <c r="B2866" s="108">
        <f>IF(COL_SIZES[[#This Row],[datatype]] = "varchar",
  MIN(
    COL_SIZES[[#This Row],[column_length]],
    IFERROR(VALUE(VLOOKUP(
      COL_SIZES[[#This Row],[table_name]]&amp;"."&amp;COL_SIZES[[#This Row],[column_name]],
      AVG_COL_SIZES[#Data],2,FALSE)),
    COL_SIZES[[#This Row],[column_length]])
  ),
  COL_SIZES[[#This Row],[column_length]])</f>
        <v>4</v>
      </c>
      <c r="C2866" s="109">
        <f>VLOOKUP(A2866,DBMS_TYPE_SIZES[],2,FALSE)</f>
        <v>9</v>
      </c>
      <c r="D2866" s="109">
        <f>VLOOKUP(A2866,DBMS_TYPE_SIZES[],3,FALSE)</f>
        <v>4</v>
      </c>
      <c r="E2866" s="110">
        <f>VLOOKUP(A2866,DBMS_TYPE_SIZES[],4,FALSE)</f>
        <v>4</v>
      </c>
      <c r="F2866" t="s">
        <v>283</v>
      </c>
      <c r="G2866" t="s">
        <v>285</v>
      </c>
      <c r="H2866" t="s">
        <v>18</v>
      </c>
      <c r="I2866">
        <v>10</v>
      </c>
      <c r="J2866">
        <v>4</v>
      </c>
    </row>
    <row r="2867" spans="1:10">
      <c r="A2867" s="108" t="str">
        <f>COL_SIZES[[#This Row],[datatype]]&amp;"_"&amp;COL_SIZES[[#This Row],[column_prec]]&amp;"_"&amp;COL_SIZES[[#This Row],[col_len]]</f>
        <v>int_10_4</v>
      </c>
      <c r="B2867" s="108">
        <f>IF(COL_SIZES[[#This Row],[datatype]] = "varchar",
  MIN(
    COL_SIZES[[#This Row],[column_length]],
    IFERROR(VALUE(VLOOKUP(
      COL_SIZES[[#This Row],[table_name]]&amp;"."&amp;COL_SIZES[[#This Row],[column_name]],
      AVG_COL_SIZES[#Data],2,FALSE)),
    COL_SIZES[[#This Row],[column_length]])
  ),
  COL_SIZES[[#This Row],[column_length]])</f>
        <v>4</v>
      </c>
      <c r="C2867" s="109">
        <f>VLOOKUP(A2867,DBMS_TYPE_SIZES[],2,FALSE)</f>
        <v>9</v>
      </c>
      <c r="D2867" s="109">
        <f>VLOOKUP(A2867,DBMS_TYPE_SIZES[],3,FALSE)</f>
        <v>4</v>
      </c>
      <c r="E2867" s="110">
        <f>VLOOKUP(A2867,DBMS_TYPE_SIZES[],4,FALSE)</f>
        <v>4</v>
      </c>
      <c r="F2867" t="s">
        <v>283</v>
      </c>
      <c r="G2867" t="s">
        <v>264</v>
      </c>
      <c r="H2867" t="s">
        <v>18</v>
      </c>
      <c r="I2867">
        <v>10</v>
      </c>
      <c r="J2867">
        <v>4</v>
      </c>
    </row>
    <row r="2868" spans="1:10">
      <c r="A2868" s="108" t="str">
        <f>COL_SIZES[[#This Row],[datatype]]&amp;"_"&amp;COL_SIZES[[#This Row],[column_prec]]&amp;"_"&amp;COL_SIZES[[#This Row],[col_len]]</f>
        <v>varchar_0_255</v>
      </c>
      <c r="B2868" s="108">
        <f>IF(COL_SIZES[[#This Row],[datatype]] = "varchar",
  MIN(
    COL_SIZES[[#This Row],[column_length]],
    IFERROR(VALUE(VLOOKUP(
      COL_SIZES[[#This Row],[table_name]]&amp;"."&amp;COL_SIZES[[#This Row],[column_name]],
      AVG_COL_SIZES[#Data],2,FALSE)),
    COL_SIZES[[#This Row],[column_length]])
  ),
  COL_SIZES[[#This Row],[column_length]])</f>
        <v>255</v>
      </c>
      <c r="C2868" s="109">
        <f>VLOOKUP(A2868,DBMS_TYPE_SIZES[],2,FALSE)</f>
        <v>255</v>
      </c>
      <c r="D2868" s="109">
        <f>VLOOKUP(A2868,DBMS_TYPE_SIZES[],3,FALSE)</f>
        <v>255</v>
      </c>
      <c r="E2868" s="110">
        <f>VLOOKUP(A2868,DBMS_TYPE_SIZES[],4,FALSE)</f>
        <v>256</v>
      </c>
      <c r="F2868" t="s">
        <v>283</v>
      </c>
      <c r="G2868" t="s">
        <v>1069</v>
      </c>
      <c r="H2868" t="s">
        <v>86</v>
      </c>
      <c r="I2868">
        <v>0</v>
      </c>
      <c r="J2868">
        <v>255</v>
      </c>
    </row>
    <row r="2869" spans="1:10">
      <c r="A2869" s="108" t="str">
        <f>COL_SIZES[[#This Row],[datatype]]&amp;"_"&amp;COL_SIZES[[#This Row],[column_prec]]&amp;"_"&amp;COL_SIZES[[#This Row],[col_len]]</f>
        <v>varchar_0_255</v>
      </c>
      <c r="B2869" s="108">
        <f>IF(COL_SIZES[[#This Row],[datatype]] = "varchar",
  MIN(
    COL_SIZES[[#This Row],[column_length]],
    IFERROR(VALUE(VLOOKUP(
      COL_SIZES[[#This Row],[table_name]]&amp;"."&amp;COL_SIZES[[#This Row],[column_name]],
      AVG_COL_SIZES[#Data],2,FALSE)),
    COL_SIZES[[#This Row],[column_length]])
  ),
  COL_SIZES[[#This Row],[column_length]])</f>
        <v>255</v>
      </c>
      <c r="C2869" s="109">
        <f>VLOOKUP(A2869,DBMS_TYPE_SIZES[],2,FALSE)</f>
        <v>255</v>
      </c>
      <c r="D2869" s="109">
        <f>VLOOKUP(A2869,DBMS_TYPE_SIZES[],3,FALSE)</f>
        <v>255</v>
      </c>
      <c r="E2869" s="110">
        <f>VLOOKUP(A2869,DBMS_TYPE_SIZES[],4,FALSE)</f>
        <v>256</v>
      </c>
      <c r="F2869" t="s">
        <v>283</v>
      </c>
      <c r="G2869" t="s">
        <v>1070</v>
      </c>
      <c r="H2869" t="s">
        <v>86</v>
      </c>
      <c r="I2869">
        <v>0</v>
      </c>
      <c r="J2869">
        <v>255</v>
      </c>
    </row>
    <row r="2870" spans="1:10">
      <c r="A2870" s="108" t="str">
        <f>COL_SIZES[[#This Row],[datatype]]&amp;"_"&amp;COL_SIZES[[#This Row],[column_prec]]&amp;"_"&amp;COL_SIZES[[#This Row],[col_len]]</f>
        <v>varchar_0_255</v>
      </c>
      <c r="B2870" s="108">
        <f>IF(COL_SIZES[[#This Row],[datatype]] = "varchar",
  MIN(
    COL_SIZES[[#This Row],[column_length]],
    IFERROR(VALUE(VLOOKUP(
      COL_SIZES[[#This Row],[table_name]]&amp;"."&amp;COL_SIZES[[#This Row],[column_name]],
      AVG_COL_SIZES[#Data],2,FALSE)),
    COL_SIZES[[#This Row],[column_length]])
  ),
  COL_SIZES[[#This Row],[column_length]])</f>
        <v>255</v>
      </c>
      <c r="C2870" s="109">
        <f>VLOOKUP(A2870,DBMS_TYPE_SIZES[],2,FALSE)</f>
        <v>255</v>
      </c>
      <c r="D2870" s="109">
        <f>VLOOKUP(A2870,DBMS_TYPE_SIZES[],3,FALSE)</f>
        <v>255</v>
      </c>
      <c r="E2870" s="110">
        <f>VLOOKUP(A2870,DBMS_TYPE_SIZES[],4,FALSE)</f>
        <v>256</v>
      </c>
      <c r="F2870" t="s">
        <v>283</v>
      </c>
      <c r="G2870" t="s">
        <v>1071</v>
      </c>
      <c r="H2870" t="s">
        <v>86</v>
      </c>
      <c r="I2870">
        <v>0</v>
      </c>
      <c r="J2870">
        <v>255</v>
      </c>
    </row>
    <row r="2871" spans="1:10">
      <c r="A2871" s="108" t="str">
        <f>COL_SIZES[[#This Row],[datatype]]&amp;"_"&amp;COL_SIZES[[#This Row],[column_prec]]&amp;"_"&amp;COL_SIZES[[#This Row],[col_len]]</f>
        <v>varchar_0_32</v>
      </c>
      <c r="B2871" s="108">
        <f>IF(COL_SIZES[[#This Row],[datatype]] = "varchar",
  MIN(
    COL_SIZES[[#This Row],[column_length]],
    IFERROR(VALUE(VLOOKUP(
      COL_SIZES[[#This Row],[table_name]]&amp;"."&amp;COL_SIZES[[#This Row],[column_name]],
      AVG_COL_SIZES[#Data],2,FALSE)),
    COL_SIZES[[#This Row],[column_length]])
  ),
  COL_SIZES[[#This Row],[column_length]])</f>
        <v>32</v>
      </c>
      <c r="C2871" s="109">
        <f>VLOOKUP(A2871,DBMS_TYPE_SIZES[],2,FALSE)</f>
        <v>32</v>
      </c>
      <c r="D2871" s="109">
        <f>VLOOKUP(A2871,DBMS_TYPE_SIZES[],3,FALSE)</f>
        <v>32</v>
      </c>
      <c r="E2871" s="110">
        <f>VLOOKUP(A2871,DBMS_TYPE_SIZES[],4,FALSE)</f>
        <v>33</v>
      </c>
      <c r="F2871" t="s">
        <v>283</v>
      </c>
      <c r="G2871" t="s">
        <v>286</v>
      </c>
      <c r="H2871" t="s">
        <v>86</v>
      </c>
      <c r="I2871">
        <v>0</v>
      </c>
      <c r="J2871">
        <v>32</v>
      </c>
    </row>
    <row r="2872" spans="1:10">
      <c r="A2872" s="108" t="str">
        <f>COL_SIZES[[#This Row],[datatype]]&amp;"_"&amp;COL_SIZES[[#This Row],[column_prec]]&amp;"_"&amp;COL_SIZES[[#This Row],[col_len]]</f>
        <v>int_10_4</v>
      </c>
      <c r="B2872" s="108">
        <f>IF(COL_SIZES[[#This Row],[datatype]] = "varchar",
  MIN(
    COL_SIZES[[#This Row],[column_length]],
    IFERROR(VALUE(VLOOKUP(
      COL_SIZES[[#This Row],[table_name]]&amp;"."&amp;COL_SIZES[[#This Row],[column_name]],
      AVG_COL_SIZES[#Data],2,FALSE)),
    COL_SIZES[[#This Row],[column_length]])
  ),
  COL_SIZES[[#This Row],[column_length]])</f>
        <v>4</v>
      </c>
      <c r="C2872" s="109">
        <f>VLOOKUP(A2872,DBMS_TYPE_SIZES[],2,FALSE)</f>
        <v>9</v>
      </c>
      <c r="D2872" s="109">
        <f>VLOOKUP(A2872,DBMS_TYPE_SIZES[],3,FALSE)</f>
        <v>4</v>
      </c>
      <c r="E2872" s="110">
        <f>VLOOKUP(A2872,DBMS_TYPE_SIZES[],4,FALSE)</f>
        <v>4</v>
      </c>
      <c r="F2872" t="s">
        <v>283</v>
      </c>
      <c r="G2872" t="s">
        <v>1375</v>
      </c>
      <c r="H2872" t="s">
        <v>18</v>
      </c>
      <c r="I2872">
        <v>10</v>
      </c>
      <c r="J2872">
        <v>4</v>
      </c>
    </row>
    <row r="2873" spans="1:10">
      <c r="A2873" s="108" t="str">
        <f>COL_SIZES[[#This Row],[datatype]]&amp;"_"&amp;COL_SIZES[[#This Row],[column_prec]]&amp;"_"&amp;COL_SIZES[[#This Row],[col_len]]</f>
        <v>varchar_0_255</v>
      </c>
      <c r="B2873" s="108">
        <f>IF(COL_SIZES[[#This Row],[datatype]] = "varchar",
  MIN(
    COL_SIZES[[#This Row],[column_length]],
    IFERROR(VALUE(VLOOKUP(
      COL_SIZES[[#This Row],[table_name]]&amp;"."&amp;COL_SIZES[[#This Row],[column_name]],
      AVG_COL_SIZES[#Data],2,FALSE)),
    COL_SIZES[[#This Row],[column_length]])
  ),
  COL_SIZES[[#This Row],[column_length]])</f>
        <v>255</v>
      </c>
      <c r="C2873" s="109">
        <f>VLOOKUP(A2873,DBMS_TYPE_SIZES[],2,FALSE)</f>
        <v>255</v>
      </c>
      <c r="D2873" s="109">
        <f>VLOOKUP(A2873,DBMS_TYPE_SIZES[],3,FALSE)</f>
        <v>255</v>
      </c>
      <c r="E2873" s="110">
        <f>VLOOKUP(A2873,DBMS_TYPE_SIZES[],4,FALSE)</f>
        <v>256</v>
      </c>
      <c r="F2873" t="s">
        <v>283</v>
      </c>
      <c r="G2873" t="s">
        <v>1072</v>
      </c>
      <c r="H2873" t="s">
        <v>86</v>
      </c>
      <c r="I2873">
        <v>0</v>
      </c>
      <c r="J2873">
        <v>255</v>
      </c>
    </row>
    <row r="2874" spans="1:10">
      <c r="A2874" s="108" t="str">
        <f>COL_SIZES[[#This Row],[datatype]]&amp;"_"&amp;COL_SIZES[[#This Row],[column_prec]]&amp;"_"&amp;COL_SIZES[[#This Row],[col_len]]</f>
        <v>int_10_4</v>
      </c>
      <c r="B2874" s="108">
        <f>IF(COL_SIZES[[#This Row],[datatype]] = "varchar",
  MIN(
    COL_SIZES[[#This Row],[column_length]],
    IFERROR(VALUE(VLOOKUP(
      COL_SIZES[[#This Row],[table_name]]&amp;"."&amp;COL_SIZES[[#This Row],[column_name]],
      AVG_COL_SIZES[#Data],2,FALSE)),
    COL_SIZES[[#This Row],[column_length]])
  ),
  COL_SIZES[[#This Row],[column_length]])</f>
        <v>4</v>
      </c>
      <c r="C2874" s="109">
        <f>VLOOKUP(A2874,DBMS_TYPE_SIZES[],2,FALSE)</f>
        <v>9</v>
      </c>
      <c r="D2874" s="109">
        <f>VLOOKUP(A2874,DBMS_TYPE_SIZES[],3,FALSE)</f>
        <v>4</v>
      </c>
      <c r="E2874" s="110">
        <f>VLOOKUP(A2874,DBMS_TYPE_SIZES[],4,FALSE)</f>
        <v>4</v>
      </c>
      <c r="F2874" t="s">
        <v>283</v>
      </c>
      <c r="G2874" t="s">
        <v>64</v>
      </c>
      <c r="H2874" t="s">
        <v>18</v>
      </c>
      <c r="I2874">
        <v>10</v>
      </c>
      <c r="J2874">
        <v>4</v>
      </c>
    </row>
    <row r="2875" spans="1:10">
      <c r="A2875" s="108" t="str">
        <f>COL_SIZES[[#This Row],[datatype]]&amp;"_"&amp;COL_SIZES[[#This Row],[column_prec]]&amp;"_"&amp;COL_SIZES[[#This Row],[col_len]]</f>
        <v>numeric_19_9</v>
      </c>
      <c r="B2875" s="108">
        <f>IF(COL_SIZES[[#This Row],[datatype]] = "varchar",
  MIN(
    COL_SIZES[[#This Row],[column_length]],
    IFERROR(VALUE(VLOOKUP(
      COL_SIZES[[#This Row],[table_name]]&amp;"."&amp;COL_SIZES[[#This Row],[column_name]],
      AVG_COL_SIZES[#Data],2,FALSE)),
    COL_SIZES[[#This Row],[column_length]])
  ),
  COL_SIZES[[#This Row],[column_length]])</f>
        <v>9</v>
      </c>
      <c r="C2875" s="109">
        <f>VLOOKUP(A2875,DBMS_TYPE_SIZES[],2,FALSE)</f>
        <v>9</v>
      </c>
      <c r="D2875" s="109">
        <f>VLOOKUP(A2875,DBMS_TYPE_SIZES[],3,FALSE)</f>
        <v>9</v>
      </c>
      <c r="E2875" s="110">
        <f>VLOOKUP(A2875,DBMS_TYPE_SIZES[],4,FALSE)</f>
        <v>9</v>
      </c>
      <c r="F2875" t="s">
        <v>283</v>
      </c>
      <c r="G2875" t="s">
        <v>151</v>
      </c>
      <c r="H2875" t="s">
        <v>62</v>
      </c>
      <c r="I2875">
        <v>19</v>
      </c>
      <c r="J2875">
        <v>9</v>
      </c>
    </row>
    <row r="2876" spans="1:10">
      <c r="A2876" s="108" t="str">
        <f>COL_SIZES[[#This Row],[datatype]]&amp;"_"&amp;COL_SIZES[[#This Row],[column_prec]]&amp;"_"&amp;COL_SIZES[[#This Row],[col_len]]</f>
        <v>numeric_1_5</v>
      </c>
      <c r="B2876" s="108">
        <f>IF(COL_SIZES[[#This Row],[datatype]] = "varchar",
  MIN(
    COL_SIZES[[#This Row],[column_length]],
    IFERROR(VALUE(VLOOKUP(
      COL_SIZES[[#This Row],[table_name]]&amp;"."&amp;COL_SIZES[[#This Row],[column_name]],
      AVG_COL_SIZES[#Data],2,FALSE)),
    COL_SIZES[[#This Row],[column_length]])
  ),
  COL_SIZES[[#This Row],[column_length]])</f>
        <v>5</v>
      </c>
      <c r="C2876" s="109">
        <f>VLOOKUP(A2876,DBMS_TYPE_SIZES[],2,FALSE)</f>
        <v>5</v>
      </c>
      <c r="D2876" s="109">
        <f>VLOOKUP(A2876,DBMS_TYPE_SIZES[],3,FALSE)</f>
        <v>5</v>
      </c>
      <c r="E2876" s="110">
        <f>VLOOKUP(A2876,DBMS_TYPE_SIZES[],4,FALSE)</f>
        <v>5</v>
      </c>
      <c r="F2876" t="s">
        <v>1655</v>
      </c>
      <c r="G2876" t="s">
        <v>496</v>
      </c>
      <c r="H2876" t="s">
        <v>62</v>
      </c>
      <c r="I2876">
        <v>1</v>
      </c>
      <c r="J2876">
        <v>5</v>
      </c>
    </row>
    <row r="2877" spans="1:10">
      <c r="A2877" s="108" t="str">
        <f>COL_SIZES[[#This Row],[datatype]]&amp;"_"&amp;COL_SIZES[[#This Row],[column_prec]]&amp;"_"&amp;COL_SIZES[[#This Row],[col_len]]</f>
        <v>int_10_4</v>
      </c>
      <c r="B2877" s="108">
        <f>IF(COL_SIZES[[#This Row],[datatype]] = "varchar",
  MIN(
    COL_SIZES[[#This Row],[column_length]],
    IFERROR(VALUE(VLOOKUP(
      COL_SIZES[[#This Row],[table_name]]&amp;"."&amp;COL_SIZES[[#This Row],[column_name]],
      AVG_COL_SIZES[#Data],2,FALSE)),
    COL_SIZES[[#This Row],[column_length]])
  ),
  COL_SIZES[[#This Row],[column_length]])</f>
        <v>4</v>
      </c>
      <c r="C2877" s="109">
        <f>VLOOKUP(A2877,DBMS_TYPE_SIZES[],2,FALSE)</f>
        <v>9</v>
      </c>
      <c r="D2877" s="109">
        <f>VLOOKUP(A2877,DBMS_TYPE_SIZES[],3,FALSE)</f>
        <v>4</v>
      </c>
      <c r="E2877" s="110">
        <f>VLOOKUP(A2877,DBMS_TYPE_SIZES[],4,FALSE)</f>
        <v>4</v>
      </c>
      <c r="F2877" t="s">
        <v>1655</v>
      </c>
      <c r="G2877" t="s">
        <v>1650</v>
      </c>
      <c r="H2877" t="s">
        <v>18</v>
      </c>
      <c r="I2877">
        <v>10</v>
      </c>
      <c r="J2877">
        <v>4</v>
      </c>
    </row>
    <row r="2878" spans="1:10">
      <c r="A2878" s="108" t="str">
        <f>COL_SIZES[[#This Row],[datatype]]&amp;"_"&amp;COL_SIZES[[#This Row],[column_prec]]&amp;"_"&amp;COL_SIZES[[#This Row],[col_len]]</f>
        <v>tinyint_3_1</v>
      </c>
      <c r="B2878" s="108">
        <f>IF(COL_SIZES[[#This Row],[datatype]] = "varchar",
  MIN(
    COL_SIZES[[#This Row],[column_length]],
    IFERROR(VALUE(VLOOKUP(
      COL_SIZES[[#This Row],[table_name]]&amp;"."&amp;COL_SIZES[[#This Row],[column_name]],
      AVG_COL_SIZES[#Data],2,FALSE)),
    COL_SIZES[[#This Row],[column_length]])
  ),
  COL_SIZES[[#This Row],[column_length]])</f>
        <v>1</v>
      </c>
      <c r="C2878" s="109" t="e">
        <f>VLOOKUP(A2878,DBMS_TYPE_SIZES[],2,FALSE)</f>
        <v>#N/A</v>
      </c>
      <c r="D2878" s="109" t="e">
        <f>VLOOKUP(A2878,DBMS_TYPE_SIZES[],3,FALSE)</f>
        <v>#N/A</v>
      </c>
      <c r="E2878" s="110" t="e">
        <f>VLOOKUP(A2878,DBMS_TYPE_SIZES[],4,FALSE)</f>
        <v>#N/A</v>
      </c>
      <c r="F2878" t="s">
        <v>1655</v>
      </c>
      <c r="G2878" t="s">
        <v>1651</v>
      </c>
      <c r="H2878" t="s">
        <v>1652</v>
      </c>
      <c r="I2878">
        <v>3</v>
      </c>
      <c r="J2878">
        <v>1</v>
      </c>
    </row>
    <row r="2879" spans="1:10">
      <c r="A2879" s="108" t="str">
        <f>COL_SIZES[[#This Row],[datatype]]&amp;"_"&amp;COL_SIZES[[#This Row],[column_prec]]&amp;"_"&amp;COL_SIZES[[#This Row],[col_len]]</f>
        <v>numeric_19_9</v>
      </c>
      <c r="B2879" s="108">
        <f>IF(COL_SIZES[[#This Row],[datatype]] = "varchar",
  MIN(
    COL_SIZES[[#This Row],[column_length]],
    IFERROR(VALUE(VLOOKUP(
      COL_SIZES[[#This Row],[table_name]]&amp;"."&amp;COL_SIZES[[#This Row],[column_name]],
      AVG_COL_SIZES[#Data],2,FALSE)),
    COL_SIZES[[#This Row],[column_length]])
  ),
  COL_SIZES[[#This Row],[column_length]])</f>
        <v>9</v>
      </c>
      <c r="C2879" s="109">
        <f>VLOOKUP(A2879,DBMS_TYPE_SIZES[],2,FALSE)</f>
        <v>9</v>
      </c>
      <c r="D2879" s="109">
        <f>VLOOKUP(A2879,DBMS_TYPE_SIZES[],3,FALSE)</f>
        <v>9</v>
      </c>
      <c r="E2879" s="110">
        <f>VLOOKUP(A2879,DBMS_TYPE_SIZES[],4,FALSE)</f>
        <v>9</v>
      </c>
      <c r="F2879" t="s">
        <v>1655</v>
      </c>
      <c r="G2879" t="s">
        <v>143</v>
      </c>
      <c r="H2879" t="s">
        <v>62</v>
      </c>
      <c r="I2879">
        <v>19</v>
      </c>
      <c r="J2879">
        <v>9</v>
      </c>
    </row>
    <row r="2880" spans="1:10">
      <c r="A2880" s="108" t="str">
        <f>COL_SIZES[[#This Row],[datatype]]&amp;"_"&amp;COL_SIZES[[#This Row],[column_prec]]&amp;"_"&amp;COL_SIZES[[#This Row],[col_len]]</f>
        <v>int_10_4</v>
      </c>
      <c r="B2880" s="108">
        <f>IF(COL_SIZES[[#This Row],[datatype]] = "varchar",
  MIN(
    COL_SIZES[[#This Row],[column_length]],
    IFERROR(VALUE(VLOOKUP(
      COL_SIZES[[#This Row],[table_name]]&amp;"."&amp;COL_SIZES[[#This Row],[column_name]],
      AVG_COL_SIZES[#Data],2,FALSE)),
    COL_SIZES[[#This Row],[column_length]])
  ),
  COL_SIZES[[#This Row],[column_length]])</f>
        <v>4</v>
      </c>
      <c r="C2880" s="109">
        <f>VLOOKUP(A2880,DBMS_TYPE_SIZES[],2,FALSE)</f>
        <v>9</v>
      </c>
      <c r="D2880" s="109">
        <f>VLOOKUP(A2880,DBMS_TYPE_SIZES[],3,FALSE)</f>
        <v>4</v>
      </c>
      <c r="E2880" s="110">
        <f>VLOOKUP(A2880,DBMS_TYPE_SIZES[],4,FALSE)</f>
        <v>4</v>
      </c>
      <c r="F2880" t="s">
        <v>1655</v>
      </c>
      <c r="G2880" t="s">
        <v>288</v>
      </c>
      <c r="H2880" t="s">
        <v>18</v>
      </c>
      <c r="I2880">
        <v>10</v>
      </c>
      <c r="J2880">
        <v>4</v>
      </c>
    </row>
    <row r="2881" spans="1:10">
      <c r="A2881" s="108" t="str">
        <f>COL_SIZES[[#This Row],[datatype]]&amp;"_"&amp;COL_SIZES[[#This Row],[column_prec]]&amp;"_"&amp;COL_SIZES[[#This Row],[col_len]]</f>
        <v>varchar_0_255</v>
      </c>
      <c r="B2881" s="108">
        <f>IF(COL_SIZES[[#This Row],[datatype]] = "varchar",
  MIN(
    COL_SIZES[[#This Row],[column_length]],
    IFERROR(VALUE(VLOOKUP(
      COL_SIZES[[#This Row],[table_name]]&amp;"."&amp;COL_SIZES[[#This Row],[column_name]],
      AVG_COL_SIZES[#Data],2,FALSE)),
    COL_SIZES[[#This Row],[column_length]])
  ),
  COL_SIZES[[#This Row],[column_length]])</f>
        <v>255</v>
      </c>
      <c r="C2881" s="109">
        <f>VLOOKUP(A2881,DBMS_TYPE_SIZES[],2,FALSE)</f>
        <v>255</v>
      </c>
      <c r="D2881" s="109">
        <f>VLOOKUP(A2881,DBMS_TYPE_SIZES[],3,FALSE)</f>
        <v>255</v>
      </c>
      <c r="E2881" s="110">
        <f>VLOOKUP(A2881,DBMS_TYPE_SIZES[],4,FALSE)</f>
        <v>256</v>
      </c>
      <c r="F2881" t="s">
        <v>1655</v>
      </c>
      <c r="G2881" t="s">
        <v>731</v>
      </c>
      <c r="H2881" t="s">
        <v>86</v>
      </c>
      <c r="I2881">
        <v>0</v>
      </c>
      <c r="J2881">
        <v>255</v>
      </c>
    </row>
    <row r="2882" spans="1:10">
      <c r="A2882" s="108" t="str">
        <f>COL_SIZES[[#This Row],[datatype]]&amp;"_"&amp;COL_SIZES[[#This Row],[column_prec]]&amp;"_"&amp;COL_SIZES[[#This Row],[col_len]]</f>
        <v>int_10_4</v>
      </c>
      <c r="B2882" s="108">
        <f>IF(COL_SIZES[[#This Row],[datatype]] = "varchar",
  MIN(
    COL_SIZES[[#This Row],[column_length]],
    IFERROR(VALUE(VLOOKUP(
      COL_SIZES[[#This Row],[table_name]]&amp;"."&amp;COL_SIZES[[#This Row],[column_name]],
      AVG_COL_SIZES[#Data],2,FALSE)),
    COL_SIZES[[#This Row],[column_length]])
  ),
  COL_SIZES[[#This Row],[column_length]])</f>
        <v>4</v>
      </c>
      <c r="C2882" s="109">
        <f>VLOOKUP(A2882,DBMS_TYPE_SIZES[],2,FALSE)</f>
        <v>9</v>
      </c>
      <c r="D2882" s="109">
        <f>VLOOKUP(A2882,DBMS_TYPE_SIZES[],3,FALSE)</f>
        <v>4</v>
      </c>
      <c r="E2882" s="110">
        <f>VLOOKUP(A2882,DBMS_TYPE_SIZES[],4,FALSE)</f>
        <v>4</v>
      </c>
      <c r="F2882" t="s">
        <v>1655</v>
      </c>
      <c r="G2882" t="s">
        <v>264</v>
      </c>
      <c r="H2882" t="s">
        <v>18</v>
      </c>
      <c r="I2882">
        <v>10</v>
      </c>
      <c r="J2882">
        <v>4</v>
      </c>
    </row>
    <row r="2883" spans="1:10">
      <c r="A2883" s="108" t="str">
        <f>COL_SIZES[[#This Row],[datatype]]&amp;"_"&amp;COL_SIZES[[#This Row],[column_prec]]&amp;"_"&amp;COL_SIZES[[#This Row],[col_len]]</f>
        <v>varchar_0_255</v>
      </c>
      <c r="B2883" s="108">
        <f>IF(COL_SIZES[[#This Row],[datatype]] = "varchar",
  MIN(
    COL_SIZES[[#This Row],[column_length]],
    IFERROR(VALUE(VLOOKUP(
      COL_SIZES[[#This Row],[table_name]]&amp;"."&amp;COL_SIZES[[#This Row],[column_name]],
      AVG_COL_SIZES[#Data],2,FALSE)),
    COL_SIZES[[#This Row],[column_length]])
  ),
  COL_SIZES[[#This Row],[column_length]])</f>
        <v>255</v>
      </c>
      <c r="C2883" s="109">
        <f>VLOOKUP(A2883,DBMS_TYPE_SIZES[],2,FALSE)</f>
        <v>255</v>
      </c>
      <c r="D2883" s="109">
        <f>VLOOKUP(A2883,DBMS_TYPE_SIZES[],3,FALSE)</f>
        <v>255</v>
      </c>
      <c r="E2883" s="110">
        <f>VLOOKUP(A2883,DBMS_TYPE_SIZES[],4,FALSE)</f>
        <v>256</v>
      </c>
      <c r="F2883" t="s">
        <v>1655</v>
      </c>
      <c r="G2883" t="s">
        <v>1653</v>
      </c>
      <c r="H2883" t="s">
        <v>86</v>
      </c>
      <c r="I2883">
        <v>0</v>
      </c>
      <c r="J2883">
        <v>255</v>
      </c>
    </row>
    <row r="2884" spans="1:10">
      <c r="A2884" s="108" t="str">
        <f>COL_SIZES[[#This Row],[datatype]]&amp;"_"&amp;COL_SIZES[[#This Row],[column_prec]]&amp;"_"&amp;COL_SIZES[[#This Row],[col_len]]</f>
        <v>int_10_4</v>
      </c>
      <c r="B2884" s="108">
        <f>IF(COL_SIZES[[#This Row],[datatype]] = "varchar",
  MIN(
    COL_SIZES[[#This Row],[column_length]],
    IFERROR(VALUE(VLOOKUP(
      COL_SIZES[[#This Row],[table_name]]&amp;"."&amp;COL_SIZES[[#This Row],[column_name]],
      AVG_COL_SIZES[#Data],2,FALSE)),
    COL_SIZES[[#This Row],[column_length]])
  ),
  COL_SIZES[[#This Row],[column_length]])</f>
        <v>4</v>
      </c>
      <c r="C2884" s="109">
        <f>VLOOKUP(A2884,DBMS_TYPE_SIZES[],2,FALSE)</f>
        <v>9</v>
      </c>
      <c r="D2884" s="109">
        <f>VLOOKUP(A2884,DBMS_TYPE_SIZES[],3,FALSE)</f>
        <v>4</v>
      </c>
      <c r="E2884" s="110">
        <f>VLOOKUP(A2884,DBMS_TYPE_SIZES[],4,FALSE)</f>
        <v>4</v>
      </c>
      <c r="F2884" t="s">
        <v>1655</v>
      </c>
      <c r="G2884" t="s">
        <v>64</v>
      </c>
      <c r="H2884" t="s">
        <v>18</v>
      </c>
      <c r="I2884">
        <v>10</v>
      </c>
      <c r="J2884">
        <v>4</v>
      </c>
    </row>
    <row r="2885" spans="1:10">
      <c r="A2885" s="108" t="str">
        <f>COL_SIZES[[#This Row],[datatype]]&amp;"_"&amp;COL_SIZES[[#This Row],[column_prec]]&amp;"_"&amp;COL_SIZES[[#This Row],[col_len]]</f>
        <v>numeric_19_9</v>
      </c>
      <c r="B2885" s="108">
        <f>IF(COL_SIZES[[#This Row],[datatype]] = "varchar",
  MIN(
    COL_SIZES[[#This Row],[column_length]],
    IFERROR(VALUE(VLOOKUP(
      COL_SIZES[[#This Row],[table_name]]&amp;"."&amp;COL_SIZES[[#This Row],[column_name]],
      AVG_COL_SIZES[#Data],2,FALSE)),
    COL_SIZES[[#This Row],[column_length]])
  ),
  COL_SIZES[[#This Row],[column_length]])</f>
        <v>9</v>
      </c>
      <c r="C2885" s="109">
        <f>VLOOKUP(A2885,DBMS_TYPE_SIZES[],2,FALSE)</f>
        <v>9</v>
      </c>
      <c r="D2885" s="109">
        <f>VLOOKUP(A2885,DBMS_TYPE_SIZES[],3,FALSE)</f>
        <v>9</v>
      </c>
      <c r="E2885" s="110">
        <f>VLOOKUP(A2885,DBMS_TYPE_SIZES[],4,FALSE)</f>
        <v>9</v>
      </c>
      <c r="F2885" t="s">
        <v>1655</v>
      </c>
      <c r="G2885" t="s">
        <v>151</v>
      </c>
      <c r="H2885" t="s">
        <v>62</v>
      </c>
      <c r="I2885">
        <v>19</v>
      </c>
      <c r="J2885">
        <v>9</v>
      </c>
    </row>
    <row r="2886" spans="1:10">
      <c r="A2886" s="108" t="str">
        <f>COL_SIZES[[#This Row],[datatype]]&amp;"_"&amp;COL_SIZES[[#This Row],[column_prec]]&amp;"_"&amp;COL_SIZES[[#This Row],[col_len]]</f>
        <v>varchar_0_255</v>
      </c>
      <c r="B2886" s="108">
        <f>IF(COL_SIZES[[#This Row],[datatype]] = "varchar",
  MIN(
    COL_SIZES[[#This Row],[column_length]],
    IFERROR(VALUE(VLOOKUP(
      COL_SIZES[[#This Row],[table_name]]&amp;"."&amp;COL_SIZES[[#This Row],[column_name]],
      AVG_COL_SIZES[#Data],2,FALSE)),
    COL_SIZES[[#This Row],[column_length]])
  ),
  COL_SIZES[[#This Row],[column_length]])</f>
        <v>255</v>
      </c>
      <c r="C2886" s="109">
        <f>VLOOKUP(A2886,DBMS_TYPE_SIZES[],2,FALSE)</f>
        <v>255</v>
      </c>
      <c r="D2886" s="109">
        <f>VLOOKUP(A2886,DBMS_TYPE_SIZES[],3,FALSE)</f>
        <v>255</v>
      </c>
      <c r="E2886" s="110">
        <f>VLOOKUP(A2886,DBMS_TYPE_SIZES[],4,FALSE)</f>
        <v>256</v>
      </c>
      <c r="F2886" t="s">
        <v>1655</v>
      </c>
      <c r="G2886" t="s">
        <v>733</v>
      </c>
      <c r="H2886" t="s">
        <v>86</v>
      </c>
      <c r="I2886">
        <v>0</v>
      </c>
      <c r="J2886">
        <v>255</v>
      </c>
    </row>
    <row r="2887" spans="1:10">
      <c r="A2887" s="108" t="str">
        <f>COL_SIZES[[#This Row],[datatype]]&amp;"_"&amp;COL_SIZES[[#This Row],[column_prec]]&amp;"_"&amp;COL_SIZES[[#This Row],[col_len]]</f>
        <v>numeric_19_9</v>
      </c>
      <c r="B2887" s="108">
        <f>IF(COL_SIZES[[#This Row],[datatype]] = "varchar",
  MIN(
    COL_SIZES[[#This Row],[column_length]],
    IFERROR(VALUE(VLOOKUP(
      COL_SIZES[[#This Row],[table_name]]&amp;"."&amp;COL_SIZES[[#This Row],[column_name]],
      AVG_COL_SIZES[#Data],2,FALSE)),
    COL_SIZES[[#This Row],[column_length]])
  ),
  COL_SIZES[[#This Row],[column_length]])</f>
        <v>9</v>
      </c>
      <c r="C2887" s="109">
        <f>VLOOKUP(A2887,DBMS_TYPE_SIZES[],2,FALSE)</f>
        <v>9</v>
      </c>
      <c r="D2887" s="109">
        <f>VLOOKUP(A2887,DBMS_TYPE_SIZES[],3,FALSE)</f>
        <v>9</v>
      </c>
      <c r="E2887" s="110">
        <f>VLOOKUP(A2887,DBMS_TYPE_SIZES[],4,FALSE)</f>
        <v>9</v>
      </c>
      <c r="F2887" t="s">
        <v>1073</v>
      </c>
      <c r="G2887" t="s">
        <v>143</v>
      </c>
      <c r="H2887" t="s">
        <v>62</v>
      </c>
      <c r="I2887">
        <v>19</v>
      </c>
      <c r="J2887">
        <v>9</v>
      </c>
    </row>
    <row r="2888" spans="1:10">
      <c r="A2888" s="108" t="str">
        <f>COL_SIZES[[#This Row],[datatype]]&amp;"_"&amp;COL_SIZES[[#This Row],[column_prec]]&amp;"_"&amp;COL_SIZES[[#This Row],[col_len]]</f>
        <v>int_10_4</v>
      </c>
      <c r="B2888" s="108">
        <f>IF(COL_SIZES[[#This Row],[datatype]] = "varchar",
  MIN(
    COL_SIZES[[#This Row],[column_length]],
    IFERROR(VALUE(VLOOKUP(
      COL_SIZES[[#This Row],[table_name]]&amp;"."&amp;COL_SIZES[[#This Row],[column_name]],
      AVG_COL_SIZES[#Data],2,FALSE)),
    COL_SIZES[[#This Row],[column_length]])
  ),
  COL_SIZES[[#This Row],[column_length]])</f>
        <v>4</v>
      </c>
      <c r="C2888" s="109">
        <f>VLOOKUP(A2888,DBMS_TYPE_SIZES[],2,FALSE)</f>
        <v>9</v>
      </c>
      <c r="D2888" s="109">
        <f>VLOOKUP(A2888,DBMS_TYPE_SIZES[],3,FALSE)</f>
        <v>4</v>
      </c>
      <c r="E2888" s="110">
        <f>VLOOKUP(A2888,DBMS_TYPE_SIZES[],4,FALSE)</f>
        <v>4</v>
      </c>
      <c r="F2888" t="s">
        <v>1073</v>
      </c>
      <c r="G2888" t="s">
        <v>316</v>
      </c>
      <c r="H2888" t="s">
        <v>18</v>
      </c>
      <c r="I2888">
        <v>10</v>
      </c>
      <c r="J2888">
        <v>4</v>
      </c>
    </row>
    <row r="2889" spans="1:10">
      <c r="A2889" s="108" t="str">
        <f>COL_SIZES[[#This Row],[datatype]]&amp;"_"&amp;COL_SIZES[[#This Row],[column_prec]]&amp;"_"&amp;COL_SIZES[[#This Row],[col_len]]</f>
        <v>int_10_4</v>
      </c>
      <c r="B2889" s="108">
        <f>IF(COL_SIZES[[#This Row],[datatype]] = "varchar",
  MIN(
    COL_SIZES[[#This Row],[column_length]],
    IFERROR(VALUE(VLOOKUP(
      COL_SIZES[[#This Row],[table_name]]&amp;"."&amp;COL_SIZES[[#This Row],[column_name]],
      AVG_COL_SIZES[#Data],2,FALSE)),
    COL_SIZES[[#This Row],[column_length]])
  ),
  COL_SIZES[[#This Row],[column_length]])</f>
        <v>4</v>
      </c>
      <c r="C2889" s="109">
        <f>VLOOKUP(A2889,DBMS_TYPE_SIZES[],2,FALSE)</f>
        <v>9</v>
      </c>
      <c r="D2889" s="109">
        <f>VLOOKUP(A2889,DBMS_TYPE_SIZES[],3,FALSE)</f>
        <v>4</v>
      </c>
      <c r="E2889" s="110">
        <f>VLOOKUP(A2889,DBMS_TYPE_SIZES[],4,FALSE)</f>
        <v>4</v>
      </c>
      <c r="F2889" t="s">
        <v>1073</v>
      </c>
      <c r="G2889" t="s">
        <v>289</v>
      </c>
      <c r="H2889" t="s">
        <v>18</v>
      </c>
      <c r="I2889">
        <v>10</v>
      </c>
      <c r="J2889">
        <v>4</v>
      </c>
    </row>
    <row r="2890" spans="1:10">
      <c r="A2890" s="108" t="str">
        <f>COL_SIZES[[#This Row],[datatype]]&amp;"_"&amp;COL_SIZES[[#This Row],[column_prec]]&amp;"_"&amp;COL_SIZES[[#This Row],[col_len]]</f>
        <v>int_10_4</v>
      </c>
      <c r="B2890" s="108">
        <f>IF(COL_SIZES[[#This Row],[datatype]] = "varchar",
  MIN(
    COL_SIZES[[#This Row],[column_length]],
    IFERROR(VALUE(VLOOKUP(
      COL_SIZES[[#This Row],[table_name]]&amp;"."&amp;COL_SIZES[[#This Row],[column_name]],
      AVG_COL_SIZES[#Data],2,FALSE)),
    COL_SIZES[[#This Row],[column_length]])
  ),
  COL_SIZES[[#This Row],[column_length]])</f>
        <v>4</v>
      </c>
      <c r="C2890" s="109">
        <f>VLOOKUP(A2890,DBMS_TYPE_SIZES[],2,FALSE)</f>
        <v>9</v>
      </c>
      <c r="D2890" s="109">
        <f>VLOOKUP(A2890,DBMS_TYPE_SIZES[],3,FALSE)</f>
        <v>4</v>
      </c>
      <c r="E2890" s="110">
        <f>VLOOKUP(A2890,DBMS_TYPE_SIZES[],4,FALSE)</f>
        <v>4</v>
      </c>
      <c r="F2890" t="s">
        <v>1073</v>
      </c>
      <c r="G2890" t="s">
        <v>64</v>
      </c>
      <c r="H2890" t="s">
        <v>18</v>
      </c>
      <c r="I2890">
        <v>10</v>
      </c>
      <c r="J2890">
        <v>4</v>
      </c>
    </row>
    <row r="2891" spans="1:10">
      <c r="A2891" s="108" t="str">
        <f>COL_SIZES[[#This Row],[datatype]]&amp;"_"&amp;COL_SIZES[[#This Row],[column_prec]]&amp;"_"&amp;COL_SIZES[[#This Row],[col_len]]</f>
        <v>numeric_19_9</v>
      </c>
      <c r="B2891" s="108">
        <f>IF(COL_SIZES[[#This Row],[datatype]] = "varchar",
  MIN(
    COL_SIZES[[#This Row],[column_length]],
    IFERROR(VALUE(VLOOKUP(
      COL_SIZES[[#This Row],[table_name]]&amp;"."&amp;COL_SIZES[[#This Row],[column_name]],
      AVG_COL_SIZES[#Data],2,FALSE)),
    COL_SIZES[[#This Row],[column_length]])
  ),
  COL_SIZES[[#This Row],[column_length]])</f>
        <v>9</v>
      </c>
      <c r="C2891" s="109">
        <f>VLOOKUP(A2891,DBMS_TYPE_SIZES[],2,FALSE)</f>
        <v>9</v>
      </c>
      <c r="D2891" s="109">
        <f>VLOOKUP(A2891,DBMS_TYPE_SIZES[],3,FALSE)</f>
        <v>9</v>
      </c>
      <c r="E2891" s="110">
        <f>VLOOKUP(A2891,DBMS_TYPE_SIZES[],4,FALSE)</f>
        <v>9</v>
      </c>
      <c r="F2891" t="s">
        <v>1073</v>
      </c>
      <c r="G2891" t="s">
        <v>151</v>
      </c>
      <c r="H2891" t="s">
        <v>62</v>
      </c>
      <c r="I2891">
        <v>19</v>
      </c>
      <c r="J2891">
        <v>9</v>
      </c>
    </row>
    <row r="2892" spans="1:10">
      <c r="A2892" s="108" t="str">
        <f>COL_SIZES[[#This Row],[datatype]]&amp;"_"&amp;COL_SIZES[[#This Row],[column_prec]]&amp;"_"&amp;COL_SIZES[[#This Row],[col_len]]</f>
        <v>numeric_1_5</v>
      </c>
      <c r="B2892" s="108">
        <f>IF(COL_SIZES[[#This Row],[datatype]] = "varchar",
  MIN(
    COL_SIZES[[#This Row],[column_length]],
    IFERROR(VALUE(VLOOKUP(
      COL_SIZES[[#This Row],[table_name]]&amp;"."&amp;COL_SIZES[[#This Row],[column_name]],
      AVG_COL_SIZES[#Data],2,FALSE)),
    COL_SIZES[[#This Row],[column_length]])
  ),
  COL_SIZES[[#This Row],[column_length]])</f>
        <v>5</v>
      </c>
      <c r="C2892" s="109">
        <f>VLOOKUP(A2892,DBMS_TYPE_SIZES[],2,FALSE)</f>
        <v>5</v>
      </c>
      <c r="D2892" s="109">
        <f>VLOOKUP(A2892,DBMS_TYPE_SIZES[],3,FALSE)</f>
        <v>5</v>
      </c>
      <c r="E2892" s="110">
        <f>VLOOKUP(A2892,DBMS_TYPE_SIZES[],4,FALSE)</f>
        <v>5</v>
      </c>
      <c r="F2892" t="s">
        <v>287</v>
      </c>
      <c r="G2892" t="s">
        <v>496</v>
      </c>
      <c r="H2892" t="s">
        <v>62</v>
      </c>
      <c r="I2892">
        <v>1</v>
      </c>
      <c r="J2892">
        <v>5</v>
      </c>
    </row>
    <row r="2893" spans="1:10">
      <c r="A2893" s="108" t="str">
        <f>COL_SIZES[[#This Row],[datatype]]&amp;"_"&amp;COL_SIZES[[#This Row],[column_prec]]&amp;"_"&amp;COL_SIZES[[#This Row],[col_len]]</f>
        <v>numeric_19_9</v>
      </c>
      <c r="B2893" s="108">
        <f>IF(COL_SIZES[[#This Row],[datatype]] = "varchar",
  MIN(
    COL_SIZES[[#This Row],[column_length]],
    IFERROR(VALUE(VLOOKUP(
      COL_SIZES[[#This Row],[table_name]]&amp;"."&amp;COL_SIZES[[#This Row],[column_name]],
      AVG_COL_SIZES[#Data],2,FALSE)),
    COL_SIZES[[#This Row],[column_length]])
  ),
  COL_SIZES[[#This Row],[column_length]])</f>
        <v>9</v>
      </c>
      <c r="C2893" s="109">
        <f>VLOOKUP(A2893,DBMS_TYPE_SIZES[],2,FALSE)</f>
        <v>9</v>
      </c>
      <c r="D2893" s="109">
        <f>VLOOKUP(A2893,DBMS_TYPE_SIZES[],3,FALSE)</f>
        <v>9</v>
      </c>
      <c r="E2893" s="110">
        <f>VLOOKUP(A2893,DBMS_TYPE_SIZES[],4,FALSE)</f>
        <v>9</v>
      </c>
      <c r="F2893" t="s">
        <v>287</v>
      </c>
      <c r="G2893" t="s">
        <v>143</v>
      </c>
      <c r="H2893" t="s">
        <v>62</v>
      </c>
      <c r="I2893">
        <v>19</v>
      </c>
      <c r="J2893">
        <v>9</v>
      </c>
    </row>
    <row r="2894" spans="1:10">
      <c r="A2894" s="108" t="str">
        <f>COL_SIZES[[#This Row],[datatype]]&amp;"_"&amp;COL_SIZES[[#This Row],[column_prec]]&amp;"_"&amp;COL_SIZES[[#This Row],[col_len]]</f>
        <v>int_10_4</v>
      </c>
      <c r="B2894" s="108">
        <f>IF(COL_SIZES[[#This Row],[datatype]] = "varchar",
  MIN(
    COL_SIZES[[#This Row],[column_length]],
    IFERROR(VALUE(VLOOKUP(
      COL_SIZES[[#This Row],[table_name]]&amp;"."&amp;COL_SIZES[[#This Row],[column_name]],
      AVG_COL_SIZES[#Data],2,FALSE)),
    COL_SIZES[[#This Row],[column_length]])
  ),
  COL_SIZES[[#This Row],[column_length]])</f>
        <v>4</v>
      </c>
      <c r="C2894" s="109">
        <f>VLOOKUP(A2894,DBMS_TYPE_SIZES[],2,FALSE)</f>
        <v>9</v>
      </c>
      <c r="D2894" s="109">
        <f>VLOOKUP(A2894,DBMS_TYPE_SIZES[],3,FALSE)</f>
        <v>4</v>
      </c>
      <c r="E2894" s="110">
        <f>VLOOKUP(A2894,DBMS_TYPE_SIZES[],4,FALSE)</f>
        <v>4</v>
      </c>
      <c r="F2894" t="s">
        <v>287</v>
      </c>
      <c r="G2894" t="s">
        <v>70</v>
      </c>
      <c r="H2894" t="s">
        <v>18</v>
      </c>
      <c r="I2894">
        <v>10</v>
      </c>
      <c r="J2894">
        <v>4</v>
      </c>
    </row>
    <row r="2895" spans="1:10">
      <c r="A2895" s="108" t="str">
        <f>COL_SIZES[[#This Row],[datatype]]&amp;"_"&amp;COL_SIZES[[#This Row],[column_prec]]&amp;"_"&amp;COL_SIZES[[#This Row],[col_len]]</f>
        <v>int_10_4</v>
      </c>
      <c r="B2895" s="108">
        <f>IF(COL_SIZES[[#This Row],[datatype]] = "varchar",
  MIN(
    COL_SIZES[[#This Row],[column_length]],
    IFERROR(VALUE(VLOOKUP(
      COL_SIZES[[#This Row],[table_name]]&amp;"."&amp;COL_SIZES[[#This Row],[column_name]],
      AVG_COL_SIZES[#Data],2,FALSE)),
    COL_SIZES[[#This Row],[column_length]])
  ),
  COL_SIZES[[#This Row],[column_length]])</f>
        <v>4</v>
      </c>
      <c r="C2895" s="109">
        <f>VLOOKUP(A2895,DBMS_TYPE_SIZES[],2,FALSE)</f>
        <v>9</v>
      </c>
      <c r="D2895" s="109">
        <f>VLOOKUP(A2895,DBMS_TYPE_SIZES[],3,FALSE)</f>
        <v>4</v>
      </c>
      <c r="E2895" s="110">
        <f>VLOOKUP(A2895,DBMS_TYPE_SIZES[],4,FALSE)</f>
        <v>4</v>
      </c>
      <c r="F2895" t="s">
        <v>287</v>
      </c>
      <c r="G2895" t="s">
        <v>288</v>
      </c>
      <c r="H2895" t="s">
        <v>18</v>
      </c>
      <c r="I2895">
        <v>10</v>
      </c>
      <c r="J2895">
        <v>4</v>
      </c>
    </row>
    <row r="2896" spans="1:10">
      <c r="A2896" s="108" t="str">
        <f>COL_SIZES[[#This Row],[datatype]]&amp;"_"&amp;COL_SIZES[[#This Row],[column_prec]]&amp;"_"&amp;COL_SIZES[[#This Row],[col_len]]</f>
        <v>int_10_4</v>
      </c>
      <c r="B2896" s="108">
        <f>IF(COL_SIZES[[#This Row],[datatype]] = "varchar",
  MIN(
    COL_SIZES[[#This Row],[column_length]],
    IFERROR(VALUE(VLOOKUP(
      COL_SIZES[[#This Row],[table_name]]&amp;"."&amp;COL_SIZES[[#This Row],[column_name]],
      AVG_COL_SIZES[#Data],2,FALSE)),
    COL_SIZES[[#This Row],[column_length]])
  ),
  COL_SIZES[[#This Row],[column_length]])</f>
        <v>4</v>
      </c>
      <c r="C2896" s="109">
        <f>VLOOKUP(A2896,DBMS_TYPE_SIZES[],2,FALSE)</f>
        <v>9</v>
      </c>
      <c r="D2896" s="109">
        <f>VLOOKUP(A2896,DBMS_TYPE_SIZES[],3,FALSE)</f>
        <v>4</v>
      </c>
      <c r="E2896" s="110">
        <f>VLOOKUP(A2896,DBMS_TYPE_SIZES[],4,FALSE)</f>
        <v>4</v>
      </c>
      <c r="F2896" t="s">
        <v>287</v>
      </c>
      <c r="G2896" t="s">
        <v>289</v>
      </c>
      <c r="H2896" t="s">
        <v>18</v>
      </c>
      <c r="I2896">
        <v>10</v>
      </c>
      <c r="J2896">
        <v>4</v>
      </c>
    </row>
    <row r="2897" spans="1:10">
      <c r="A2897" s="108" t="str">
        <f>COL_SIZES[[#This Row],[datatype]]&amp;"_"&amp;COL_SIZES[[#This Row],[column_prec]]&amp;"_"&amp;COL_SIZES[[#This Row],[col_len]]</f>
        <v>numeric_19_9</v>
      </c>
      <c r="B2897" s="108">
        <f>IF(COL_SIZES[[#This Row],[datatype]] = "varchar",
  MIN(
    COL_SIZES[[#This Row],[column_length]],
    IFERROR(VALUE(VLOOKUP(
      COL_SIZES[[#This Row],[table_name]]&amp;"."&amp;COL_SIZES[[#This Row],[column_name]],
      AVG_COL_SIZES[#Data],2,FALSE)),
    COL_SIZES[[#This Row],[column_length]])
  ),
  COL_SIZES[[#This Row],[column_length]])</f>
        <v>9</v>
      </c>
      <c r="C2897" s="109">
        <f>VLOOKUP(A2897,DBMS_TYPE_SIZES[],2,FALSE)</f>
        <v>9</v>
      </c>
      <c r="D2897" s="109">
        <f>VLOOKUP(A2897,DBMS_TYPE_SIZES[],3,FALSE)</f>
        <v>9</v>
      </c>
      <c r="E2897" s="110">
        <f>VLOOKUP(A2897,DBMS_TYPE_SIZES[],4,FALSE)</f>
        <v>9</v>
      </c>
      <c r="F2897" t="s">
        <v>287</v>
      </c>
      <c r="G2897" t="s">
        <v>508</v>
      </c>
      <c r="H2897" t="s">
        <v>62</v>
      </c>
      <c r="I2897">
        <v>19</v>
      </c>
      <c r="J2897">
        <v>9</v>
      </c>
    </row>
    <row r="2898" spans="1:10">
      <c r="A2898" s="108" t="str">
        <f>COL_SIZES[[#This Row],[datatype]]&amp;"_"&amp;COL_SIZES[[#This Row],[column_prec]]&amp;"_"&amp;COL_SIZES[[#This Row],[col_len]]</f>
        <v>numeric_1_5</v>
      </c>
      <c r="B2898" s="108">
        <f>IF(COL_SIZES[[#This Row],[datatype]] = "varchar",
  MIN(
    COL_SIZES[[#This Row],[column_length]],
    IFERROR(VALUE(VLOOKUP(
      COL_SIZES[[#This Row],[table_name]]&amp;"."&amp;COL_SIZES[[#This Row],[column_name]],
      AVG_COL_SIZES[#Data],2,FALSE)),
    COL_SIZES[[#This Row],[column_length]])
  ),
  COL_SIZES[[#This Row],[column_length]])</f>
        <v>5</v>
      </c>
      <c r="C2898" s="109">
        <f>VLOOKUP(A2898,DBMS_TYPE_SIZES[],2,FALSE)</f>
        <v>5</v>
      </c>
      <c r="D2898" s="109">
        <f>VLOOKUP(A2898,DBMS_TYPE_SIZES[],3,FALSE)</f>
        <v>5</v>
      </c>
      <c r="E2898" s="110">
        <f>VLOOKUP(A2898,DBMS_TYPE_SIZES[],4,FALSE)</f>
        <v>5</v>
      </c>
      <c r="F2898" t="s">
        <v>287</v>
      </c>
      <c r="G2898" t="s">
        <v>502</v>
      </c>
      <c r="H2898" t="s">
        <v>62</v>
      </c>
      <c r="I2898">
        <v>1</v>
      </c>
      <c r="J2898">
        <v>5</v>
      </c>
    </row>
    <row r="2899" spans="1:10">
      <c r="A2899" s="108" t="str">
        <f>COL_SIZES[[#This Row],[datatype]]&amp;"_"&amp;COL_SIZES[[#This Row],[column_prec]]&amp;"_"&amp;COL_SIZES[[#This Row],[col_len]]</f>
        <v>int_10_4</v>
      </c>
      <c r="B2899" s="108">
        <f>IF(COL_SIZES[[#This Row],[datatype]] = "varchar",
  MIN(
    COL_SIZES[[#This Row],[column_length]],
    IFERROR(VALUE(VLOOKUP(
      COL_SIZES[[#This Row],[table_name]]&amp;"."&amp;COL_SIZES[[#This Row],[column_name]],
      AVG_COL_SIZES[#Data],2,FALSE)),
    COL_SIZES[[#This Row],[column_length]])
  ),
  COL_SIZES[[#This Row],[column_length]])</f>
        <v>4</v>
      </c>
      <c r="C2899" s="109">
        <f>VLOOKUP(A2899,DBMS_TYPE_SIZES[],2,FALSE)</f>
        <v>9</v>
      </c>
      <c r="D2899" s="109">
        <f>VLOOKUP(A2899,DBMS_TYPE_SIZES[],3,FALSE)</f>
        <v>4</v>
      </c>
      <c r="E2899" s="110">
        <f>VLOOKUP(A2899,DBMS_TYPE_SIZES[],4,FALSE)</f>
        <v>4</v>
      </c>
      <c r="F2899" t="s">
        <v>287</v>
      </c>
      <c r="G2899" t="s">
        <v>285</v>
      </c>
      <c r="H2899" t="s">
        <v>18</v>
      </c>
      <c r="I2899">
        <v>10</v>
      </c>
      <c r="J2899">
        <v>4</v>
      </c>
    </row>
    <row r="2900" spans="1:10">
      <c r="A2900" s="108" t="str">
        <f>COL_SIZES[[#This Row],[datatype]]&amp;"_"&amp;COL_SIZES[[#This Row],[column_prec]]&amp;"_"&amp;COL_SIZES[[#This Row],[col_len]]</f>
        <v>numeric_19_9</v>
      </c>
      <c r="B2900" s="108">
        <f>IF(COL_SIZES[[#This Row],[datatype]] = "varchar",
  MIN(
    COL_SIZES[[#This Row],[column_length]],
    IFERROR(VALUE(VLOOKUP(
      COL_SIZES[[#This Row],[table_name]]&amp;"."&amp;COL_SIZES[[#This Row],[column_name]],
      AVG_COL_SIZES[#Data],2,FALSE)),
    COL_SIZES[[#This Row],[column_length]])
  ),
  COL_SIZES[[#This Row],[column_length]])</f>
        <v>9</v>
      </c>
      <c r="C2900" s="109">
        <f>VLOOKUP(A2900,DBMS_TYPE_SIZES[],2,FALSE)</f>
        <v>9</v>
      </c>
      <c r="D2900" s="109">
        <f>VLOOKUP(A2900,DBMS_TYPE_SIZES[],3,FALSE)</f>
        <v>9</v>
      </c>
      <c r="E2900" s="110">
        <f>VLOOKUP(A2900,DBMS_TYPE_SIZES[],4,FALSE)</f>
        <v>9</v>
      </c>
      <c r="F2900" t="s">
        <v>287</v>
      </c>
      <c r="G2900" t="s">
        <v>290</v>
      </c>
      <c r="H2900" t="s">
        <v>62</v>
      </c>
      <c r="I2900">
        <v>19</v>
      </c>
      <c r="J2900">
        <v>9</v>
      </c>
    </row>
    <row r="2901" spans="1:10">
      <c r="A2901" s="108" t="str">
        <f>COL_SIZES[[#This Row],[datatype]]&amp;"_"&amp;COL_SIZES[[#This Row],[column_prec]]&amp;"_"&amp;COL_SIZES[[#This Row],[col_len]]</f>
        <v>int_10_4</v>
      </c>
      <c r="B2901" s="108">
        <f>IF(COL_SIZES[[#This Row],[datatype]] = "varchar",
  MIN(
    COL_SIZES[[#This Row],[column_length]],
    IFERROR(VALUE(VLOOKUP(
      COL_SIZES[[#This Row],[table_name]]&amp;"."&amp;COL_SIZES[[#This Row],[column_name]],
      AVG_COL_SIZES[#Data],2,FALSE)),
    COL_SIZES[[#This Row],[column_length]])
  ),
  COL_SIZES[[#This Row],[column_length]])</f>
        <v>4</v>
      </c>
      <c r="C2901" s="109">
        <f>VLOOKUP(A2901,DBMS_TYPE_SIZES[],2,FALSE)</f>
        <v>9</v>
      </c>
      <c r="D2901" s="109">
        <f>VLOOKUP(A2901,DBMS_TYPE_SIZES[],3,FALSE)</f>
        <v>4</v>
      </c>
      <c r="E2901" s="110">
        <f>VLOOKUP(A2901,DBMS_TYPE_SIZES[],4,FALSE)</f>
        <v>4</v>
      </c>
      <c r="F2901" t="s">
        <v>287</v>
      </c>
      <c r="G2901" t="s">
        <v>264</v>
      </c>
      <c r="H2901" t="s">
        <v>18</v>
      </c>
      <c r="I2901">
        <v>10</v>
      </c>
      <c r="J2901">
        <v>4</v>
      </c>
    </row>
    <row r="2902" spans="1:10">
      <c r="A2902" s="108" t="str">
        <f>COL_SIZES[[#This Row],[datatype]]&amp;"_"&amp;COL_SIZES[[#This Row],[column_prec]]&amp;"_"&amp;COL_SIZES[[#This Row],[col_len]]</f>
        <v>int_10_4</v>
      </c>
      <c r="B2902" s="108">
        <f>IF(COL_SIZES[[#This Row],[datatype]] = "varchar",
  MIN(
    COL_SIZES[[#This Row],[column_length]],
    IFERROR(VALUE(VLOOKUP(
      COL_SIZES[[#This Row],[table_name]]&amp;"."&amp;COL_SIZES[[#This Row],[column_name]],
      AVG_COL_SIZES[#Data],2,FALSE)),
    COL_SIZES[[#This Row],[column_length]])
  ),
  COL_SIZES[[#This Row],[column_length]])</f>
        <v>4</v>
      </c>
      <c r="C2902" s="109">
        <f>VLOOKUP(A2902,DBMS_TYPE_SIZES[],2,FALSE)</f>
        <v>9</v>
      </c>
      <c r="D2902" s="109">
        <f>VLOOKUP(A2902,DBMS_TYPE_SIZES[],3,FALSE)</f>
        <v>4</v>
      </c>
      <c r="E2902" s="110">
        <f>VLOOKUP(A2902,DBMS_TYPE_SIZES[],4,FALSE)</f>
        <v>4</v>
      </c>
      <c r="F2902" t="s">
        <v>287</v>
      </c>
      <c r="G2902" t="s">
        <v>67</v>
      </c>
      <c r="H2902" t="s">
        <v>18</v>
      </c>
      <c r="I2902">
        <v>10</v>
      </c>
      <c r="J2902">
        <v>4</v>
      </c>
    </row>
    <row r="2903" spans="1:10">
      <c r="A2903" s="108" t="str">
        <f>COL_SIZES[[#This Row],[datatype]]&amp;"_"&amp;COL_SIZES[[#This Row],[column_prec]]&amp;"_"&amp;COL_SIZES[[#This Row],[col_len]]</f>
        <v>int_10_4</v>
      </c>
      <c r="B2903" s="108">
        <f>IF(COL_SIZES[[#This Row],[datatype]] = "varchar",
  MIN(
    COL_SIZES[[#This Row],[column_length]],
    IFERROR(VALUE(VLOOKUP(
      COL_SIZES[[#This Row],[table_name]]&amp;"."&amp;COL_SIZES[[#This Row],[column_name]],
      AVG_COL_SIZES[#Data],2,FALSE)),
    COL_SIZES[[#This Row],[column_length]])
  ),
  COL_SIZES[[#This Row],[column_length]])</f>
        <v>4</v>
      </c>
      <c r="C2903" s="109">
        <f>VLOOKUP(A2903,DBMS_TYPE_SIZES[],2,FALSE)</f>
        <v>9</v>
      </c>
      <c r="D2903" s="109">
        <f>VLOOKUP(A2903,DBMS_TYPE_SIZES[],3,FALSE)</f>
        <v>4</v>
      </c>
      <c r="E2903" s="110">
        <f>VLOOKUP(A2903,DBMS_TYPE_SIZES[],4,FALSE)</f>
        <v>4</v>
      </c>
      <c r="F2903" t="s">
        <v>287</v>
      </c>
      <c r="G2903" t="s">
        <v>291</v>
      </c>
      <c r="H2903" t="s">
        <v>18</v>
      </c>
      <c r="I2903">
        <v>10</v>
      </c>
      <c r="J2903">
        <v>4</v>
      </c>
    </row>
    <row r="2904" spans="1:10">
      <c r="A2904" s="108" t="str">
        <f>COL_SIZES[[#This Row],[datatype]]&amp;"_"&amp;COL_SIZES[[#This Row],[column_prec]]&amp;"_"&amp;COL_SIZES[[#This Row],[col_len]]</f>
        <v>int_10_4</v>
      </c>
      <c r="B2904" s="108">
        <f>IF(COL_SIZES[[#This Row],[datatype]] = "varchar",
  MIN(
    COL_SIZES[[#This Row],[column_length]],
    IFERROR(VALUE(VLOOKUP(
      COL_SIZES[[#This Row],[table_name]]&amp;"."&amp;COL_SIZES[[#This Row],[column_name]],
      AVG_COL_SIZES[#Data],2,FALSE)),
    COL_SIZES[[#This Row],[column_length]])
  ),
  COL_SIZES[[#This Row],[column_length]])</f>
        <v>4</v>
      </c>
      <c r="C2904" s="109">
        <f>VLOOKUP(A2904,DBMS_TYPE_SIZES[],2,FALSE)</f>
        <v>9</v>
      </c>
      <c r="D2904" s="109">
        <f>VLOOKUP(A2904,DBMS_TYPE_SIZES[],3,FALSE)</f>
        <v>4</v>
      </c>
      <c r="E2904" s="110">
        <f>VLOOKUP(A2904,DBMS_TYPE_SIZES[],4,FALSE)</f>
        <v>4</v>
      </c>
      <c r="F2904" t="s">
        <v>287</v>
      </c>
      <c r="G2904" t="s">
        <v>64</v>
      </c>
      <c r="H2904" t="s">
        <v>18</v>
      </c>
      <c r="I2904">
        <v>10</v>
      </c>
      <c r="J2904">
        <v>4</v>
      </c>
    </row>
    <row r="2905" spans="1:10">
      <c r="A2905" s="108" t="str">
        <f>COL_SIZES[[#This Row],[datatype]]&amp;"_"&amp;COL_SIZES[[#This Row],[column_prec]]&amp;"_"&amp;COL_SIZES[[#This Row],[col_len]]</f>
        <v>numeric_19_9</v>
      </c>
      <c r="B2905" s="108">
        <f>IF(COL_SIZES[[#This Row],[datatype]] = "varchar",
  MIN(
    COL_SIZES[[#This Row],[column_length]],
    IFERROR(VALUE(VLOOKUP(
      COL_SIZES[[#This Row],[table_name]]&amp;"."&amp;COL_SIZES[[#This Row],[column_name]],
      AVG_COL_SIZES[#Data],2,FALSE)),
    COL_SIZES[[#This Row],[column_length]])
  ),
  COL_SIZES[[#This Row],[column_length]])</f>
        <v>9</v>
      </c>
      <c r="C2905" s="109">
        <f>VLOOKUP(A2905,DBMS_TYPE_SIZES[],2,FALSE)</f>
        <v>9</v>
      </c>
      <c r="D2905" s="109">
        <f>VLOOKUP(A2905,DBMS_TYPE_SIZES[],3,FALSE)</f>
        <v>9</v>
      </c>
      <c r="E2905" s="110">
        <f>VLOOKUP(A2905,DBMS_TYPE_SIZES[],4,FALSE)</f>
        <v>9</v>
      </c>
      <c r="F2905" t="s">
        <v>287</v>
      </c>
      <c r="G2905" t="s">
        <v>151</v>
      </c>
      <c r="H2905" t="s">
        <v>62</v>
      </c>
      <c r="I2905">
        <v>19</v>
      </c>
      <c r="J2905">
        <v>9</v>
      </c>
    </row>
    <row r="2906" spans="1:10">
      <c r="A2906" s="108" t="str">
        <f>COL_SIZES[[#This Row],[datatype]]&amp;"_"&amp;COL_SIZES[[#This Row],[column_prec]]&amp;"_"&amp;COL_SIZES[[#This Row],[col_len]]</f>
        <v>numeric_1_5</v>
      </c>
      <c r="B2906" s="108">
        <f>IF(COL_SIZES[[#This Row],[datatype]] = "varchar",
  MIN(
    COL_SIZES[[#This Row],[column_length]],
    IFERROR(VALUE(VLOOKUP(
      COL_SIZES[[#This Row],[table_name]]&amp;"."&amp;COL_SIZES[[#This Row],[column_name]],
      AVG_COL_SIZES[#Data],2,FALSE)),
    COL_SIZES[[#This Row],[column_length]])
  ),
  COL_SIZES[[#This Row],[column_length]])</f>
        <v>5</v>
      </c>
      <c r="C2906" s="109">
        <f>VLOOKUP(A2906,DBMS_TYPE_SIZES[],2,FALSE)</f>
        <v>5</v>
      </c>
      <c r="D2906" s="109">
        <f>VLOOKUP(A2906,DBMS_TYPE_SIZES[],3,FALSE)</f>
        <v>5</v>
      </c>
      <c r="E2906" s="110">
        <f>VLOOKUP(A2906,DBMS_TYPE_SIZES[],4,FALSE)</f>
        <v>5</v>
      </c>
      <c r="F2906" t="s">
        <v>292</v>
      </c>
      <c r="G2906" t="s">
        <v>496</v>
      </c>
      <c r="H2906" t="s">
        <v>62</v>
      </c>
      <c r="I2906">
        <v>1</v>
      </c>
      <c r="J2906">
        <v>5</v>
      </c>
    </row>
    <row r="2907" spans="1:10">
      <c r="A2907" s="108" t="str">
        <f>COL_SIZES[[#This Row],[datatype]]&amp;"_"&amp;COL_SIZES[[#This Row],[column_prec]]&amp;"_"&amp;COL_SIZES[[#This Row],[col_len]]</f>
        <v>numeric_19_9</v>
      </c>
      <c r="B2907" s="108">
        <f>IF(COL_SIZES[[#This Row],[datatype]] = "varchar",
  MIN(
    COL_SIZES[[#This Row],[column_length]],
    IFERROR(VALUE(VLOOKUP(
      COL_SIZES[[#This Row],[table_name]]&amp;"."&amp;COL_SIZES[[#This Row],[column_name]],
      AVG_COL_SIZES[#Data],2,FALSE)),
    COL_SIZES[[#This Row],[column_length]])
  ),
  COL_SIZES[[#This Row],[column_length]])</f>
        <v>9</v>
      </c>
      <c r="C2907" s="109">
        <f>VLOOKUP(A2907,DBMS_TYPE_SIZES[],2,FALSE)</f>
        <v>9</v>
      </c>
      <c r="D2907" s="109">
        <f>VLOOKUP(A2907,DBMS_TYPE_SIZES[],3,FALSE)</f>
        <v>9</v>
      </c>
      <c r="E2907" s="110">
        <f>VLOOKUP(A2907,DBMS_TYPE_SIZES[],4,FALSE)</f>
        <v>9</v>
      </c>
      <c r="F2907" t="s">
        <v>292</v>
      </c>
      <c r="G2907" t="s">
        <v>143</v>
      </c>
      <c r="H2907" t="s">
        <v>62</v>
      </c>
      <c r="I2907">
        <v>19</v>
      </c>
      <c r="J2907">
        <v>9</v>
      </c>
    </row>
    <row r="2908" spans="1:10">
      <c r="A2908" s="108" t="str">
        <f>COL_SIZES[[#This Row],[datatype]]&amp;"_"&amp;COL_SIZES[[#This Row],[column_prec]]&amp;"_"&amp;COL_SIZES[[#This Row],[col_len]]</f>
        <v>int_10_4</v>
      </c>
      <c r="B2908" s="108">
        <f>IF(COL_SIZES[[#This Row],[datatype]] = "varchar",
  MIN(
    COL_SIZES[[#This Row],[column_length]],
    IFERROR(VALUE(VLOOKUP(
      COL_SIZES[[#This Row],[table_name]]&amp;"."&amp;COL_SIZES[[#This Row],[column_name]],
      AVG_COL_SIZES[#Data],2,FALSE)),
    COL_SIZES[[#This Row],[column_length]])
  ),
  COL_SIZES[[#This Row],[column_length]])</f>
        <v>4</v>
      </c>
      <c r="C2908" s="109">
        <f>VLOOKUP(A2908,DBMS_TYPE_SIZES[],2,FALSE)</f>
        <v>9</v>
      </c>
      <c r="D2908" s="109">
        <f>VLOOKUP(A2908,DBMS_TYPE_SIZES[],3,FALSE)</f>
        <v>4</v>
      </c>
      <c r="E2908" s="110">
        <f>VLOOKUP(A2908,DBMS_TYPE_SIZES[],4,FALSE)</f>
        <v>4</v>
      </c>
      <c r="F2908" t="s">
        <v>292</v>
      </c>
      <c r="G2908" t="s">
        <v>70</v>
      </c>
      <c r="H2908" t="s">
        <v>18</v>
      </c>
      <c r="I2908">
        <v>10</v>
      </c>
      <c r="J2908">
        <v>4</v>
      </c>
    </row>
    <row r="2909" spans="1:10">
      <c r="A2909" s="108" t="str">
        <f>COL_SIZES[[#This Row],[datatype]]&amp;"_"&amp;COL_SIZES[[#This Row],[column_prec]]&amp;"_"&amp;COL_SIZES[[#This Row],[col_len]]</f>
        <v>int_10_4</v>
      </c>
      <c r="B2909" s="108">
        <f>IF(COL_SIZES[[#This Row],[datatype]] = "varchar",
  MIN(
    COL_SIZES[[#This Row],[column_length]],
    IFERROR(VALUE(VLOOKUP(
      COL_SIZES[[#This Row],[table_name]]&amp;"."&amp;COL_SIZES[[#This Row],[column_name]],
      AVG_COL_SIZES[#Data],2,FALSE)),
    COL_SIZES[[#This Row],[column_length]])
  ),
  COL_SIZES[[#This Row],[column_length]])</f>
        <v>4</v>
      </c>
      <c r="C2909" s="109">
        <f>VLOOKUP(A2909,DBMS_TYPE_SIZES[],2,FALSE)</f>
        <v>9</v>
      </c>
      <c r="D2909" s="109">
        <f>VLOOKUP(A2909,DBMS_TYPE_SIZES[],3,FALSE)</f>
        <v>4</v>
      </c>
      <c r="E2909" s="110">
        <f>VLOOKUP(A2909,DBMS_TYPE_SIZES[],4,FALSE)</f>
        <v>4</v>
      </c>
      <c r="F2909" t="s">
        <v>292</v>
      </c>
      <c r="G2909" t="s">
        <v>288</v>
      </c>
      <c r="H2909" t="s">
        <v>18</v>
      </c>
      <c r="I2909">
        <v>10</v>
      </c>
      <c r="J2909">
        <v>4</v>
      </c>
    </row>
    <row r="2910" spans="1:10">
      <c r="A2910" s="108" t="str">
        <f>COL_SIZES[[#This Row],[datatype]]&amp;"_"&amp;COL_SIZES[[#This Row],[column_prec]]&amp;"_"&amp;COL_SIZES[[#This Row],[col_len]]</f>
        <v>numeric_19_9</v>
      </c>
      <c r="B2910" s="108">
        <f>IF(COL_SIZES[[#This Row],[datatype]] = "varchar",
  MIN(
    COL_SIZES[[#This Row],[column_length]],
    IFERROR(VALUE(VLOOKUP(
      COL_SIZES[[#This Row],[table_name]]&amp;"."&amp;COL_SIZES[[#This Row],[column_name]],
      AVG_COL_SIZES[#Data],2,FALSE)),
    COL_SIZES[[#This Row],[column_length]])
  ),
  COL_SIZES[[#This Row],[column_length]])</f>
        <v>9</v>
      </c>
      <c r="C2910" s="109">
        <f>VLOOKUP(A2910,DBMS_TYPE_SIZES[],2,FALSE)</f>
        <v>9</v>
      </c>
      <c r="D2910" s="109">
        <f>VLOOKUP(A2910,DBMS_TYPE_SIZES[],3,FALSE)</f>
        <v>9</v>
      </c>
      <c r="E2910" s="110">
        <f>VLOOKUP(A2910,DBMS_TYPE_SIZES[],4,FALSE)</f>
        <v>9</v>
      </c>
      <c r="F2910" t="s">
        <v>292</v>
      </c>
      <c r="G2910" t="s">
        <v>508</v>
      </c>
      <c r="H2910" t="s">
        <v>62</v>
      </c>
      <c r="I2910">
        <v>19</v>
      </c>
      <c r="J2910">
        <v>9</v>
      </c>
    </row>
    <row r="2911" spans="1:10">
      <c r="A2911" s="108" t="str">
        <f>COL_SIZES[[#This Row],[datatype]]&amp;"_"&amp;COL_SIZES[[#This Row],[column_prec]]&amp;"_"&amp;COL_SIZES[[#This Row],[col_len]]</f>
        <v>numeric_1_5</v>
      </c>
      <c r="B2911" s="108">
        <f>IF(COL_SIZES[[#This Row],[datatype]] = "varchar",
  MIN(
    COL_SIZES[[#This Row],[column_length]],
    IFERROR(VALUE(VLOOKUP(
      COL_SIZES[[#This Row],[table_name]]&amp;"."&amp;COL_SIZES[[#This Row],[column_name]],
      AVG_COL_SIZES[#Data],2,FALSE)),
    COL_SIZES[[#This Row],[column_length]])
  ),
  COL_SIZES[[#This Row],[column_length]])</f>
        <v>5</v>
      </c>
      <c r="C2911" s="109">
        <f>VLOOKUP(A2911,DBMS_TYPE_SIZES[],2,FALSE)</f>
        <v>5</v>
      </c>
      <c r="D2911" s="109">
        <f>VLOOKUP(A2911,DBMS_TYPE_SIZES[],3,FALSE)</f>
        <v>5</v>
      </c>
      <c r="E2911" s="110">
        <f>VLOOKUP(A2911,DBMS_TYPE_SIZES[],4,FALSE)</f>
        <v>5</v>
      </c>
      <c r="F2911" t="s">
        <v>292</v>
      </c>
      <c r="G2911" t="s">
        <v>502</v>
      </c>
      <c r="H2911" t="s">
        <v>62</v>
      </c>
      <c r="I2911">
        <v>1</v>
      </c>
      <c r="J2911">
        <v>5</v>
      </c>
    </row>
    <row r="2912" spans="1:10">
      <c r="A2912" s="108" t="str">
        <f>COL_SIZES[[#This Row],[datatype]]&amp;"_"&amp;COL_SIZES[[#This Row],[column_prec]]&amp;"_"&amp;COL_SIZES[[#This Row],[col_len]]</f>
        <v>int_10_4</v>
      </c>
      <c r="B2912" s="108">
        <f>IF(COL_SIZES[[#This Row],[datatype]] = "varchar",
  MIN(
    COL_SIZES[[#This Row],[column_length]],
    IFERROR(VALUE(VLOOKUP(
      COL_SIZES[[#This Row],[table_name]]&amp;"."&amp;COL_SIZES[[#This Row],[column_name]],
      AVG_COL_SIZES[#Data],2,FALSE)),
    COL_SIZES[[#This Row],[column_length]])
  ),
  COL_SIZES[[#This Row],[column_length]])</f>
        <v>4</v>
      </c>
      <c r="C2912" s="109">
        <f>VLOOKUP(A2912,DBMS_TYPE_SIZES[],2,FALSE)</f>
        <v>9</v>
      </c>
      <c r="D2912" s="109">
        <f>VLOOKUP(A2912,DBMS_TYPE_SIZES[],3,FALSE)</f>
        <v>4</v>
      </c>
      <c r="E2912" s="110">
        <f>VLOOKUP(A2912,DBMS_TYPE_SIZES[],4,FALSE)</f>
        <v>4</v>
      </c>
      <c r="F2912" t="s">
        <v>292</v>
      </c>
      <c r="G2912" t="s">
        <v>264</v>
      </c>
      <c r="H2912" t="s">
        <v>18</v>
      </c>
      <c r="I2912">
        <v>10</v>
      </c>
      <c r="J2912">
        <v>4</v>
      </c>
    </row>
    <row r="2913" spans="1:10">
      <c r="A2913" s="108" t="str">
        <f>COL_SIZES[[#This Row],[datatype]]&amp;"_"&amp;COL_SIZES[[#This Row],[column_prec]]&amp;"_"&amp;COL_SIZES[[#This Row],[col_len]]</f>
        <v>numeric_19_9</v>
      </c>
      <c r="B2913" s="108">
        <f>IF(COL_SIZES[[#This Row],[datatype]] = "varchar",
  MIN(
    COL_SIZES[[#This Row],[column_length]],
    IFERROR(VALUE(VLOOKUP(
      COL_SIZES[[#This Row],[table_name]]&amp;"."&amp;COL_SIZES[[#This Row],[column_name]],
      AVG_COL_SIZES[#Data],2,FALSE)),
    COL_SIZES[[#This Row],[column_length]])
  ),
  COL_SIZES[[#This Row],[column_length]])</f>
        <v>9</v>
      </c>
      <c r="C2913" s="109">
        <f>VLOOKUP(A2913,DBMS_TYPE_SIZES[],2,FALSE)</f>
        <v>9</v>
      </c>
      <c r="D2913" s="109">
        <f>VLOOKUP(A2913,DBMS_TYPE_SIZES[],3,FALSE)</f>
        <v>9</v>
      </c>
      <c r="E2913" s="110">
        <f>VLOOKUP(A2913,DBMS_TYPE_SIZES[],4,FALSE)</f>
        <v>9</v>
      </c>
      <c r="F2913" t="s">
        <v>292</v>
      </c>
      <c r="G2913" t="s">
        <v>293</v>
      </c>
      <c r="H2913" t="s">
        <v>62</v>
      </c>
      <c r="I2913">
        <v>19</v>
      </c>
      <c r="J2913">
        <v>9</v>
      </c>
    </row>
    <row r="2914" spans="1:10">
      <c r="A2914" s="108" t="str">
        <f>COL_SIZES[[#This Row],[datatype]]&amp;"_"&amp;COL_SIZES[[#This Row],[column_prec]]&amp;"_"&amp;COL_SIZES[[#This Row],[col_len]]</f>
        <v>int_10_4</v>
      </c>
      <c r="B2914" s="108">
        <f>IF(COL_SIZES[[#This Row],[datatype]] = "varchar",
  MIN(
    COL_SIZES[[#This Row],[column_length]],
    IFERROR(VALUE(VLOOKUP(
      COL_SIZES[[#This Row],[table_name]]&amp;"."&amp;COL_SIZES[[#This Row],[column_name]],
      AVG_COL_SIZES[#Data],2,FALSE)),
    COL_SIZES[[#This Row],[column_length]])
  ),
  COL_SIZES[[#This Row],[column_length]])</f>
        <v>4</v>
      </c>
      <c r="C2914" s="109">
        <f>VLOOKUP(A2914,DBMS_TYPE_SIZES[],2,FALSE)</f>
        <v>9</v>
      </c>
      <c r="D2914" s="109">
        <f>VLOOKUP(A2914,DBMS_TYPE_SIZES[],3,FALSE)</f>
        <v>4</v>
      </c>
      <c r="E2914" s="110">
        <f>VLOOKUP(A2914,DBMS_TYPE_SIZES[],4,FALSE)</f>
        <v>4</v>
      </c>
      <c r="F2914" t="s">
        <v>292</v>
      </c>
      <c r="G2914" t="s">
        <v>1057</v>
      </c>
      <c r="H2914" t="s">
        <v>18</v>
      </c>
      <c r="I2914">
        <v>10</v>
      </c>
      <c r="J2914">
        <v>4</v>
      </c>
    </row>
    <row r="2915" spans="1:10">
      <c r="A2915" s="108" t="str">
        <f>COL_SIZES[[#This Row],[datatype]]&amp;"_"&amp;COL_SIZES[[#This Row],[column_prec]]&amp;"_"&amp;COL_SIZES[[#This Row],[col_len]]</f>
        <v>int_10_4</v>
      </c>
      <c r="B2915" s="108">
        <f>IF(COL_SIZES[[#This Row],[datatype]] = "varchar",
  MIN(
    COL_SIZES[[#This Row],[column_length]],
    IFERROR(VALUE(VLOOKUP(
      COL_SIZES[[#This Row],[table_name]]&amp;"."&amp;COL_SIZES[[#This Row],[column_name]],
      AVG_COL_SIZES[#Data],2,FALSE)),
    COL_SIZES[[#This Row],[column_length]])
  ),
  COL_SIZES[[#This Row],[column_length]])</f>
        <v>4</v>
      </c>
      <c r="C2915" s="109">
        <f>VLOOKUP(A2915,DBMS_TYPE_SIZES[],2,FALSE)</f>
        <v>9</v>
      </c>
      <c r="D2915" s="109">
        <f>VLOOKUP(A2915,DBMS_TYPE_SIZES[],3,FALSE)</f>
        <v>4</v>
      </c>
      <c r="E2915" s="110">
        <f>VLOOKUP(A2915,DBMS_TYPE_SIZES[],4,FALSE)</f>
        <v>4</v>
      </c>
      <c r="F2915" t="s">
        <v>292</v>
      </c>
      <c r="G2915" t="s">
        <v>1058</v>
      </c>
      <c r="H2915" t="s">
        <v>18</v>
      </c>
      <c r="I2915">
        <v>10</v>
      </c>
      <c r="J2915">
        <v>4</v>
      </c>
    </row>
    <row r="2916" spans="1:10">
      <c r="A2916" s="108" t="str">
        <f>COL_SIZES[[#This Row],[datatype]]&amp;"_"&amp;COL_SIZES[[#This Row],[column_prec]]&amp;"_"&amp;COL_SIZES[[#This Row],[col_len]]</f>
        <v>int_10_4</v>
      </c>
      <c r="B2916" s="108">
        <f>IF(COL_SIZES[[#This Row],[datatype]] = "varchar",
  MIN(
    COL_SIZES[[#This Row],[column_length]],
    IFERROR(VALUE(VLOOKUP(
      COL_SIZES[[#This Row],[table_name]]&amp;"."&amp;COL_SIZES[[#This Row],[column_name]],
      AVG_COL_SIZES[#Data],2,FALSE)),
    COL_SIZES[[#This Row],[column_length]])
  ),
  COL_SIZES[[#This Row],[column_length]])</f>
        <v>4</v>
      </c>
      <c r="C2916" s="109">
        <f>VLOOKUP(A2916,DBMS_TYPE_SIZES[],2,FALSE)</f>
        <v>9</v>
      </c>
      <c r="D2916" s="109">
        <f>VLOOKUP(A2916,DBMS_TYPE_SIZES[],3,FALSE)</f>
        <v>4</v>
      </c>
      <c r="E2916" s="110">
        <f>VLOOKUP(A2916,DBMS_TYPE_SIZES[],4,FALSE)</f>
        <v>4</v>
      </c>
      <c r="F2916" t="s">
        <v>292</v>
      </c>
      <c r="G2916" t="s">
        <v>67</v>
      </c>
      <c r="H2916" t="s">
        <v>18</v>
      </c>
      <c r="I2916">
        <v>10</v>
      </c>
      <c r="J2916">
        <v>4</v>
      </c>
    </row>
    <row r="2917" spans="1:10">
      <c r="A2917" s="108" t="str">
        <f>COL_SIZES[[#This Row],[datatype]]&amp;"_"&amp;COL_SIZES[[#This Row],[column_prec]]&amp;"_"&amp;COL_SIZES[[#This Row],[col_len]]</f>
        <v>int_10_4</v>
      </c>
      <c r="B2917" s="108">
        <f>IF(COL_SIZES[[#This Row],[datatype]] = "varchar",
  MIN(
    COL_SIZES[[#This Row],[column_length]],
    IFERROR(VALUE(VLOOKUP(
      COL_SIZES[[#This Row],[table_name]]&amp;"."&amp;COL_SIZES[[#This Row],[column_name]],
      AVG_COL_SIZES[#Data],2,FALSE)),
    COL_SIZES[[#This Row],[column_length]])
  ),
  COL_SIZES[[#This Row],[column_length]])</f>
        <v>4</v>
      </c>
      <c r="C2917" s="109">
        <f>VLOOKUP(A2917,DBMS_TYPE_SIZES[],2,FALSE)</f>
        <v>9</v>
      </c>
      <c r="D2917" s="109">
        <f>VLOOKUP(A2917,DBMS_TYPE_SIZES[],3,FALSE)</f>
        <v>4</v>
      </c>
      <c r="E2917" s="110">
        <f>VLOOKUP(A2917,DBMS_TYPE_SIZES[],4,FALSE)</f>
        <v>4</v>
      </c>
      <c r="F2917" t="s">
        <v>292</v>
      </c>
      <c r="G2917" t="s">
        <v>291</v>
      </c>
      <c r="H2917" t="s">
        <v>18</v>
      </c>
      <c r="I2917">
        <v>10</v>
      </c>
      <c r="J2917">
        <v>4</v>
      </c>
    </row>
    <row r="2918" spans="1:10">
      <c r="A2918" s="108" t="str">
        <f>COL_SIZES[[#This Row],[datatype]]&amp;"_"&amp;COL_SIZES[[#This Row],[column_prec]]&amp;"_"&amp;COL_SIZES[[#This Row],[col_len]]</f>
        <v>int_10_4</v>
      </c>
      <c r="B2918" s="108">
        <f>IF(COL_SIZES[[#This Row],[datatype]] = "varchar",
  MIN(
    COL_SIZES[[#This Row],[column_length]],
    IFERROR(VALUE(VLOOKUP(
      COL_SIZES[[#This Row],[table_name]]&amp;"."&amp;COL_SIZES[[#This Row],[column_name]],
      AVG_COL_SIZES[#Data],2,FALSE)),
    COL_SIZES[[#This Row],[column_length]])
  ),
  COL_SIZES[[#This Row],[column_length]])</f>
        <v>4</v>
      </c>
      <c r="C2918" s="109">
        <f>VLOOKUP(A2918,DBMS_TYPE_SIZES[],2,FALSE)</f>
        <v>9</v>
      </c>
      <c r="D2918" s="109">
        <f>VLOOKUP(A2918,DBMS_TYPE_SIZES[],3,FALSE)</f>
        <v>4</v>
      </c>
      <c r="E2918" s="110">
        <f>VLOOKUP(A2918,DBMS_TYPE_SIZES[],4,FALSE)</f>
        <v>4</v>
      </c>
      <c r="F2918" t="s">
        <v>292</v>
      </c>
      <c r="G2918" t="s">
        <v>64</v>
      </c>
      <c r="H2918" t="s">
        <v>18</v>
      </c>
      <c r="I2918">
        <v>10</v>
      </c>
      <c r="J2918">
        <v>4</v>
      </c>
    </row>
    <row r="2919" spans="1:10">
      <c r="A2919" s="108" t="str">
        <f>COL_SIZES[[#This Row],[datatype]]&amp;"_"&amp;COL_SIZES[[#This Row],[column_prec]]&amp;"_"&amp;COL_SIZES[[#This Row],[col_len]]</f>
        <v>numeric_19_9</v>
      </c>
      <c r="B2919" s="108">
        <f>IF(COL_SIZES[[#This Row],[datatype]] = "varchar",
  MIN(
    COL_SIZES[[#This Row],[column_length]],
    IFERROR(VALUE(VLOOKUP(
      COL_SIZES[[#This Row],[table_name]]&amp;"."&amp;COL_SIZES[[#This Row],[column_name]],
      AVG_COL_SIZES[#Data],2,FALSE)),
    COL_SIZES[[#This Row],[column_length]])
  ),
  COL_SIZES[[#This Row],[column_length]])</f>
        <v>9</v>
      </c>
      <c r="C2919" s="109">
        <f>VLOOKUP(A2919,DBMS_TYPE_SIZES[],2,FALSE)</f>
        <v>9</v>
      </c>
      <c r="D2919" s="109">
        <f>VLOOKUP(A2919,DBMS_TYPE_SIZES[],3,FALSE)</f>
        <v>9</v>
      </c>
      <c r="E2919" s="110">
        <f>VLOOKUP(A2919,DBMS_TYPE_SIZES[],4,FALSE)</f>
        <v>9</v>
      </c>
      <c r="F2919" t="s">
        <v>292</v>
      </c>
      <c r="G2919" t="s">
        <v>151</v>
      </c>
      <c r="H2919" t="s">
        <v>62</v>
      </c>
      <c r="I2919">
        <v>19</v>
      </c>
      <c r="J2919">
        <v>9</v>
      </c>
    </row>
    <row r="2920" spans="1:10">
      <c r="A2920" s="108" t="str">
        <f>COL_SIZES[[#This Row],[datatype]]&amp;"_"&amp;COL_SIZES[[#This Row],[column_prec]]&amp;"_"&amp;COL_SIZES[[#This Row],[col_len]]</f>
        <v>numeric_19_9</v>
      </c>
      <c r="B2920" s="108">
        <f>IF(COL_SIZES[[#This Row],[datatype]] = "varchar",
  MIN(
    COL_SIZES[[#This Row],[column_length]],
    IFERROR(VALUE(VLOOKUP(
      COL_SIZES[[#This Row],[table_name]]&amp;"."&amp;COL_SIZES[[#This Row],[column_name]],
      AVG_COL_SIZES[#Data],2,FALSE)),
    COL_SIZES[[#This Row],[column_length]])
  ),
  COL_SIZES[[#This Row],[column_length]])</f>
        <v>9</v>
      </c>
      <c r="C2920" s="109">
        <f>VLOOKUP(A2920,DBMS_TYPE_SIZES[],2,FALSE)</f>
        <v>9</v>
      </c>
      <c r="D2920" s="109">
        <f>VLOOKUP(A2920,DBMS_TYPE_SIZES[],3,FALSE)</f>
        <v>9</v>
      </c>
      <c r="E2920" s="110">
        <f>VLOOKUP(A2920,DBMS_TYPE_SIZES[],4,FALSE)</f>
        <v>9</v>
      </c>
      <c r="F2920" t="s">
        <v>294</v>
      </c>
      <c r="G2920" t="s">
        <v>143</v>
      </c>
      <c r="H2920" t="s">
        <v>62</v>
      </c>
      <c r="I2920">
        <v>19</v>
      </c>
      <c r="J2920">
        <v>9</v>
      </c>
    </row>
    <row r="2921" spans="1:10">
      <c r="A2921" s="108" t="str">
        <f>COL_SIZES[[#This Row],[datatype]]&amp;"_"&amp;COL_SIZES[[#This Row],[column_prec]]&amp;"_"&amp;COL_SIZES[[#This Row],[col_len]]</f>
        <v>int_10_4</v>
      </c>
      <c r="B2921" s="108">
        <f>IF(COL_SIZES[[#This Row],[datatype]] = "varchar",
  MIN(
    COL_SIZES[[#This Row],[column_length]],
    IFERROR(VALUE(VLOOKUP(
      COL_SIZES[[#This Row],[table_name]]&amp;"."&amp;COL_SIZES[[#This Row],[column_name]],
      AVG_COL_SIZES[#Data],2,FALSE)),
    COL_SIZES[[#This Row],[column_length]])
  ),
  COL_SIZES[[#This Row],[column_length]])</f>
        <v>4</v>
      </c>
      <c r="C2921" s="109">
        <f>VLOOKUP(A2921,DBMS_TYPE_SIZES[],2,FALSE)</f>
        <v>9</v>
      </c>
      <c r="D2921" s="109">
        <f>VLOOKUP(A2921,DBMS_TYPE_SIZES[],3,FALSE)</f>
        <v>4</v>
      </c>
      <c r="E2921" s="110">
        <f>VLOOKUP(A2921,DBMS_TYPE_SIZES[],4,FALSE)</f>
        <v>4</v>
      </c>
      <c r="F2921" t="s">
        <v>294</v>
      </c>
      <c r="G2921" t="s">
        <v>295</v>
      </c>
      <c r="H2921" t="s">
        <v>18</v>
      </c>
      <c r="I2921">
        <v>10</v>
      </c>
      <c r="J2921">
        <v>4</v>
      </c>
    </row>
    <row r="2922" spans="1:10">
      <c r="A2922" s="108" t="str">
        <f>COL_SIZES[[#This Row],[datatype]]&amp;"_"&amp;COL_SIZES[[#This Row],[column_prec]]&amp;"_"&amp;COL_SIZES[[#This Row],[col_len]]</f>
        <v>varchar_0_64</v>
      </c>
      <c r="B2922" s="108">
        <f>IF(COL_SIZES[[#This Row],[datatype]] = "varchar",
  MIN(
    COL_SIZES[[#This Row],[column_length]],
    IFERROR(VALUE(VLOOKUP(
      COL_SIZES[[#This Row],[table_name]]&amp;"."&amp;COL_SIZES[[#This Row],[column_name]],
      AVG_COL_SIZES[#Data],2,FALSE)),
    COL_SIZES[[#This Row],[column_length]])
  ),
  COL_SIZES[[#This Row],[column_length]])</f>
        <v>64</v>
      </c>
      <c r="C2922" s="109">
        <f>VLOOKUP(A2922,DBMS_TYPE_SIZES[],2,FALSE)</f>
        <v>64</v>
      </c>
      <c r="D2922" s="109">
        <f>VLOOKUP(A2922,DBMS_TYPE_SIZES[],3,FALSE)</f>
        <v>64</v>
      </c>
      <c r="E2922" s="110">
        <f>VLOOKUP(A2922,DBMS_TYPE_SIZES[],4,FALSE)</f>
        <v>65</v>
      </c>
      <c r="F2922" t="s">
        <v>294</v>
      </c>
      <c r="G2922" t="s">
        <v>1017</v>
      </c>
      <c r="H2922" t="s">
        <v>86</v>
      </c>
      <c r="I2922">
        <v>0</v>
      </c>
      <c r="J2922">
        <v>64</v>
      </c>
    </row>
    <row r="2923" spans="1:10">
      <c r="A2923" s="108" t="str">
        <f>COL_SIZES[[#This Row],[datatype]]&amp;"_"&amp;COL_SIZES[[#This Row],[column_prec]]&amp;"_"&amp;COL_SIZES[[#This Row],[col_len]]</f>
        <v>varchar_0_32</v>
      </c>
      <c r="B2923" s="108">
        <f>IF(COL_SIZES[[#This Row],[datatype]] = "varchar",
  MIN(
    COL_SIZES[[#This Row],[column_length]],
    IFERROR(VALUE(VLOOKUP(
      COL_SIZES[[#This Row],[table_name]]&amp;"."&amp;COL_SIZES[[#This Row],[column_name]],
      AVG_COL_SIZES[#Data],2,FALSE)),
    COL_SIZES[[#This Row],[column_length]])
  ),
  COL_SIZES[[#This Row],[column_length]])</f>
        <v>32</v>
      </c>
      <c r="C2923" s="109">
        <f>VLOOKUP(A2923,DBMS_TYPE_SIZES[],2,FALSE)</f>
        <v>32</v>
      </c>
      <c r="D2923" s="109">
        <f>VLOOKUP(A2923,DBMS_TYPE_SIZES[],3,FALSE)</f>
        <v>32</v>
      </c>
      <c r="E2923" s="110">
        <f>VLOOKUP(A2923,DBMS_TYPE_SIZES[],4,FALSE)</f>
        <v>33</v>
      </c>
      <c r="F2923" t="s">
        <v>294</v>
      </c>
      <c r="G2923" t="s">
        <v>1018</v>
      </c>
      <c r="H2923" t="s">
        <v>86</v>
      </c>
      <c r="I2923">
        <v>0</v>
      </c>
      <c r="J2923">
        <v>32</v>
      </c>
    </row>
    <row r="2924" spans="1:10">
      <c r="A2924" s="108" t="str">
        <f>COL_SIZES[[#This Row],[datatype]]&amp;"_"&amp;COL_SIZES[[#This Row],[column_prec]]&amp;"_"&amp;COL_SIZES[[#This Row],[col_len]]</f>
        <v>varchar_0_64</v>
      </c>
      <c r="B2924" s="108">
        <f>IF(COL_SIZES[[#This Row],[datatype]] = "varchar",
  MIN(
    COL_SIZES[[#This Row],[column_length]],
    IFERROR(VALUE(VLOOKUP(
      COL_SIZES[[#This Row],[table_name]]&amp;"."&amp;COL_SIZES[[#This Row],[column_name]],
      AVG_COL_SIZES[#Data],2,FALSE)),
    COL_SIZES[[#This Row],[column_length]])
  ),
  COL_SIZES[[#This Row],[column_length]])</f>
        <v>64</v>
      </c>
      <c r="C2924" s="109">
        <f>VLOOKUP(A2924,DBMS_TYPE_SIZES[],2,FALSE)</f>
        <v>64</v>
      </c>
      <c r="D2924" s="109">
        <f>VLOOKUP(A2924,DBMS_TYPE_SIZES[],3,FALSE)</f>
        <v>64</v>
      </c>
      <c r="E2924" s="110">
        <f>VLOOKUP(A2924,DBMS_TYPE_SIZES[],4,FALSE)</f>
        <v>65</v>
      </c>
      <c r="F2924" t="s">
        <v>294</v>
      </c>
      <c r="G2924" t="s">
        <v>1074</v>
      </c>
      <c r="H2924" t="s">
        <v>86</v>
      </c>
      <c r="I2924">
        <v>0</v>
      </c>
      <c r="J2924">
        <v>64</v>
      </c>
    </row>
    <row r="2925" spans="1:10">
      <c r="A2925" s="108" t="str">
        <f>COL_SIZES[[#This Row],[datatype]]&amp;"_"&amp;COL_SIZES[[#This Row],[column_prec]]&amp;"_"&amp;COL_SIZES[[#This Row],[col_len]]</f>
        <v>varchar_0_32</v>
      </c>
      <c r="B2925" s="108">
        <f>IF(COL_SIZES[[#This Row],[datatype]] = "varchar",
  MIN(
    COL_SIZES[[#This Row],[column_length]],
    IFERROR(VALUE(VLOOKUP(
      COL_SIZES[[#This Row],[table_name]]&amp;"."&amp;COL_SIZES[[#This Row],[column_name]],
      AVG_COL_SIZES[#Data],2,FALSE)),
    COL_SIZES[[#This Row],[column_length]])
  ),
  COL_SIZES[[#This Row],[column_length]])</f>
        <v>32</v>
      </c>
      <c r="C2925" s="109">
        <f>VLOOKUP(A2925,DBMS_TYPE_SIZES[],2,FALSE)</f>
        <v>32</v>
      </c>
      <c r="D2925" s="109">
        <f>VLOOKUP(A2925,DBMS_TYPE_SIZES[],3,FALSE)</f>
        <v>32</v>
      </c>
      <c r="E2925" s="110">
        <f>VLOOKUP(A2925,DBMS_TYPE_SIZES[],4,FALSE)</f>
        <v>33</v>
      </c>
      <c r="F2925" t="s">
        <v>294</v>
      </c>
      <c r="G2925" t="s">
        <v>1075</v>
      </c>
      <c r="H2925" t="s">
        <v>86</v>
      </c>
      <c r="I2925">
        <v>0</v>
      </c>
      <c r="J2925">
        <v>32</v>
      </c>
    </row>
    <row r="2926" spans="1:10">
      <c r="A2926" s="108" t="str">
        <f>COL_SIZES[[#This Row],[datatype]]&amp;"_"&amp;COL_SIZES[[#This Row],[column_prec]]&amp;"_"&amp;COL_SIZES[[#This Row],[col_len]]</f>
        <v>numeric_19_9</v>
      </c>
      <c r="B2926" s="108">
        <f>IF(COL_SIZES[[#This Row],[datatype]] = "varchar",
  MIN(
    COL_SIZES[[#This Row],[column_length]],
    IFERROR(VALUE(VLOOKUP(
      COL_SIZES[[#This Row],[table_name]]&amp;"."&amp;COL_SIZES[[#This Row],[column_name]],
      AVG_COL_SIZES[#Data],2,FALSE)),
    COL_SIZES[[#This Row],[column_length]])
  ),
  COL_SIZES[[#This Row],[column_length]])</f>
        <v>9</v>
      </c>
      <c r="C2926" s="109">
        <f>VLOOKUP(A2926,DBMS_TYPE_SIZES[],2,FALSE)</f>
        <v>9</v>
      </c>
      <c r="D2926" s="109">
        <f>VLOOKUP(A2926,DBMS_TYPE_SIZES[],3,FALSE)</f>
        <v>9</v>
      </c>
      <c r="E2926" s="110">
        <f>VLOOKUP(A2926,DBMS_TYPE_SIZES[],4,FALSE)</f>
        <v>9</v>
      </c>
      <c r="F2926" t="s">
        <v>294</v>
      </c>
      <c r="G2926" t="s">
        <v>151</v>
      </c>
      <c r="H2926" t="s">
        <v>62</v>
      </c>
      <c r="I2926">
        <v>19</v>
      </c>
      <c r="J2926">
        <v>9</v>
      </c>
    </row>
    <row r="2927" spans="1:10">
      <c r="A2927" s="108" t="str">
        <f>COL_SIZES[[#This Row],[datatype]]&amp;"_"&amp;COL_SIZES[[#This Row],[column_prec]]&amp;"_"&amp;COL_SIZES[[#This Row],[col_len]]</f>
        <v>numeric_19_9</v>
      </c>
      <c r="B2927" s="108">
        <f>IF(COL_SIZES[[#This Row],[datatype]] = "varchar",
  MIN(
    COL_SIZES[[#This Row],[column_length]],
    IFERROR(VALUE(VLOOKUP(
      COL_SIZES[[#This Row],[table_name]]&amp;"."&amp;COL_SIZES[[#This Row],[column_name]],
      AVG_COL_SIZES[#Data],2,FALSE)),
    COL_SIZES[[#This Row],[column_length]])
  ),
  COL_SIZES[[#This Row],[column_length]])</f>
        <v>9</v>
      </c>
      <c r="C2927" s="109">
        <f>VLOOKUP(A2927,DBMS_TYPE_SIZES[],2,FALSE)</f>
        <v>9</v>
      </c>
      <c r="D2927" s="109">
        <f>VLOOKUP(A2927,DBMS_TYPE_SIZES[],3,FALSE)</f>
        <v>9</v>
      </c>
      <c r="E2927" s="110">
        <f>VLOOKUP(A2927,DBMS_TYPE_SIZES[],4,FALSE)</f>
        <v>9</v>
      </c>
      <c r="F2927" t="s">
        <v>296</v>
      </c>
      <c r="G2927" t="s">
        <v>143</v>
      </c>
      <c r="H2927" t="s">
        <v>62</v>
      </c>
      <c r="I2927">
        <v>19</v>
      </c>
      <c r="J2927">
        <v>9</v>
      </c>
    </row>
    <row r="2928" spans="1:10">
      <c r="A2928" s="108" t="str">
        <f>COL_SIZES[[#This Row],[datatype]]&amp;"_"&amp;COL_SIZES[[#This Row],[column_prec]]&amp;"_"&amp;COL_SIZES[[#This Row],[col_len]]</f>
        <v>varchar_0_255</v>
      </c>
      <c r="B2928" s="108">
        <f>IF(COL_SIZES[[#This Row],[datatype]] = "varchar",
  MIN(
    COL_SIZES[[#This Row],[column_length]],
    IFERROR(VALUE(VLOOKUP(
      COL_SIZES[[#This Row],[table_name]]&amp;"."&amp;COL_SIZES[[#This Row],[column_name]],
      AVG_COL_SIZES[#Data],2,FALSE)),
    COL_SIZES[[#This Row],[column_length]])
  ),
  COL_SIZES[[#This Row],[column_length]])</f>
        <v>255</v>
      </c>
      <c r="C2928" s="109">
        <f>VLOOKUP(A2928,DBMS_TYPE_SIZES[],2,FALSE)</f>
        <v>255</v>
      </c>
      <c r="D2928" s="109">
        <f>VLOOKUP(A2928,DBMS_TYPE_SIZES[],3,FALSE)</f>
        <v>255</v>
      </c>
      <c r="E2928" s="110">
        <f>VLOOKUP(A2928,DBMS_TYPE_SIZES[],4,FALSE)</f>
        <v>256</v>
      </c>
      <c r="F2928" t="s">
        <v>296</v>
      </c>
      <c r="G2928" t="s">
        <v>1076</v>
      </c>
      <c r="H2928" t="s">
        <v>86</v>
      </c>
      <c r="I2928">
        <v>0</v>
      </c>
      <c r="J2928">
        <v>255</v>
      </c>
    </row>
    <row r="2929" spans="1:10">
      <c r="A2929" s="108" t="str">
        <f>COL_SIZES[[#This Row],[datatype]]&amp;"_"&amp;COL_SIZES[[#This Row],[column_prec]]&amp;"_"&amp;COL_SIZES[[#This Row],[col_len]]</f>
        <v>numeric_1_5</v>
      </c>
      <c r="B2929" s="108">
        <f>IF(COL_SIZES[[#This Row],[datatype]] = "varchar",
  MIN(
    COL_SIZES[[#This Row],[column_length]],
    IFERROR(VALUE(VLOOKUP(
      COL_SIZES[[#This Row],[table_name]]&amp;"."&amp;COL_SIZES[[#This Row],[column_name]],
      AVG_COL_SIZES[#Data],2,FALSE)),
    COL_SIZES[[#This Row],[column_length]])
  ),
  COL_SIZES[[#This Row],[column_length]])</f>
        <v>5</v>
      </c>
      <c r="C2929" s="109">
        <f>VLOOKUP(A2929,DBMS_TYPE_SIZES[],2,FALSE)</f>
        <v>5</v>
      </c>
      <c r="D2929" s="109">
        <f>VLOOKUP(A2929,DBMS_TYPE_SIZES[],3,FALSE)</f>
        <v>5</v>
      </c>
      <c r="E2929" s="110">
        <f>VLOOKUP(A2929,DBMS_TYPE_SIZES[],4,FALSE)</f>
        <v>5</v>
      </c>
      <c r="F2929" t="s">
        <v>296</v>
      </c>
      <c r="G2929" t="s">
        <v>502</v>
      </c>
      <c r="H2929" t="s">
        <v>62</v>
      </c>
      <c r="I2929">
        <v>1</v>
      </c>
      <c r="J2929">
        <v>5</v>
      </c>
    </row>
    <row r="2930" spans="1:10">
      <c r="A2930" s="108" t="str">
        <f>COL_SIZES[[#This Row],[datatype]]&amp;"_"&amp;COL_SIZES[[#This Row],[column_prec]]&amp;"_"&amp;COL_SIZES[[#This Row],[col_len]]</f>
        <v>varchar_0_64</v>
      </c>
      <c r="B2930" s="108">
        <f>IF(COL_SIZES[[#This Row],[datatype]] = "varchar",
  MIN(
    COL_SIZES[[#This Row],[column_length]],
    IFERROR(VALUE(VLOOKUP(
      COL_SIZES[[#This Row],[table_name]]&amp;"."&amp;COL_SIZES[[#This Row],[column_name]],
      AVG_COL_SIZES[#Data],2,FALSE)),
    COL_SIZES[[#This Row],[column_length]])
  ),
  COL_SIZES[[#This Row],[column_length]])</f>
        <v>64</v>
      </c>
      <c r="C2930" s="109">
        <f>VLOOKUP(A2930,DBMS_TYPE_SIZES[],2,FALSE)</f>
        <v>64</v>
      </c>
      <c r="D2930" s="109">
        <f>VLOOKUP(A2930,DBMS_TYPE_SIZES[],3,FALSE)</f>
        <v>64</v>
      </c>
      <c r="E2930" s="110">
        <f>VLOOKUP(A2930,DBMS_TYPE_SIZES[],4,FALSE)</f>
        <v>65</v>
      </c>
      <c r="F2930" t="s">
        <v>296</v>
      </c>
      <c r="G2930" t="s">
        <v>1077</v>
      </c>
      <c r="H2930" t="s">
        <v>86</v>
      </c>
      <c r="I2930">
        <v>0</v>
      </c>
      <c r="J2930">
        <v>64</v>
      </c>
    </row>
    <row r="2931" spans="1:10">
      <c r="A2931" s="108" t="str">
        <f>COL_SIZES[[#This Row],[datatype]]&amp;"_"&amp;COL_SIZES[[#This Row],[column_prec]]&amp;"_"&amp;COL_SIZES[[#This Row],[col_len]]</f>
        <v>varchar_0_32</v>
      </c>
      <c r="B2931" s="108">
        <f>IF(COL_SIZES[[#This Row],[datatype]] = "varchar",
  MIN(
    COL_SIZES[[#This Row],[column_length]],
    IFERROR(VALUE(VLOOKUP(
      COL_SIZES[[#This Row],[table_name]]&amp;"."&amp;COL_SIZES[[#This Row],[column_name]],
      AVG_COL_SIZES[#Data],2,FALSE)),
    COL_SIZES[[#This Row],[column_length]])
  ),
  COL_SIZES[[#This Row],[column_length]])</f>
        <v>32</v>
      </c>
      <c r="C2931" s="109">
        <f>VLOOKUP(A2931,DBMS_TYPE_SIZES[],2,FALSE)</f>
        <v>32</v>
      </c>
      <c r="D2931" s="109">
        <f>VLOOKUP(A2931,DBMS_TYPE_SIZES[],3,FALSE)</f>
        <v>32</v>
      </c>
      <c r="E2931" s="110">
        <f>VLOOKUP(A2931,DBMS_TYPE_SIZES[],4,FALSE)</f>
        <v>33</v>
      </c>
      <c r="F2931" t="s">
        <v>296</v>
      </c>
      <c r="G2931" t="s">
        <v>1078</v>
      </c>
      <c r="H2931" t="s">
        <v>86</v>
      </c>
      <c r="I2931">
        <v>0</v>
      </c>
      <c r="J2931">
        <v>32</v>
      </c>
    </row>
    <row r="2932" spans="1:10">
      <c r="A2932" s="108" t="str">
        <f>COL_SIZES[[#This Row],[datatype]]&amp;"_"&amp;COL_SIZES[[#This Row],[column_prec]]&amp;"_"&amp;COL_SIZES[[#This Row],[col_len]]</f>
        <v>int_10_4</v>
      </c>
      <c r="B2932" s="108">
        <f>IF(COL_SIZES[[#This Row],[datatype]] = "varchar",
  MIN(
    COL_SIZES[[#This Row],[column_length]],
    IFERROR(VALUE(VLOOKUP(
      COL_SIZES[[#This Row],[table_name]]&amp;"."&amp;COL_SIZES[[#This Row],[column_name]],
      AVG_COL_SIZES[#Data],2,FALSE)),
    COL_SIZES[[#This Row],[column_length]])
  ),
  COL_SIZES[[#This Row],[column_length]])</f>
        <v>4</v>
      </c>
      <c r="C2932" s="109">
        <f>VLOOKUP(A2932,DBMS_TYPE_SIZES[],2,FALSE)</f>
        <v>9</v>
      </c>
      <c r="D2932" s="109">
        <f>VLOOKUP(A2932,DBMS_TYPE_SIZES[],3,FALSE)</f>
        <v>4</v>
      </c>
      <c r="E2932" s="110">
        <f>VLOOKUP(A2932,DBMS_TYPE_SIZES[],4,FALSE)</f>
        <v>4</v>
      </c>
      <c r="F2932" t="s">
        <v>296</v>
      </c>
      <c r="G2932" t="s">
        <v>297</v>
      </c>
      <c r="H2932" t="s">
        <v>18</v>
      </c>
      <c r="I2932">
        <v>10</v>
      </c>
      <c r="J2932">
        <v>4</v>
      </c>
    </row>
    <row r="2933" spans="1:10">
      <c r="A2933" s="108" t="str">
        <f>COL_SIZES[[#This Row],[datatype]]&amp;"_"&amp;COL_SIZES[[#This Row],[column_prec]]&amp;"_"&amp;COL_SIZES[[#This Row],[col_len]]</f>
        <v>varchar_0_255</v>
      </c>
      <c r="B2933" s="108">
        <f>IF(COL_SIZES[[#This Row],[datatype]] = "varchar",
  MIN(
    COL_SIZES[[#This Row],[column_length]],
    IFERROR(VALUE(VLOOKUP(
      COL_SIZES[[#This Row],[table_name]]&amp;"."&amp;COL_SIZES[[#This Row],[column_name]],
      AVG_COL_SIZES[#Data],2,FALSE)),
    COL_SIZES[[#This Row],[column_length]])
  ),
  COL_SIZES[[#This Row],[column_length]])</f>
        <v>255</v>
      </c>
      <c r="C2933" s="109">
        <f>VLOOKUP(A2933,DBMS_TYPE_SIZES[],2,FALSE)</f>
        <v>255</v>
      </c>
      <c r="D2933" s="109">
        <f>VLOOKUP(A2933,DBMS_TYPE_SIZES[],3,FALSE)</f>
        <v>255</v>
      </c>
      <c r="E2933" s="110">
        <f>VLOOKUP(A2933,DBMS_TYPE_SIZES[],4,FALSE)</f>
        <v>256</v>
      </c>
      <c r="F2933" t="s">
        <v>296</v>
      </c>
      <c r="G2933" t="s">
        <v>1079</v>
      </c>
      <c r="H2933" t="s">
        <v>86</v>
      </c>
      <c r="I2933">
        <v>0</v>
      </c>
      <c r="J2933">
        <v>255</v>
      </c>
    </row>
    <row r="2934" spans="1:10">
      <c r="A2934" s="108" t="str">
        <f>COL_SIZES[[#This Row],[datatype]]&amp;"_"&amp;COL_SIZES[[#This Row],[column_prec]]&amp;"_"&amp;COL_SIZES[[#This Row],[col_len]]</f>
        <v>varchar_0_255</v>
      </c>
      <c r="B2934" s="108">
        <f>IF(COL_SIZES[[#This Row],[datatype]] = "varchar",
  MIN(
    COL_SIZES[[#This Row],[column_length]],
    IFERROR(VALUE(VLOOKUP(
      COL_SIZES[[#This Row],[table_name]]&amp;"."&amp;COL_SIZES[[#This Row],[column_name]],
      AVG_COL_SIZES[#Data],2,FALSE)),
    COL_SIZES[[#This Row],[column_length]])
  ),
  COL_SIZES[[#This Row],[column_length]])</f>
        <v>255</v>
      </c>
      <c r="C2934" s="109">
        <f>VLOOKUP(A2934,DBMS_TYPE_SIZES[],2,FALSE)</f>
        <v>255</v>
      </c>
      <c r="D2934" s="109">
        <f>VLOOKUP(A2934,DBMS_TYPE_SIZES[],3,FALSE)</f>
        <v>255</v>
      </c>
      <c r="E2934" s="110">
        <f>VLOOKUP(A2934,DBMS_TYPE_SIZES[],4,FALSE)</f>
        <v>256</v>
      </c>
      <c r="F2934" t="s">
        <v>296</v>
      </c>
      <c r="G2934" t="s">
        <v>1080</v>
      </c>
      <c r="H2934" t="s">
        <v>86</v>
      </c>
      <c r="I2934">
        <v>0</v>
      </c>
      <c r="J2934">
        <v>255</v>
      </c>
    </row>
    <row r="2935" spans="1:10">
      <c r="A2935" s="108" t="str">
        <f>COL_SIZES[[#This Row],[datatype]]&amp;"_"&amp;COL_SIZES[[#This Row],[column_prec]]&amp;"_"&amp;COL_SIZES[[#This Row],[col_len]]</f>
        <v>int_10_4</v>
      </c>
      <c r="B2935" s="108">
        <f>IF(COL_SIZES[[#This Row],[datatype]] = "varchar",
  MIN(
    COL_SIZES[[#This Row],[column_length]],
    IFERROR(VALUE(VLOOKUP(
      COL_SIZES[[#This Row],[table_name]]&amp;"."&amp;COL_SIZES[[#This Row],[column_name]],
      AVG_COL_SIZES[#Data],2,FALSE)),
    COL_SIZES[[#This Row],[column_length]])
  ),
  COL_SIZES[[#This Row],[column_length]])</f>
        <v>4</v>
      </c>
      <c r="C2935" s="109">
        <f>VLOOKUP(A2935,DBMS_TYPE_SIZES[],2,FALSE)</f>
        <v>9</v>
      </c>
      <c r="D2935" s="109">
        <f>VLOOKUP(A2935,DBMS_TYPE_SIZES[],3,FALSE)</f>
        <v>4</v>
      </c>
      <c r="E2935" s="110">
        <f>VLOOKUP(A2935,DBMS_TYPE_SIZES[],4,FALSE)</f>
        <v>4</v>
      </c>
      <c r="F2935" t="s">
        <v>296</v>
      </c>
      <c r="G2935" t="s">
        <v>64</v>
      </c>
      <c r="H2935" t="s">
        <v>18</v>
      </c>
      <c r="I2935">
        <v>10</v>
      </c>
      <c r="J2935">
        <v>4</v>
      </c>
    </row>
    <row r="2936" spans="1:10">
      <c r="A2936" s="108" t="str">
        <f>COL_SIZES[[#This Row],[datatype]]&amp;"_"&amp;COL_SIZES[[#This Row],[column_prec]]&amp;"_"&amp;COL_SIZES[[#This Row],[col_len]]</f>
        <v>numeric_19_9</v>
      </c>
      <c r="B2936" s="108">
        <f>IF(COL_SIZES[[#This Row],[datatype]] = "varchar",
  MIN(
    COL_SIZES[[#This Row],[column_length]],
    IFERROR(VALUE(VLOOKUP(
      COL_SIZES[[#This Row],[table_name]]&amp;"."&amp;COL_SIZES[[#This Row],[column_name]],
      AVG_COL_SIZES[#Data],2,FALSE)),
    COL_SIZES[[#This Row],[column_length]])
  ),
  COL_SIZES[[#This Row],[column_length]])</f>
        <v>9</v>
      </c>
      <c r="C2936" s="109">
        <f>VLOOKUP(A2936,DBMS_TYPE_SIZES[],2,FALSE)</f>
        <v>9</v>
      </c>
      <c r="D2936" s="109">
        <f>VLOOKUP(A2936,DBMS_TYPE_SIZES[],3,FALSE)</f>
        <v>9</v>
      </c>
      <c r="E2936" s="110">
        <f>VLOOKUP(A2936,DBMS_TYPE_SIZES[],4,FALSE)</f>
        <v>9</v>
      </c>
      <c r="F2936" t="s">
        <v>296</v>
      </c>
      <c r="G2936" t="s">
        <v>151</v>
      </c>
      <c r="H2936" t="s">
        <v>62</v>
      </c>
      <c r="I2936">
        <v>19</v>
      </c>
      <c r="J2936">
        <v>9</v>
      </c>
    </row>
    <row r="2937" spans="1:10">
      <c r="A2937" s="108" t="str">
        <f>COL_SIZES[[#This Row],[datatype]]&amp;"_"&amp;COL_SIZES[[#This Row],[column_prec]]&amp;"_"&amp;COL_SIZES[[#This Row],[col_len]]</f>
        <v>varchar_0_64</v>
      </c>
      <c r="B2937" s="108">
        <f>IF(COL_SIZES[[#This Row],[datatype]] = "varchar",
  MIN(
    COL_SIZES[[#This Row],[column_length]],
    IFERROR(VALUE(VLOOKUP(
      COL_SIZES[[#This Row],[table_name]]&amp;"."&amp;COL_SIZES[[#This Row],[column_name]],
      AVG_COL_SIZES[#Data],2,FALSE)),
    COL_SIZES[[#This Row],[column_length]])
  ),
  COL_SIZES[[#This Row],[column_length]])</f>
        <v>64</v>
      </c>
      <c r="C2937" s="109">
        <f>VLOOKUP(A2937,DBMS_TYPE_SIZES[],2,FALSE)</f>
        <v>64</v>
      </c>
      <c r="D2937" s="109">
        <f>VLOOKUP(A2937,DBMS_TYPE_SIZES[],3,FALSE)</f>
        <v>64</v>
      </c>
      <c r="E2937" s="110">
        <f>VLOOKUP(A2937,DBMS_TYPE_SIZES[],4,FALSE)</f>
        <v>65</v>
      </c>
      <c r="F2937" t="s">
        <v>296</v>
      </c>
      <c r="G2937" t="s">
        <v>727</v>
      </c>
      <c r="H2937" t="s">
        <v>86</v>
      </c>
      <c r="I2937">
        <v>0</v>
      </c>
      <c r="J2937">
        <v>64</v>
      </c>
    </row>
    <row r="2938" spans="1:10">
      <c r="A2938" s="108" t="str">
        <f>COL_SIZES[[#This Row],[datatype]]&amp;"_"&amp;COL_SIZES[[#This Row],[column_prec]]&amp;"_"&amp;COL_SIZES[[#This Row],[col_len]]</f>
        <v>varchar_0_32</v>
      </c>
      <c r="B2938" s="108">
        <f>IF(COL_SIZES[[#This Row],[datatype]] = "varchar",
  MIN(
    COL_SIZES[[#This Row],[column_length]],
    IFERROR(VALUE(VLOOKUP(
      COL_SIZES[[#This Row],[table_name]]&amp;"."&amp;COL_SIZES[[#This Row],[column_name]],
      AVG_COL_SIZES[#Data],2,FALSE)),
    COL_SIZES[[#This Row],[column_length]])
  ),
  COL_SIZES[[#This Row],[column_length]])</f>
        <v>32</v>
      </c>
      <c r="C2938" s="109">
        <f>VLOOKUP(A2938,DBMS_TYPE_SIZES[],2,FALSE)</f>
        <v>32</v>
      </c>
      <c r="D2938" s="109">
        <f>VLOOKUP(A2938,DBMS_TYPE_SIZES[],3,FALSE)</f>
        <v>32</v>
      </c>
      <c r="E2938" s="110">
        <f>VLOOKUP(A2938,DBMS_TYPE_SIZES[],4,FALSE)</f>
        <v>33</v>
      </c>
      <c r="F2938" t="s">
        <v>296</v>
      </c>
      <c r="G2938" t="s">
        <v>1081</v>
      </c>
      <c r="H2938" t="s">
        <v>86</v>
      </c>
      <c r="I2938">
        <v>0</v>
      </c>
      <c r="J2938">
        <v>32</v>
      </c>
    </row>
    <row r="2939" spans="1:10">
      <c r="A2939" s="108" t="str">
        <f>COL_SIZES[[#This Row],[datatype]]&amp;"_"&amp;COL_SIZES[[#This Row],[column_prec]]&amp;"_"&amp;COL_SIZES[[#This Row],[col_len]]</f>
        <v>varchar_0_255</v>
      </c>
      <c r="B2939" s="108">
        <f>IF(COL_SIZES[[#This Row],[datatype]] = "varchar",
  MIN(
    COL_SIZES[[#This Row],[column_length]],
    IFERROR(VALUE(VLOOKUP(
      COL_SIZES[[#This Row],[table_name]]&amp;"."&amp;COL_SIZES[[#This Row],[column_name]],
      AVG_COL_SIZES[#Data],2,FALSE)),
    COL_SIZES[[#This Row],[column_length]])
  ),
  COL_SIZES[[#This Row],[column_length]])</f>
        <v>255</v>
      </c>
      <c r="C2939" s="109">
        <f>VLOOKUP(A2939,DBMS_TYPE_SIZES[],2,FALSE)</f>
        <v>255</v>
      </c>
      <c r="D2939" s="109">
        <f>VLOOKUP(A2939,DBMS_TYPE_SIZES[],3,FALSE)</f>
        <v>255</v>
      </c>
      <c r="E2939" s="110">
        <f>VLOOKUP(A2939,DBMS_TYPE_SIZES[],4,FALSE)</f>
        <v>256</v>
      </c>
      <c r="F2939" t="s">
        <v>298</v>
      </c>
      <c r="G2939" t="s">
        <v>1082</v>
      </c>
      <c r="H2939" t="s">
        <v>86</v>
      </c>
      <c r="I2939">
        <v>0</v>
      </c>
      <c r="J2939">
        <v>255</v>
      </c>
    </row>
    <row r="2940" spans="1:10">
      <c r="A2940" s="108" t="str">
        <f>COL_SIZES[[#This Row],[datatype]]&amp;"_"&amp;COL_SIZES[[#This Row],[column_prec]]&amp;"_"&amp;COL_SIZES[[#This Row],[col_len]]</f>
        <v>numeric_19_9</v>
      </c>
      <c r="B2940" s="108">
        <f>IF(COL_SIZES[[#This Row],[datatype]] = "varchar",
  MIN(
    COL_SIZES[[#This Row],[column_length]],
    IFERROR(VALUE(VLOOKUP(
      COL_SIZES[[#This Row],[table_name]]&amp;"."&amp;COL_SIZES[[#This Row],[column_name]],
      AVG_COL_SIZES[#Data],2,FALSE)),
    COL_SIZES[[#This Row],[column_length]])
  ),
  COL_SIZES[[#This Row],[column_length]])</f>
        <v>9</v>
      </c>
      <c r="C2940" s="109">
        <f>VLOOKUP(A2940,DBMS_TYPE_SIZES[],2,FALSE)</f>
        <v>9</v>
      </c>
      <c r="D2940" s="109">
        <f>VLOOKUP(A2940,DBMS_TYPE_SIZES[],3,FALSE)</f>
        <v>9</v>
      </c>
      <c r="E2940" s="110">
        <f>VLOOKUP(A2940,DBMS_TYPE_SIZES[],4,FALSE)</f>
        <v>9</v>
      </c>
      <c r="F2940" t="s">
        <v>298</v>
      </c>
      <c r="G2940" t="s">
        <v>143</v>
      </c>
      <c r="H2940" t="s">
        <v>62</v>
      </c>
      <c r="I2940">
        <v>19</v>
      </c>
      <c r="J2940">
        <v>9</v>
      </c>
    </row>
    <row r="2941" spans="1:10">
      <c r="A2941" s="108" t="str">
        <f>COL_SIZES[[#This Row],[datatype]]&amp;"_"&amp;COL_SIZES[[#This Row],[column_prec]]&amp;"_"&amp;COL_SIZES[[#This Row],[col_len]]</f>
        <v>varchar_0_255</v>
      </c>
      <c r="B2941" s="108">
        <f>IF(COL_SIZES[[#This Row],[datatype]] = "varchar",
  MIN(
    COL_SIZES[[#This Row],[column_length]],
    IFERROR(VALUE(VLOOKUP(
      COL_SIZES[[#This Row],[table_name]]&amp;"."&amp;COL_SIZES[[#This Row],[column_name]],
      AVG_COL_SIZES[#Data],2,FALSE)),
    COL_SIZES[[#This Row],[column_length]])
  ),
  COL_SIZES[[#This Row],[column_length]])</f>
        <v>255</v>
      </c>
      <c r="C2941" s="109">
        <f>VLOOKUP(A2941,DBMS_TYPE_SIZES[],2,FALSE)</f>
        <v>255</v>
      </c>
      <c r="D2941" s="109">
        <f>VLOOKUP(A2941,DBMS_TYPE_SIZES[],3,FALSE)</f>
        <v>255</v>
      </c>
      <c r="E2941" s="110">
        <f>VLOOKUP(A2941,DBMS_TYPE_SIZES[],4,FALSE)</f>
        <v>256</v>
      </c>
      <c r="F2941" t="s">
        <v>298</v>
      </c>
      <c r="G2941" t="s">
        <v>1083</v>
      </c>
      <c r="H2941" t="s">
        <v>86</v>
      </c>
      <c r="I2941">
        <v>0</v>
      </c>
      <c r="J2941">
        <v>255</v>
      </c>
    </row>
    <row r="2942" spans="1:10">
      <c r="A2942" s="108" t="str">
        <f>COL_SIZES[[#This Row],[datatype]]&amp;"_"&amp;COL_SIZES[[#This Row],[column_prec]]&amp;"_"&amp;COL_SIZES[[#This Row],[col_len]]</f>
        <v>numeric_1_5</v>
      </c>
      <c r="B2942" s="108">
        <f>IF(COL_SIZES[[#This Row],[datatype]] = "varchar",
  MIN(
    COL_SIZES[[#This Row],[column_length]],
    IFERROR(VALUE(VLOOKUP(
      COL_SIZES[[#This Row],[table_name]]&amp;"."&amp;COL_SIZES[[#This Row],[column_name]],
      AVG_COL_SIZES[#Data],2,FALSE)),
    COL_SIZES[[#This Row],[column_length]])
  ),
  COL_SIZES[[#This Row],[column_length]])</f>
        <v>5</v>
      </c>
      <c r="C2942" s="109">
        <f>VLOOKUP(A2942,DBMS_TYPE_SIZES[],2,FALSE)</f>
        <v>5</v>
      </c>
      <c r="D2942" s="109">
        <f>VLOOKUP(A2942,DBMS_TYPE_SIZES[],3,FALSE)</f>
        <v>5</v>
      </c>
      <c r="E2942" s="110">
        <f>VLOOKUP(A2942,DBMS_TYPE_SIZES[],4,FALSE)</f>
        <v>5</v>
      </c>
      <c r="F2942" t="s">
        <v>298</v>
      </c>
      <c r="G2942" t="s">
        <v>502</v>
      </c>
      <c r="H2942" t="s">
        <v>62</v>
      </c>
      <c r="I2942">
        <v>1</v>
      </c>
      <c r="J2942">
        <v>5</v>
      </c>
    </row>
    <row r="2943" spans="1:10">
      <c r="A2943" s="108" t="str">
        <f>COL_SIZES[[#This Row],[datatype]]&amp;"_"&amp;COL_SIZES[[#This Row],[column_prec]]&amp;"_"&amp;COL_SIZES[[#This Row],[col_len]]</f>
        <v>int_10_4</v>
      </c>
      <c r="B2943" s="108">
        <f>IF(COL_SIZES[[#This Row],[datatype]] = "varchar",
  MIN(
    COL_SIZES[[#This Row],[column_length]],
    IFERROR(VALUE(VLOOKUP(
      COL_SIZES[[#This Row],[table_name]]&amp;"."&amp;COL_SIZES[[#This Row],[column_name]],
      AVG_COL_SIZES[#Data],2,FALSE)),
    COL_SIZES[[#This Row],[column_length]])
  ),
  COL_SIZES[[#This Row],[column_length]])</f>
        <v>4</v>
      </c>
      <c r="C2943" s="109">
        <f>VLOOKUP(A2943,DBMS_TYPE_SIZES[],2,FALSE)</f>
        <v>9</v>
      </c>
      <c r="D2943" s="109">
        <f>VLOOKUP(A2943,DBMS_TYPE_SIZES[],3,FALSE)</f>
        <v>4</v>
      </c>
      <c r="E2943" s="110">
        <f>VLOOKUP(A2943,DBMS_TYPE_SIZES[],4,FALSE)</f>
        <v>4</v>
      </c>
      <c r="F2943" t="s">
        <v>298</v>
      </c>
      <c r="G2943" t="s">
        <v>299</v>
      </c>
      <c r="H2943" t="s">
        <v>18</v>
      </c>
      <c r="I2943">
        <v>10</v>
      </c>
      <c r="J2943">
        <v>4</v>
      </c>
    </row>
    <row r="2944" spans="1:10">
      <c r="A2944" s="108" t="str">
        <f>COL_SIZES[[#This Row],[datatype]]&amp;"_"&amp;COL_SIZES[[#This Row],[column_prec]]&amp;"_"&amp;COL_SIZES[[#This Row],[col_len]]</f>
        <v>varchar_0_64</v>
      </c>
      <c r="B2944" s="108">
        <f>IF(COL_SIZES[[#This Row],[datatype]] = "varchar",
  MIN(
    COL_SIZES[[#This Row],[column_length]],
    IFERROR(VALUE(VLOOKUP(
      COL_SIZES[[#This Row],[table_name]]&amp;"."&amp;COL_SIZES[[#This Row],[column_name]],
      AVG_COL_SIZES[#Data],2,FALSE)),
    COL_SIZES[[#This Row],[column_length]])
  ),
  COL_SIZES[[#This Row],[column_length]])</f>
        <v>64</v>
      </c>
      <c r="C2944" s="109">
        <f>VLOOKUP(A2944,DBMS_TYPE_SIZES[],2,FALSE)</f>
        <v>64</v>
      </c>
      <c r="D2944" s="109">
        <f>VLOOKUP(A2944,DBMS_TYPE_SIZES[],3,FALSE)</f>
        <v>64</v>
      </c>
      <c r="E2944" s="110">
        <f>VLOOKUP(A2944,DBMS_TYPE_SIZES[],4,FALSE)</f>
        <v>65</v>
      </c>
      <c r="F2944" t="s">
        <v>298</v>
      </c>
      <c r="G2944" t="s">
        <v>1084</v>
      </c>
      <c r="H2944" t="s">
        <v>86</v>
      </c>
      <c r="I2944">
        <v>0</v>
      </c>
      <c r="J2944">
        <v>64</v>
      </c>
    </row>
    <row r="2945" spans="1:10">
      <c r="A2945" s="108" t="str">
        <f>COL_SIZES[[#This Row],[datatype]]&amp;"_"&amp;COL_SIZES[[#This Row],[column_prec]]&amp;"_"&amp;COL_SIZES[[#This Row],[col_len]]</f>
        <v>varchar_0_64</v>
      </c>
      <c r="B2945" s="108">
        <f>IF(COL_SIZES[[#This Row],[datatype]] = "varchar",
  MIN(
    COL_SIZES[[#This Row],[column_length]],
    IFERROR(VALUE(VLOOKUP(
      COL_SIZES[[#This Row],[table_name]]&amp;"."&amp;COL_SIZES[[#This Row],[column_name]],
      AVG_COL_SIZES[#Data],2,FALSE)),
    COL_SIZES[[#This Row],[column_length]])
  ),
  COL_SIZES[[#This Row],[column_length]])</f>
        <v>64</v>
      </c>
      <c r="C2945" s="109">
        <f>VLOOKUP(A2945,DBMS_TYPE_SIZES[],2,FALSE)</f>
        <v>64</v>
      </c>
      <c r="D2945" s="109">
        <f>VLOOKUP(A2945,DBMS_TYPE_SIZES[],3,FALSE)</f>
        <v>64</v>
      </c>
      <c r="E2945" s="110">
        <f>VLOOKUP(A2945,DBMS_TYPE_SIZES[],4,FALSE)</f>
        <v>65</v>
      </c>
      <c r="F2945" t="s">
        <v>298</v>
      </c>
      <c r="G2945" t="s">
        <v>1085</v>
      </c>
      <c r="H2945" t="s">
        <v>86</v>
      </c>
      <c r="I2945">
        <v>0</v>
      </c>
      <c r="J2945">
        <v>64</v>
      </c>
    </row>
    <row r="2946" spans="1:10">
      <c r="A2946" s="108" t="str">
        <f>COL_SIZES[[#This Row],[datatype]]&amp;"_"&amp;COL_SIZES[[#This Row],[column_prec]]&amp;"_"&amp;COL_SIZES[[#This Row],[col_len]]</f>
        <v>varchar_0_255</v>
      </c>
      <c r="B2946" s="108">
        <f>IF(COL_SIZES[[#This Row],[datatype]] = "varchar",
  MIN(
    COL_SIZES[[#This Row],[column_length]],
    IFERROR(VALUE(VLOOKUP(
      COL_SIZES[[#This Row],[table_name]]&amp;"."&amp;COL_SIZES[[#This Row],[column_name]],
      AVG_COL_SIZES[#Data],2,FALSE)),
    COL_SIZES[[#This Row],[column_length]])
  ),
  COL_SIZES[[#This Row],[column_length]])</f>
        <v>255</v>
      </c>
      <c r="C2946" s="109">
        <f>VLOOKUP(A2946,DBMS_TYPE_SIZES[],2,FALSE)</f>
        <v>255</v>
      </c>
      <c r="D2946" s="109">
        <f>VLOOKUP(A2946,DBMS_TYPE_SIZES[],3,FALSE)</f>
        <v>255</v>
      </c>
      <c r="E2946" s="110">
        <f>VLOOKUP(A2946,DBMS_TYPE_SIZES[],4,FALSE)</f>
        <v>256</v>
      </c>
      <c r="F2946" t="s">
        <v>298</v>
      </c>
      <c r="G2946" t="s">
        <v>1086</v>
      </c>
      <c r="H2946" t="s">
        <v>86</v>
      </c>
      <c r="I2946">
        <v>0</v>
      </c>
      <c r="J2946">
        <v>255</v>
      </c>
    </row>
    <row r="2947" spans="1:10">
      <c r="A2947" s="108" t="str">
        <f>COL_SIZES[[#This Row],[datatype]]&amp;"_"&amp;COL_SIZES[[#This Row],[column_prec]]&amp;"_"&amp;COL_SIZES[[#This Row],[col_len]]</f>
        <v>varchar_0_255</v>
      </c>
      <c r="B2947" s="108">
        <f>IF(COL_SIZES[[#This Row],[datatype]] = "varchar",
  MIN(
    COL_SIZES[[#This Row],[column_length]],
    IFERROR(VALUE(VLOOKUP(
      COL_SIZES[[#This Row],[table_name]]&amp;"."&amp;COL_SIZES[[#This Row],[column_name]],
      AVG_COL_SIZES[#Data],2,FALSE)),
    COL_SIZES[[#This Row],[column_length]])
  ),
  COL_SIZES[[#This Row],[column_length]])</f>
        <v>255</v>
      </c>
      <c r="C2947" s="109">
        <f>VLOOKUP(A2947,DBMS_TYPE_SIZES[],2,FALSE)</f>
        <v>255</v>
      </c>
      <c r="D2947" s="109">
        <f>VLOOKUP(A2947,DBMS_TYPE_SIZES[],3,FALSE)</f>
        <v>255</v>
      </c>
      <c r="E2947" s="110">
        <f>VLOOKUP(A2947,DBMS_TYPE_SIZES[],4,FALSE)</f>
        <v>256</v>
      </c>
      <c r="F2947" t="s">
        <v>298</v>
      </c>
      <c r="G2947" t="s">
        <v>1087</v>
      </c>
      <c r="H2947" t="s">
        <v>86</v>
      </c>
      <c r="I2947">
        <v>0</v>
      </c>
      <c r="J2947">
        <v>255</v>
      </c>
    </row>
    <row r="2948" spans="1:10">
      <c r="A2948" s="108" t="str">
        <f>COL_SIZES[[#This Row],[datatype]]&amp;"_"&amp;COL_SIZES[[#This Row],[column_prec]]&amp;"_"&amp;COL_SIZES[[#This Row],[col_len]]</f>
        <v>int_10_4</v>
      </c>
      <c r="B2948" s="108">
        <f>IF(COL_SIZES[[#This Row],[datatype]] = "varchar",
  MIN(
    COL_SIZES[[#This Row],[column_length]],
    IFERROR(VALUE(VLOOKUP(
      COL_SIZES[[#This Row],[table_name]]&amp;"."&amp;COL_SIZES[[#This Row],[column_name]],
      AVG_COL_SIZES[#Data],2,FALSE)),
    COL_SIZES[[#This Row],[column_length]])
  ),
  COL_SIZES[[#This Row],[column_length]])</f>
        <v>4</v>
      </c>
      <c r="C2948" s="109">
        <f>VLOOKUP(A2948,DBMS_TYPE_SIZES[],2,FALSE)</f>
        <v>9</v>
      </c>
      <c r="D2948" s="109">
        <f>VLOOKUP(A2948,DBMS_TYPE_SIZES[],3,FALSE)</f>
        <v>4</v>
      </c>
      <c r="E2948" s="110">
        <f>VLOOKUP(A2948,DBMS_TYPE_SIZES[],4,FALSE)</f>
        <v>4</v>
      </c>
      <c r="F2948" t="s">
        <v>298</v>
      </c>
      <c r="G2948" t="s">
        <v>64</v>
      </c>
      <c r="H2948" t="s">
        <v>18</v>
      </c>
      <c r="I2948">
        <v>10</v>
      </c>
      <c r="J2948">
        <v>4</v>
      </c>
    </row>
    <row r="2949" spans="1:10">
      <c r="A2949" s="108" t="str">
        <f>COL_SIZES[[#This Row],[datatype]]&amp;"_"&amp;COL_SIZES[[#This Row],[column_prec]]&amp;"_"&amp;COL_SIZES[[#This Row],[col_len]]</f>
        <v>numeric_19_9</v>
      </c>
      <c r="B2949" s="108">
        <f>IF(COL_SIZES[[#This Row],[datatype]] = "varchar",
  MIN(
    COL_SIZES[[#This Row],[column_length]],
    IFERROR(VALUE(VLOOKUP(
      COL_SIZES[[#This Row],[table_name]]&amp;"."&amp;COL_SIZES[[#This Row],[column_name]],
      AVG_COL_SIZES[#Data],2,FALSE)),
    COL_SIZES[[#This Row],[column_length]])
  ),
  COL_SIZES[[#This Row],[column_length]])</f>
        <v>9</v>
      </c>
      <c r="C2949" s="109">
        <f>VLOOKUP(A2949,DBMS_TYPE_SIZES[],2,FALSE)</f>
        <v>9</v>
      </c>
      <c r="D2949" s="109">
        <f>VLOOKUP(A2949,DBMS_TYPE_SIZES[],3,FALSE)</f>
        <v>9</v>
      </c>
      <c r="E2949" s="110">
        <f>VLOOKUP(A2949,DBMS_TYPE_SIZES[],4,FALSE)</f>
        <v>9</v>
      </c>
      <c r="F2949" t="s">
        <v>298</v>
      </c>
      <c r="G2949" t="s">
        <v>151</v>
      </c>
      <c r="H2949" t="s">
        <v>62</v>
      </c>
      <c r="I2949">
        <v>19</v>
      </c>
      <c r="J2949">
        <v>9</v>
      </c>
    </row>
    <row r="2950" spans="1:10">
      <c r="A2950" s="108" t="str">
        <f>COL_SIZES[[#This Row],[datatype]]&amp;"_"&amp;COL_SIZES[[#This Row],[column_prec]]&amp;"_"&amp;COL_SIZES[[#This Row],[col_len]]</f>
        <v>varchar_0_50</v>
      </c>
      <c r="B2950" s="108">
        <f>IF(COL_SIZES[[#This Row],[datatype]] = "varchar",
  MIN(
    COL_SIZES[[#This Row],[column_length]],
    IFERROR(VALUE(VLOOKUP(
      COL_SIZES[[#This Row],[table_name]]&amp;"."&amp;COL_SIZES[[#This Row],[column_name]],
      AVG_COL_SIZES[#Data],2,FALSE)),
    COL_SIZES[[#This Row],[column_length]])
  ),
  COL_SIZES[[#This Row],[column_length]])</f>
        <v>50</v>
      </c>
      <c r="C2950" s="109">
        <f>VLOOKUP(A2950,DBMS_TYPE_SIZES[],2,FALSE)</f>
        <v>50</v>
      </c>
      <c r="D2950" s="109">
        <f>VLOOKUP(A2950,DBMS_TYPE_SIZES[],3,FALSE)</f>
        <v>50</v>
      </c>
      <c r="E2950" s="110">
        <f>VLOOKUP(A2950,DBMS_TYPE_SIZES[],4,FALSE)</f>
        <v>51</v>
      </c>
      <c r="F2950" t="s">
        <v>1801</v>
      </c>
      <c r="G2950" t="s">
        <v>1803</v>
      </c>
      <c r="H2950" t="s">
        <v>86</v>
      </c>
      <c r="I2950">
        <v>0</v>
      </c>
      <c r="J2950">
        <v>50</v>
      </c>
    </row>
    <row r="2951" spans="1:10">
      <c r="A2951" s="108" t="str">
        <f>COL_SIZES[[#This Row],[datatype]]&amp;"_"&amp;COL_SIZES[[#This Row],[column_prec]]&amp;"_"&amp;COL_SIZES[[#This Row],[col_len]]</f>
        <v>varchar_0_255</v>
      </c>
      <c r="B2951" s="108">
        <f>IF(COL_SIZES[[#This Row],[datatype]] = "varchar",
  MIN(
    COL_SIZES[[#This Row],[column_length]],
    IFERROR(VALUE(VLOOKUP(
      COL_SIZES[[#This Row],[table_name]]&amp;"."&amp;COL_SIZES[[#This Row],[column_name]],
      AVG_COL_SIZES[#Data],2,FALSE)),
    COL_SIZES[[#This Row],[column_length]])
  ),
  COL_SIZES[[#This Row],[column_length]])</f>
        <v>255</v>
      </c>
      <c r="C2951" s="109">
        <f>VLOOKUP(A2951,DBMS_TYPE_SIZES[],2,FALSE)</f>
        <v>255</v>
      </c>
      <c r="D2951" s="109">
        <f>VLOOKUP(A2951,DBMS_TYPE_SIZES[],3,FALSE)</f>
        <v>255</v>
      </c>
      <c r="E2951" s="110">
        <f>VLOOKUP(A2951,DBMS_TYPE_SIZES[],4,FALSE)</f>
        <v>256</v>
      </c>
      <c r="F2951" t="s">
        <v>1801</v>
      </c>
      <c r="G2951" t="s">
        <v>1804</v>
      </c>
      <c r="H2951" t="s">
        <v>86</v>
      </c>
      <c r="I2951">
        <v>0</v>
      </c>
      <c r="J2951">
        <v>255</v>
      </c>
    </row>
    <row r="2952" spans="1:10">
      <c r="A2952" s="108" t="str">
        <f>COL_SIZES[[#This Row],[datatype]]&amp;"_"&amp;COL_SIZES[[#This Row],[column_prec]]&amp;"_"&amp;COL_SIZES[[#This Row],[col_len]]</f>
        <v>varchar_0_50</v>
      </c>
      <c r="B2952" s="108">
        <f>IF(COL_SIZES[[#This Row],[datatype]] = "varchar",
  MIN(
    COL_SIZES[[#This Row],[column_length]],
    IFERROR(VALUE(VLOOKUP(
      COL_SIZES[[#This Row],[table_name]]&amp;"."&amp;COL_SIZES[[#This Row],[column_name]],
      AVG_COL_SIZES[#Data],2,FALSE)),
    COL_SIZES[[#This Row],[column_length]])
  ),
  COL_SIZES[[#This Row],[column_length]])</f>
        <v>50</v>
      </c>
      <c r="C2952" s="109">
        <f>VLOOKUP(A2952,DBMS_TYPE_SIZES[],2,FALSE)</f>
        <v>50</v>
      </c>
      <c r="D2952" s="109">
        <f>VLOOKUP(A2952,DBMS_TYPE_SIZES[],3,FALSE)</f>
        <v>50</v>
      </c>
      <c r="E2952" s="110">
        <f>VLOOKUP(A2952,DBMS_TYPE_SIZES[],4,FALSE)</f>
        <v>51</v>
      </c>
      <c r="F2952" t="s">
        <v>1801</v>
      </c>
      <c r="G2952" t="s">
        <v>1805</v>
      </c>
      <c r="H2952" t="s">
        <v>86</v>
      </c>
      <c r="I2952">
        <v>0</v>
      </c>
      <c r="J2952">
        <v>50</v>
      </c>
    </row>
    <row r="2953" spans="1:10">
      <c r="A2953" s="108" t="str">
        <f>COL_SIZES[[#This Row],[datatype]]&amp;"_"&amp;COL_SIZES[[#This Row],[column_prec]]&amp;"_"&amp;COL_SIZES[[#This Row],[col_len]]</f>
        <v>numeric_19_9</v>
      </c>
      <c r="B2953" s="108">
        <f>IF(COL_SIZES[[#This Row],[datatype]] = "varchar",
  MIN(
    COL_SIZES[[#This Row],[column_length]],
    IFERROR(VALUE(VLOOKUP(
      COL_SIZES[[#This Row],[table_name]]&amp;"."&amp;COL_SIZES[[#This Row],[column_name]],
      AVG_COL_SIZES[#Data],2,FALSE)),
    COL_SIZES[[#This Row],[column_length]])
  ),
  COL_SIZES[[#This Row],[column_length]])</f>
        <v>9</v>
      </c>
      <c r="C2953" s="109">
        <f>VLOOKUP(A2953,DBMS_TYPE_SIZES[],2,FALSE)</f>
        <v>9</v>
      </c>
      <c r="D2953" s="109">
        <f>VLOOKUP(A2953,DBMS_TYPE_SIZES[],3,FALSE)</f>
        <v>9</v>
      </c>
      <c r="E2953" s="110">
        <f>VLOOKUP(A2953,DBMS_TYPE_SIZES[],4,FALSE)</f>
        <v>9</v>
      </c>
      <c r="F2953" t="s">
        <v>1801</v>
      </c>
      <c r="G2953" t="s">
        <v>143</v>
      </c>
      <c r="H2953" t="s">
        <v>62</v>
      </c>
      <c r="I2953">
        <v>19</v>
      </c>
      <c r="J2953">
        <v>9</v>
      </c>
    </row>
    <row r="2954" spans="1:10">
      <c r="A2954" s="108" t="str">
        <f>COL_SIZES[[#This Row],[datatype]]&amp;"_"&amp;COL_SIZES[[#This Row],[column_prec]]&amp;"_"&amp;COL_SIZES[[#This Row],[col_len]]</f>
        <v>int_10_4</v>
      </c>
      <c r="B2954" s="108">
        <f>IF(COL_SIZES[[#This Row],[datatype]] = "varchar",
  MIN(
    COL_SIZES[[#This Row],[column_length]],
    IFERROR(VALUE(VLOOKUP(
      COL_SIZES[[#This Row],[table_name]]&amp;"."&amp;COL_SIZES[[#This Row],[column_name]],
      AVG_COL_SIZES[#Data],2,FALSE)),
    COL_SIZES[[#This Row],[column_length]])
  ),
  COL_SIZES[[#This Row],[column_length]])</f>
        <v>4</v>
      </c>
      <c r="C2954" s="109">
        <f>VLOOKUP(A2954,DBMS_TYPE_SIZES[],2,FALSE)</f>
        <v>9</v>
      </c>
      <c r="D2954" s="109">
        <f>VLOOKUP(A2954,DBMS_TYPE_SIZES[],3,FALSE)</f>
        <v>4</v>
      </c>
      <c r="E2954" s="110">
        <f>VLOOKUP(A2954,DBMS_TYPE_SIZES[],4,FALSE)</f>
        <v>4</v>
      </c>
      <c r="F2954" t="s">
        <v>1801</v>
      </c>
      <c r="G2954" t="s">
        <v>96</v>
      </c>
      <c r="H2954" t="s">
        <v>18</v>
      </c>
      <c r="I2954">
        <v>10</v>
      </c>
      <c r="J2954">
        <v>4</v>
      </c>
    </row>
    <row r="2955" spans="1:10">
      <c r="A2955" s="108" t="str">
        <f>COL_SIZES[[#This Row],[datatype]]&amp;"_"&amp;COL_SIZES[[#This Row],[column_prec]]&amp;"_"&amp;COL_SIZES[[#This Row],[col_len]]</f>
        <v>numeric_19_9</v>
      </c>
      <c r="B2955" s="108">
        <f>IF(COL_SIZES[[#This Row],[datatype]] = "varchar",
  MIN(
    COL_SIZES[[#This Row],[column_length]],
    IFERROR(VALUE(VLOOKUP(
      COL_SIZES[[#This Row],[table_name]]&amp;"."&amp;COL_SIZES[[#This Row],[column_name]],
      AVG_COL_SIZES[#Data],2,FALSE)),
    COL_SIZES[[#This Row],[column_length]])
  ),
  COL_SIZES[[#This Row],[column_length]])</f>
        <v>9</v>
      </c>
      <c r="C2955" s="109">
        <f>VLOOKUP(A2955,DBMS_TYPE_SIZES[],2,FALSE)</f>
        <v>9</v>
      </c>
      <c r="D2955" s="109">
        <f>VLOOKUP(A2955,DBMS_TYPE_SIZES[],3,FALSE)</f>
        <v>9</v>
      </c>
      <c r="E2955" s="110">
        <f>VLOOKUP(A2955,DBMS_TYPE_SIZES[],4,FALSE)</f>
        <v>9</v>
      </c>
      <c r="F2955" t="s">
        <v>1807</v>
      </c>
      <c r="G2955" t="s">
        <v>143</v>
      </c>
      <c r="H2955" t="s">
        <v>62</v>
      </c>
      <c r="I2955">
        <v>19</v>
      </c>
      <c r="J2955">
        <v>9</v>
      </c>
    </row>
    <row r="2956" spans="1:10">
      <c r="A2956" s="108" t="str">
        <f>COL_SIZES[[#This Row],[datatype]]&amp;"_"&amp;COL_SIZES[[#This Row],[column_prec]]&amp;"_"&amp;COL_SIZES[[#This Row],[col_len]]</f>
        <v>varchar_0_255</v>
      </c>
      <c r="B2956" s="108">
        <f>IF(COL_SIZES[[#This Row],[datatype]] = "varchar",
  MIN(
    COL_SIZES[[#This Row],[column_length]],
    IFERROR(VALUE(VLOOKUP(
      COL_SIZES[[#This Row],[table_name]]&amp;"."&amp;COL_SIZES[[#This Row],[column_name]],
      AVG_COL_SIZES[#Data],2,FALSE)),
    COL_SIZES[[#This Row],[column_length]])
  ),
  COL_SIZES[[#This Row],[column_length]])</f>
        <v>255</v>
      </c>
      <c r="C2956" s="109">
        <f>VLOOKUP(A2956,DBMS_TYPE_SIZES[],2,FALSE)</f>
        <v>255</v>
      </c>
      <c r="D2956" s="109">
        <f>VLOOKUP(A2956,DBMS_TYPE_SIZES[],3,FALSE)</f>
        <v>255</v>
      </c>
      <c r="E2956" s="110">
        <f>VLOOKUP(A2956,DBMS_TYPE_SIZES[],4,FALSE)</f>
        <v>256</v>
      </c>
      <c r="F2956" t="s">
        <v>1807</v>
      </c>
      <c r="G2956" t="s">
        <v>1809</v>
      </c>
      <c r="H2956" t="s">
        <v>86</v>
      </c>
      <c r="I2956">
        <v>0</v>
      </c>
      <c r="J2956">
        <v>255</v>
      </c>
    </row>
    <row r="2957" spans="1:10">
      <c r="A2957" s="108" t="str">
        <f>COL_SIZES[[#This Row],[datatype]]&amp;"_"&amp;COL_SIZES[[#This Row],[column_prec]]&amp;"_"&amp;COL_SIZES[[#This Row],[col_len]]</f>
        <v>varchar_0_255</v>
      </c>
      <c r="B2957" s="108">
        <f>IF(COL_SIZES[[#This Row],[datatype]] = "varchar",
  MIN(
    COL_SIZES[[#This Row],[column_length]],
    IFERROR(VALUE(VLOOKUP(
      COL_SIZES[[#This Row],[table_name]]&amp;"."&amp;COL_SIZES[[#This Row],[column_name]],
      AVG_COL_SIZES[#Data],2,FALSE)),
    COL_SIZES[[#This Row],[column_length]])
  ),
  COL_SIZES[[#This Row],[column_length]])</f>
        <v>255</v>
      </c>
      <c r="C2957" s="109">
        <f>VLOOKUP(A2957,DBMS_TYPE_SIZES[],2,FALSE)</f>
        <v>255</v>
      </c>
      <c r="D2957" s="109">
        <f>VLOOKUP(A2957,DBMS_TYPE_SIZES[],3,FALSE)</f>
        <v>255</v>
      </c>
      <c r="E2957" s="110">
        <f>VLOOKUP(A2957,DBMS_TYPE_SIZES[],4,FALSE)</f>
        <v>256</v>
      </c>
      <c r="F2957" t="s">
        <v>1807</v>
      </c>
      <c r="G2957" t="s">
        <v>1810</v>
      </c>
      <c r="H2957" t="s">
        <v>86</v>
      </c>
      <c r="I2957">
        <v>0</v>
      </c>
      <c r="J2957">
        <v>255</v>
      </c>
    </row>
    <row r="2958" spans="1:10">
      <c r="A2958" s="108" t="str">
        <f>COL_SIZES[[#This Row],[datatype]]&amp;"_"&amp;COL_SIZES[[#This Row],[column_prec]]&amp;"_"&amp;COL_SIZES[[#This Row],[col_len]]</f>
        <v>int_10_4</v>
      </c>
      <c r="B2958" s="108">
        <f>IF(COL_SIZES[[#This Row],[datatype]] = "varchar",
  MIN(
    COL_SIZES[[#This Row],[column_length]],
    IFERROR(VALUE(VLOOKUP(
      COL_SIZES[[#This Row],[table_name]]&amp;"."&amp;COL_SIZES[[#This Row],[column_name]],
      AVG_COL_SIZES[#Data],2,FALSE)),
    COL_SIZES[[#This Row],[column_length]])
  ),
  COL_SIZES[[#This Row],[column_length]])</f>
        <v>4</v>
      </c>
      <c r="C2958" s="109">
        <f>VLOOKUP(A2958,DBMS_TYPE_SIZES[],2,FALSE)</f>
        <v>9</v>
      </c>
      <c r="D2958" s="109">
        <f>VLOOKUP(A2958,DBMS_TYPE_SIZES[],3,FALSE)</f>
        <v>4</v>
      </c>
      <c r="E2958" s="110">
        <f>VLOOKUP(A2958,DBMS_TYPE_SIZES[],4,FALSE)</f>
        <v>4</v>
      </c>
      <c r="F2958" t="s">
        <v>1807</v>
      </c>
      <c r="G2958" t="s">
        <v>96</v>
      </c>
      <c r="H2958" t="s">
        <v>18</v>
      </c>
      <c r="I2958">
        <v>10</v>
      </c>
      <c r="J2958">
        <v>4</v>
      </c>
    </row>
    <row r="2959" spans="1:10">
      <c r="A2959" s="108" t="str">
        <f>COL_SIZES[[#This Row],[datatype]]&amp;"_"&amp;COL_SIZES[[#This Row],[column_prec]]&amp;"_"&amp;COL_SIZES[[#This Row],[col_len]]</f>
        <v>varchar_0_255</v>
      </c>
      <c r="B2959" s="108">
        <f>IF(COL_SIZES[[#This Row],[datatype]] = "varchar",
  MIN(
    COL_SIZES[[#This Row],[column_length]],
    IFERROR(VALUE(VLOOKUP(
      COL_SIZES[[#This Row],[table_name]]&amp;"."&amp;COL_SIZES[[#This Row],[column_name]],
      AVG_COL_SIZES[#Data],2,FALSE)),
    COL_SIZES[[#This Row],[column_length]])
  ),
  COL_SIZES[[#This Row],[column_length]])</f>
        <v>255</v>
      </c>
      <c r="C2959" s="109">
        <f>VLOOKUP(A2959,DBMS_TYPE_SIZES[],2,FALSE)</f>
        <v>255</v>
      </c>
      <c r="D2959" s="109">
        <f>VLOOKUP(A2959,DBMS_TYPE_SIZES[],3,FALSE)</f>
        <v>255</v>
      </c>
      <c r="E2959" s="110">
        <f>VLOOKUP(A2959,DBMS_TYPE_SIZES[],4,FALSE)</f>
        <v>256</v>
      </c>
      <c r="F2959" t="s">
        <v>1812</v>
      </c>
      <c r="G2959" t="s">
        <v>1548</v>
      </c>
      <c r="H2959" t="s">
        <v>86</v>
      </c>
      <c r="I2959">
        <v>0</v>
      </c>
      <c r="J2959">
        <v>255</v>
      </c>
    </row>
    <row r="2960" spans="1:10">
      <c r="A2960" s="108" t="str">
        <f>COL_SIZES[[#This Row],[datatype]]&amp;"_"&amp;COL_SIZES[[#This Row],[column_prec]]&amp;"_"&amp;COL_SIZES[[#This Row],[col_len]]</f>
        <v>numeric_19_9</v>
      </c>
      <c r="B2960" s="108">
        <f>IF(COL_SIZES[[#This Row],[datatype]] = "varchar",
  MIN(
    COL_SIZES[[#This Row],[column_length]],
    IFERROR(VALUE(VLOOKUP(
      COL_SIZES[[#This Row],[table_name]]&amp;"."&amp;COL_SIZES[[#This Row],[column_name]],
      AVG_COL_SIZES[#Data],2,FALSE)),
    COL_SIZES[[#This Row],[column_length]])
  ),
  COL_SIZES[[#This Row],[column_length]])</f>
        <v>9</v>
      </c>
      <c r="C2960" s="109">
        <f>VLOOKUP(A2960,DBMS_TYPE_SIZES[],2,FALSE)</f>
        <v>9</v>
      </c>
      <c r="D2960" s="109">
        <f>VLOOKUP(A2960,DBMS_TYPE_SIZES[],3,FALSE)</f>
        <v>9</v>
      </c>
      <c r="E2960" s="110">
        <f>VLOOKUP(A2960,DBMS_TYPE_SIZES[],4,FALSE)</f>
        <v>9</v>
      </c>
      <c r="F2960" t="s">
        <v>1812</v>
      </c>
      <c r="G2960" t="s">
        <v>143</v>
      </c>
      <c r="H2960" t="s">
        <v>62</v>
      </c>
      <c r="I2960">
        <v>19</v>
      </c>
      <c r="J2960">
        <v>9</v>
      </c>
    </row>
    <row r="2961" spans="1:10">
      <c r="A2961" s="108" t="str">
        <f>COL_SIZES[[#This Row],[datatype]]&amp;"_"&amp;COL_SIZES[[#This Row],[column_prec]]&amp;"_"&amp;COL_SIZES[[#This Row],[col_len]]</f>
        <v>int_10_4</v>
      </c>
      <c r="B2961" s="108">
        <f>IF(COL_SIZES[[#This Row],[datatype]] = "varchar",
  MIN(
    COL_SIZES[[#This Row],[column_length]],
    IFERROR(VALUE(VLOOKUP(
      COL_SIZES[[#This Row],[table_name]]&amp;"."&amp;COL_SIZES[[#This Row],[column_name]],
      AVG_COL_SIZES[#Data],2,FALSE)),
    COL_SIZES[[#This Row],[column_length]])
  ),
  COL_SIZES[[#This Row],[column_length]])</f>
        <v>4</v>
      </c>
      <c r="C2961" s="109">
        <f>VLOOKUP(A2961,DBMS_TYPE_SIZES[],2,FALSE)</f>
        <v>9</v>
      </c>
      <c r="D2961" s="109">
        <f>VLOOKUP(A2961,DBMS_TYPE_SIZES[],3,FALSE)</f>
        <v>4</v>
      </c>
      <c r="E2961" s="110">
        <f>VLOOKUP(A2961,DBMS_TYPE_SIZES[],4,FALSE)</f>
        <v>4</v>
      </c>
      <c r="F2961" t="s">
        <v>1812</v>
      </c>
      <c r="G2961" t="s">
        <v>96</v>
      </c>
      <c r="H2961" t="s">
        <v>18</v>
      </c>
      <c r="I2961">
        <v>10</v>
      </c>
      <c r="J2961">
        <v>4</v>
      </c>
    </row>
    <row r="2962" spans="1:10">
      <c r="A2962" s="108" t="str">
        <f>COL_SIZES[[#This Row],[datatype]]&amp;"_"&amp;COL_SIZES[[#This Row],[column_prec]]&amp;"_"&amp;COL_SIZES[[#This Row],[col_len]]</f>
        <v>varchar_0_50</v>
      </c>
      <c r="B2962" s="108">
        <f>IF(COL_SIZES[[#This Row],[datatype]] = "varchar",
  MIN(
    COL_SIZES[[#This Row],[column_length]],
    IFERROR(VALUE(VLOOKUP(
      COL_SIZES[[#This Row],[table_name]]&amp;"."&amp;COL_SIZES[[#This Row],[column_name]],
      AVG_COL_SIZES[#Data],2,FALSE)),
    COL_SIZES[[#This Row],[column_length]])
  ),
  COL_SIZES[[#This Row],[column_length]])</f>
        <v>50</v>
      </c>
      <c r="C2962" s="109">
        <f>VLOOKUP(A2962,DBMS_TYPE_SIZES[],2,FALSE)</f>
        <v>50</v>
      </c>
      <c r="D2962" s="109">
        <f>VLOOKUP(A2962,DBMS_TYPE_SIZES[],3,FALSE)</f>
        <v>50</v>
      </c>
      <c r="E2962" s="110">
        <f>VLOOKUP(A2962,DBMS_TYPE_SIZES[],4,FALSE)</f>
        <v>51</v>
      </c>
      <c r="F2962" t="s">
        <v>1815</v>
      </c>
      <c r="G2962" t="s">
        <v>1817</v>
      </c>
      <c r="H2962" t="s">
        <v>86</v>
      </c>
      <c r="I2962">
        <v>0</v>
      </c>
      <c r="J2962">
        <v>50</v>
      </c>
    </row>
    <row r="2963" spans="1:10">
      <c r="A2963" s="108" t="str">
        <f>COL_SIZES[[#This Row],[datatype]]&amp;"_"&amp;COL_SIZES[[#This Row],[column_prec]]&amp;"_"&amp;COL_SIZES[[#This Row],[col_len]]</f>
        <v>numeric_19_9</v>
      </c>
      <c r="B2963" s="108">
        <f>IF(COL_SIZES[[#This Row],[datatype]] = "varchar",
  MIN(
    COL_SIZES[[#This Row],[column_length]],
    IFERROR(VALUE(VLOOKUP(
      COL_SIZES[[#This Row],[table_name]]&amp;"."&amp;COL_SIZES[[#This Row],[column_name]],
      AVG_COL_SIZES[#Data],2,FALSE)),
    COL_SIZES[[#This Row],[column_length]])
  ),
  COL_SIZES[[#This Row],[column_length]])</f>
        <v>9</v>
      </c>
      <c r="C2963" s="109">
        <f>VLOOKUP(A2963,DBMS_TYPE_SIZES[],2,FALSE)</f>
        <v>9</v>
      </c>
      <c r="D2963" s="109">
        <f>VLOOKUP(A2963,DBMS_TYPE_SIZES[],3,FALSE)</f>
        <v>9</v>
      </c>
      <c r="E2963" s="110">
        <f>VLOOKUP(A2963,DBMS_TYPE_SIZES[],4,FALSE)</f>
        <v>9</v>
      </c>
      <c r="F2963" t="s">
        <v>1815</v>
      </c>
      <c r="G2963" t="s">
        <v>143</v>
      </c>
      <c r="H2963" t="s">
        <v>62</v>
      </c>
      <c r="I2963">
        <v>19</v>
      </c>
      <c r="J2963">
        <v>9</v>
      </c>
    </row>
    <row r="2964" spans="1:10">
      <c r="A2964" s="108" t="str">
        <f>COL_SIZES[[#This Row],[datatype]]&amp;"_"&amp;COL_SIZES[[#This Row],[column_prec]]&amp;"_"&amp;COL_SIZES[[#This Row],[col_len]]</f>
        <v>int_10_4</v>
      </c>
      <c r="B2964" s="108">
        <f>IF(COL_SIZES[[#This Row],[datatype]] = "varchar",
  MIN(
    COL_SIZES[[#This Row],[column_length]],
    IFERROR(VALUE(VLOOKUP(
      COL_SIZES[[#This Row],[table_name]]&amp;"."&amp;COL_SIZES[[#This Row],[column_name]],
      AVG_COL_SIZES[#Data],2,FALSE)),
    COL_SIZES[[#This Row],[column_length]])
  ),
  COL_SIZES[[#This Row],[column_length]])</f>
        <v>4</v>
      </c>
      <c r="C2964" s="109">
        <f>VLOOKUP(A2964,DBMS_TYPE_SIZES[],2,FALSE)</f>
        <v>9</v>
      </c>
      <c r="D2964" s="109">
        <f>VLOOKUP(A2964,DBMS_TYPE_SIZES[],3,FALSE)</f>
        <v>4</v>
      </c>
      <c r="E2964" s="110">
        <f>VLOOKUP(A2964,DBMS_TYPE_SIZES[],4,FALSE)</f>
        <v>4</v>
      </c>
      <c r="F2964" t="s">
        <v>1815</v>
      </c>
      <c r="G2964" t="s">
        <v>96</v>
      </c>
      <c r="H2964" t="s">
        <v>18</v>
      </c>
      <c r="I2964">
        <v>10</v>
      </c>
      <c r="J2964">
        <v>4</v>
      </c>
    </row>
    <row r="2965" spans="1:10">
      <c r="A2965" s="108" t="str">
        <f>COL_SIZES[[#This Row],[datatype]]&amp;"_"&amp;COL_SIZES[[#This Row],[column_prec]]&amp;"_"&amp;COL_SIZES[[#This Row],[col_len]]</f>
        <v>varchar_0_64</v>
      </c>
      <c r="B2965" s="108">
        <f>IF(COL_SIZES[[#This Row],[datatype]] = "varchar",
  MIN(
    COL_SIZES[[#This Row],[column_length]],
    IFERROR(VALUE(VLOOKUP(
      COL_SIZES[[#This Row],[table_name]]&amp;"."&amp;COL_SIZES[[#This Row],[column_name]],
      AVG_COL_SIZES[#Data],2,FALSE)),
    COL_SIZES[[#This Row],[column_length]])
  ),
  COL_SIZES[[#This Row],[column_length]])</f>
        <v>64</v>
      </c>
      <c r="C2965" s="109">
        <f>VLOOKUP(A2965,DBMS_TYPE_SIZES[],2,FALSE)</f>
        <v>64</v>
      </c>
      <c r="D2965" s="109">
        <f>VLOOKUP(A2965,DBMS_TYPE_SIZES[],3,FALSE)</f>
        <v>64</v>
      </c>
      <c r="E2965" s="110">
        <f>VLOOKUP(A2965,DBMS_TYPE_SIZES[],4,FALSE)</f>
        <v>65</v>
      </c>
      <c r="F2965" t="s">
        <v>1819</v>
      </c>
      <c r="G2965" t="s">
        <v>2020</v>
      </c>
      <c r="H2965" t="s">
        <v>86</v>
      </c>
      <c r="I2965">
        <v>0</v>
      </c>
      <c r="J2965">
        <v>1024</v>
      </c>
    </row>
    <row r="2966" spans="1:10">
      <c r="A2966" s="108" t="str">
        <f>COL_SIZES[[#This Row],[datatype]]&amp;"_"&amp;COL_SIZES[[#This Row],[column_prec]]&amp;"_"&amp;COL_SIZES[[#This Row],[col_len]]</f>
        <v>numeric_19_9</v>
      </c>
      <c r="B2966" s="108">
        <f>IF(COL_SIZES[[#This Row],[datatype]] = "varchar",
  MIN(
    COL_SIZES[[#This Row],[column_length]],
    IFERROR(VALUE(VLOOKUP(
      COL_SIZES[[#This Row],[table_name]]&amp;"."&amp;COL_SIZES[[#This Row],[column_name]],
      AVG_COL_SIZES[#Data],2,FALSE)),
    COL_SIZES[[#This Row],[column_length]])
  ),
  COL_SIZES[[#This Row],[column_length]])</f>
        <v>9</v>
      </c>
      <c r="C2966" s="109">
        <f>VLOOKUP(A2966,DBMS_TYPE_SIZES[],2,FALSE)</f>
        <v>9</v>
      </c>
      <c r="D2966" s="109">
        <f>VLOOKUP(A2966,DBMS_TYPE_SIZES[],3,FALSE)</f>
        <v>9</v>
      </c>
      <c r="E2966" s="110">
        <f>VLOOKUP(A2966,DBMS_TYPE_SIZES[],4,FALSE)</f>
        <v>9</v>
      </c>
      <c r="F2966" t="s">
        <v>1819</v>
      </c>
      <c r="G2966" t="s">
        <v>143</v>
      </c>
      <c r="H2966" t="s">
        <v>62</v>
      </c>
      <c r="I2966">
        <v>19</v>
      </c>
      <c r="J2966">
        <v>9</v>
      </c>
    </row>
    <row r="2967" spans="1:10">
      <c r="A2967" s="108" t="str">
        <f>COL_SIZES[[#This Row],[datatype]]&amp;"_"&amp;COL_SIZES[[#This Row],[column_prec]]&amp;"_"&amp;COL_SIZES[[#This Row],[col_len]]</f>
        <v>int_10_4</v>
      </c>
      <c r="B2967" s="108">
        <f>IF(COL_SIZES[[#This Row],[datatype]] = "varchar",
  MIN(
    COL_SIZES[[#This Row],[column_length]],
    IFERROR(VALUE(VLOOKUP(
      COL_SIZES[[#This Row],[table_name]]&amp;"."&amp;COL_SIZES[[#This Row],[column_name]],
      AVG_COL_SIZES[#Data],2,FALSE)),
    COL_SIZES[[#This Row],[column_length]])
  ),
  COL_SIZES[[#This Row],[column_length]])</f>
        <v>4</v>
      </c>
      <c r="C2967" s="109">
        <f>VLOOKUP(A2967,DBMS_TYPE_SIZES[],2,FALSE)</f>
        <v>9</v>
      </c>
      <c r="D2967" s="109">
        <f>VLOOKUP(A2967,DBMS_TYPE_SIZES[],3,FALSE)</f>
        <v>4</v>
      </c>
      <c r="E2967" s="110">
        <f>VLOOKUP(A2967,DBMS_TYPE_SIZES[],4,FALSE)</f>
        <v>4</v>
      </c>
      <c r="F2967" t="s">
        <v>1819</v>
      </c>
      <c r="G2967" t="s">
        <v>1822</v>
      </c>
      <c r="H2967" t="s">
        <v>18</v>
      </c>
      <c r="I2967">
        <v>10</v>
      </c>
      <c r="J2967">
        <v>4</v>
      </c>
    </row>
    <row r="2968" spans="1:10">
      <c r="A2968" s="108" t="str">
        <f>COL_SIZES[[#This Row],[datatype]]&amp;"_"&amp;COL_SIZES[[#This Row],[column_prec]]&amp;"_"&amp;COL_SIZES[[#This Row],[col_len]]</f>
        <v>varchar_0_50</v>
      </c>
      <c r="B2968" s="108">
        <f>IF(COL_SIZES[[#This Row],[datatype]] = "varchar",
  MIN(
    COL_SIZES[[#This Row],[column_length]],
    IFERROR(VALUE(VLOOKUP(
      COL_SIZES[[#This Row],[table_name]]&amp;"."&amp;COL_SIZES[[#This Row],[column_name]],
      AVG_COL_SIZES[#Data],2,FALSE)),
    COL_SIZES[[#This Row],[column_length]])
  ),
  COL_SIZES[[#This Row],[column_length]])</f>
        <v>50</v>
      </c>
      <c r="C2968" s="109">
        <f>VLOOKUP(A2968,DBMS_TYPE_SIZES[],2,FALSE)</f>
        <v>50</v>
      </c>
      <c r="D2968" s="109">
        <f>VLOOKUP(A2968,DBMS_TYPE_SIZES[],3,FALSE)</f>
        <v>50</v>
      </c>
      <c r="E2968" s="110">
        <f>VLOOKUP(A2968,DBMS_TYPE_SIZES[],4,FALSE)</f>
        <v>51</v>
      </c>
      <c r="F2968" t="s">
        <v>1819</v>
      </c>
      <c r="G2968" t="s">
        <v>1823</v>
      </c>
      <c r="H2968" t="s">
        <v>86</v>
      </c>
      <c r="I2968">
        <v>0</v>
      </c>
      <c r="J2968">
        <v>50</v>
      </c>
    </row>
    <row r="2969" spans="1:10">
      <c r="A2969" s="108" t="str">
        <f>COL_SIZES[[#This Row],[datatype]]&amp;"_"&amp;COL_SIZES[[#This Row],[column_prec]]&amp;"_"&amp;COL_SIZES[[#This Row],[col_len]]</f>
        <v>int_10_4</v>
      </c>
      <c r="B2969" s="108">
        <f>IF(COL_SIZES[[#This Row],[datatype]] = "varchar",
  MIN(
    COL_SIZES[[#This Row],[column_length]],
    IFERROR(VALUE(VLOOKUP(
      COL_SIZES[[#This Row],[table_name]]&amp;"."&amp;COL_SIZES[[#This Row],[column_name]],
      AVG_COL_SIZES[#Data],2,FALSE)),
    COL_SIZES[[#This Row],[column_length]])
  ),
  COL_SIZES[[#This Row],[column_length]])</f>
        <v>4</v>
      </c>
      <c r="C2969" s="109">
        <f>VLOOKUP(A2969,DBMS_TYPE_SIZES[],2,FALSE)</f>
        <v>9</v>
      </c>
      <c r="D2969" s="109">
        <f>VLOOKUP(A2969,DBMS_TYPE_SIZES[],3,FALSE)</f>
        <v>4</v>
      </c>
      <c r="E2969" s="110">
        <f>VLOOKUP(A2969,DBMS_TYPE_SIZES[],4,FALSE)</f>
        <v>4</v>
      </c>
      <c r="F2969" t="s">
        <v>1819</v>
      </c>
      <c r="G2969" t="s">
        <v>67</v>
      </c>
      <c r="H2969" t="s">
        <v>18</v>
      </c>
      <c r="I2969">
        <v>10</v>
      </c>
      <c r="J2969">
        <v>4</v>
      </c>
    </row>
    <row r="2970" spans="1:10">
      <c r="A2970" s="108" t="str">
        <f>COL_SIZES[[#This Row],[datatype]]&amp;"_"&amp;COL_SIZES[[#This Row],[column_prec]]&amp;"_"&amp;COL_SIZES[[#This Row],[col_len]]</f>
        <v>numeric_19_9</v>
      </c>
      <c r="B2970" s="108">
        <f>IF(COL_SIZES[[#This Row],[datatype]] = "varchar",
  MIN(
    COL_SIZES[[#This Row],[column_length]],
    IFERROR(VALUE(VLOOKUP(
      COL_SIZES[[#This Row],[table_name]]&amp;"."&amp;COL_SIZES[[#This Row],[column_name]],
      AVG_COL_SIZES[#Data],2,FALSE)),
    COL_SIZES[[#This Row],[column_length]])
  ),
  COL_SIZES[[#This Row],[column_length]])</f>
        <v>9</v>
      </c>
      <c r="C2970" s="109">
        <f>VLOOKUP(A2970,DBMS_TYPE_SIZES[],2,FALSE)</f>
        <v>9</v>
      </c>
      <c r="D2970" s="109">
        <f>VLOOKUP(A2970,DBMS_TYPE_SIZES[],3,FALSE)</f>
        <v>9</v>
      </c>
      <c r="E2970" s="110">
        <f>VLOOKUP(A2970,DBMS_TYPE_SIZES[],4,FALSE)</f>
        <v>9</v>
      </c>
      <c r="F2970" t="s">
        <v>1824</v>
      </c>
      <c r="G2970" t="s">
        <v>143</v>
      </c>
      <c r="H2970" t="s">
        <v>62</v>
      </c>
      <c r="I2970">
        <v>19</v>
      </c>
      <c r="J2970">
        <v>9</v>
      </c>
    </row>
    <row r="2971" spans="1:10">
      <c r="A2971" s="108" t="str">
        <f>COL_SIZES[[#This Row],[datatype]]&amp;"_"&amp;COL_SIZES[[#This Row],[column_prec]]&amp;"_"&amp;COL_SIZES[[#This Row],[col_len]]</f>
        <v>varchar_0_50</v>
      </c>
      <c r="B2971" s="108">
        <f>IF(COL_SIZES[[#This Row],[datatype]] = "varchar",
  MIN(
    COL_SIZES[[#This Row],[column_length]],
    IFERROR(VALUE(VLOOKUP(
      COL_SIZES[[#This Row],[table_name]]&amp;"."&amp;COL_SIZES[[#This Row],[column_name]],
      AVG_COL_SIZES[#Data],2,FALSE)),
    COL_SIZES[[#This Row],[column_length]])
  ),
  COL_SIZES[[#This Row],[column_length]])</f>
        <v>50</v>
      </c>
      <c r="C2971" s="109">
        <f>VLOOKUP(A2971,DBMS_TYPE_SIZES[],2,FALSE)</f>
        <v>50</v>
      </c>
      <c r="D2971" s="109">
        <f>VLOOKUP(A2971,DBMS_TYPE_SIZES[],3,FALSE)</f>
        <v>50</v>
      </c>
      <c r="E2971" s="110">
        <f>VLOOKUP(A2971,DBMS_TYPE_SIZES[],4,FALSE)</f>
        <v>51</v>
      </c>
      <c r="F2971" t="s">
        <v>1824</v>
      </c>
      <c r="G2971" t="s">
        <v>1826</v>
      </c>
      <c r="H2971" t="s">
        <v>86</v>
      </c>
      <c r="I2971">
        <v>0</v>
      </c>
      <c r="J2971">
        <v>50</v>
      </c>
    </row>
    <row r="2972" spans="1:10">
      <c r="A2972" s="108" t="str">
        <f>COL_SIZES[[#This Row],[datatype]]&amp;"_"&amp;COL_SIZES[[#This Row],[column_prec]]&amp;"_"&amp;COL_SIZES[[#This Row],[col_len]]</f>
        <v>int_10_4</v>
      </c>
      <c r="B2972" s="108">
        <f>IF(COL_SIZES[[#This Row],[datatype]] = "varchar",
  MIN(
    COL_SIZES[[#This Row],[column_length]],
    IFERROR(VALUE(VLOOKUP(
      COL_SIZES[[#This Row],[table_name]]&amp;"."&amp;COL_SIZES[[#This Row],[column_name]],
      AVG_COL_SIZES[#Data],2,FALSE)),
    COL_SIZES[[#This Row],[column_length]])
  ),
  COL_SIZES[[#This Row],[column_length]])</f>
        <v>4</v>
      </c>
      <c r="C2972" s="109">
        <f>VLOOKUP(A2972,DBMS_TYPE_SIZES[],2,FALSE)</f>
        <v>9</v>
      </c>
      <c r="D2972" s="109">
        <f>VLOOKUP(A2972,DBMS_TYPE_SIZES[],3,FALSE)</f>
        <v>4</v>
      </c>
      <c r="E2972" s="110">
        <f>VLOOKUP(A2972,DBMS_TYPE_SIZES[],4,FALSE)</f>
        <v>4</v>
      </c>
      <c r="F2972" t="s">
        <v>1824</v>
      </c>
      <c r="G2972" t="s">
        <v>96</v>
      </c>
      <c r="H2972" t="s">
        <v>18</v>
      </c>
      <c r="I2972">
        <v>10</v>
      </c>
      <c r="J2972">
        <v>4</v>
      </c>
    </row>
    <row r="2973" spans="1:10">
      <c r="A2973" s="108" t="str">
        <f>COL_SIZES[[#This Row],[datatype]]&amp;"_"&amp;COL_SIZES[[#This Row],[column_prec]]&amp;"_"&amp;COL_SIZES[[#This Row],[col_len]]</f>
        <v>varchar_0_50</v>
      </c>
      <c r="B2973" s="108">
        <f>IF(COL_SIZES[[#This Row],[datatype]] = "varchar",
  MIN(
    COL_SIZES[[#This Row],[column_length]],
    IFERROR(VALUE(VLOOKUP(
      COL_SIZES[[#This Row],[table_name]]&amp;"."&amp;COL_SIZES[[#This Row],[column_name]],
      AVG_COL_SIZES[#Data],2,FALSE)),
    COL_SIZES[[#This Row],[column_length]])
  ),
  COL_SIZES[[#This Row],[column_length]])</f>
        <v>50</v>
      </c>
      <c r="C2973" s="109">
        <f>VLOOKUP(A2973,DBMS_TYPE_SIZES[],2,FALSE)</f>
        <v>50</v>
      </c>
      <c r="D2973" s="109">
        <f>VLOOKUP(A2973,DBMS_TYPE_SIZES[],3,FALSE)</f>
        <v>50</v>
      </c>
      <c r="E2973" s="110">
        <f>VLOOKUP(A2973,DBMS_TYPE_SIZES[],4,FALSE)</f>
        <v>51</v>
      </c>
      <c r="F2973" t="s">
        <v>1828</v>
      </c>
      <c r="G2973" t="s">
        <v>1830</v>
      </c>
      <c r="H2973" t="s">
        <v>86</v>
      </c>
      <c r="I2973">
        <v>0</v>
      </c>
      <c r="J2973">
        <v>50</v>
      </c>
    </row>
    <row r="2974" spans="1:10">
      <c r="A2974" s="108" t="str">
        <f>COL_SIZES[[#This Row],[datatype]]&amp;"_"&amp;COL_SIZES[[#This Row],[column_prec]]&amp;"_"&amp;COL_SIZES[[#This Row],[col_len]]</f>
        <v>numeric_19_9</v>
      </c>
      <c r="B2974" s="108">
        <f>IF(COL_SIZES[[#This Row],[datatype]] = "varchar",
  MIN(
    COL_SIZES[[#This Row],[column_length]],
    IFERROR(VALUE(VLOOKUP(
      COL_SIZES[[#This Row],[table_name]]&amp;"."&amp;COL_SIZES[[#This Row],[column_name]],
      AVG_COL_SIZES[#Data],2,FALSE)),
    COL_SIZES[[#This Row],[column_length]])
  ),
  COL_SIZES[[#This Row],[column_length]])</f>
        <v>9</v>
      </c>
      <c r="C2974" s="109">
        <f>VLOOKUP(A2974,DBMS_TYPE_SIZES[],2,FALSE)</f>
        <v>9</v>
      </c>
      <c r="D2974" s="109">
        <f>VLOOKUP(A2974,DBMS_TYPE_SIZES[],3,FALSE)</f>
        <v>9</v>
      </c>
      <c r="E2974" s="110">
        <f>VLOOKUP(A2974,DBMS_TYPE_SIZES[],4,FALSE)</f>
        <v>9</v>
      </c>
      <c r="F2974" t="s">
        <v>1828</v>
      </c>
      <c r="G2974" t="s">
        <v>143</v>
      </c>
      <c r="H2974" t="s">
        <v>62</v>
      </c>
      <c r="I2974">
        <v>19</v>
      </c>
      <c r="J2974">
        <v>9</v>
      </c>
    </row>
    <row r="2975" spans="1:10">
      <c r="A2975" s="108" t="str">
        <f>COL_SIZES[[#This Row],[datatype]]&amp;"_"&amp;COL_SIZES[[#This Row],[column_prec]]&amp;"_"&amp;COL_SIZES[[#This Row],[col_len]]</f>
        <v>int_10_4</v>
      </c>
      <c r="B2975" s="108">
        <f>IF(COL_SIZES[[#This Row],[datatype]] = "varchar",
  MIN(
    COL_SIZES[[#This Row],[column_length]],
    IFERROR(VALUE(VLOOKUP(
      COL_SIZES[[#This Row],[table_name]]&amp;"."&amp;COL_SIZES[[#This Row],[column_name]],
      AVG_COL_SIZES[#Data],2,FALSE)),
    COL_SIZES[[#This Row],[column_length]])
  ),
  COL_SIZES[[#This Row],[column_length]])</f>
        <v>4</v>
      </c>
      <c r="C2975" s="109">
        <f>VLOOKUP(A2975,DBMS_TYPE_SIZES[],2,FALSE)</f>
        <v>9</v>
      </c>
      <c r="D2975" s="109">
        <f>VLOOKUP(A2975,DBMS_TYPE_SIZES[],3,FALSE)</f>
        <v>4</v>
      </c>
      <c r="E2975" s="110">
        <f>VLOOKUP(A2975,DBMS_TYPE_SIZES[],4,FALSE)</f>
        <v>4</v>
      </c>
      <c r="F2975" t="s">
        <v>1828</v>
      </c>
      <c r="G2975" t="s">
        <v>96</v>
      </c>
      <c r="H2975" t="s">
        <v>18</v>
      </c>
      <c r="I2975">
        <v>10</v>
      </c>
      <c r="J2975">
        <v>4</v>
      </c>
    </row>
    <row r="2976" spans="1:10">
      <c r="A2976" s="108" t="str">
        <f>COL_SIZES[[#This Row],[datatype]]&amp;"_"&amp;COL_SIZES[[#This Row],[column_prec]]&amp;"_"&amp;COL_SIZES[[#This Row],[col_len]]</f>
        <v>numeric_19_9</v>
      </c>
      <c r="B2976" s="108">
        <f>IF(COL_SIZES[[#This Row],[datatype]] = "varchar",
  MIN(
    COL_SIZES[[#This Row],[column_length]],
    IFERROR(VALUE(VLOOKUP(
      COL_SIZES[[#This Row],[table_name]]&amp;"."&amp;COL_SIZES[[#This Row],[column_name]],
      AVG_COL_SIZES[#Data],2,FALSE)),
    COL_SIZES[[#This Row],[column_length]])
  ),
  COL_SIZES[[#This Row],[column_length]])</f>
        <v>9</v>
      </c>
      <c r="C2976" s="109">
        <f>VLOOKUP(A2976,DBMS_TYPE_SIZES[],2,FALSE)</f>
        <v>9</v>
      </c>
      <c r="D2976" s="109">
        <f>VLOOKUP(A2976,DBMS_TYPE_SIZES[],3,FALSE)</f>
        <v>9</v>
      </c>
      <c r="E2976" s="110">
        <f>VLOOKUP(A2976,DBMS_TYPE_SIZES[],4,FALSE)</f>
        <v>9</v>
      </c>
      <c r="F2976" t="s">
        <v>1832</v>
      </c>
      <c r="G2976" t="s">
        <v>143</v>
      </c>
      <c r="H2976" t="s">
        <v>62</v>
      </c>
      <c r="I2976">
        <v>19</v>
      </c>
      <c r="J2976">
        <v>9</v>
      </c>
    </row>
    <row r="2977" spans="1:10">
      <c r="A2977" s="108" t="str">
        <f>COL_SIZES[[#This Row],[datatype]]&amp;"_"&amp;COL_SIZES[[#This Row],[column_prec]]&amp;"_"&amp;COL_SIZES[[#This Row],[col_len]]</f>
        <v>int_10_4</v>
      </c>
      <c r="B2977" s="108">
        <f>IF(COL_SIZES[[#This Row],[datatype]] = "varchar",
  MIN(
    COL_SIZES[[#This Row],[column_length]],
    IFERROR(VALUE(VLOOKUP(
      COL_SIZES[[#This Row],[table_name]]&amp;"."&amp;COL_SIZES[[#This Row],[column_name]],
      AVG_COL_SIZES[#Data],2,FALSE)),
    COL_SIZES[[#This Row],[column_length]])
  ),
  COL_SIZES[[#This Row],[column_length]])</f>
        <v>4</v>
      </c>
      <c r="C2977" s="109">
        <f>VLOOKUP(A2977,DBMS_TYPE_SIZES[],2,FALSE)</f>
        <v>9</v>
      </c>
      <c r="D2977" s="109">
        <f>VLOOKUP(A2977,DBMS_TYPE_SIZES[],3,FALSE)</f>
        <v>4</v>
      </c>
      <c r="E2977" s="110">
        <f>VLOOKUP(A2977,DBMS_TYPE_SIZES[],4,FALSE)</f>
        <v>4</v>
      </c>
      <c r="F2977" t="s">
        <v>1832</v>
      </c>
      <c r="G2977" t="s">
        <v>96</v>
      </c>
      <c r="H2977" t="s">
        <v>18</v>
      </c>
      <c r="I2977">
        <v>10</v>
      </c>
      <c r="J2977">
        <v>4</v>
      </c>
    </row>
    <row r="2978" spans="1:10">
      <c r="A2978" s="108" t="str">
        <f>COL_SIZES[[#This Row],[datatype]]&amp;"_"&amp;COL_SIZES[[#This Row],[column_prec]]&amp;"_"&amp;COL_SIZES[[#This Row],[col_len]]</f>
        <v>varchar_0_255</v>
      </c>
      <c r="B2978" s="108">
        <f>IF(COL_SIZES[[#This Row],[datatype]] = "varchar",
  MIN(
    COL_SIZES[[#This Row],[column_length]],
    IFERROR(VALUE(VLOOKUP(
      COL_SIZES[[#This Row],[table_name]]&amp;"."&amp;COL_SIZES[[#This Row],[column_name]],
      AVG_COL_SIZES[#Data],2,FALSE)),
    COL_SIZES[[#This Row],[column_length]])
  ),
  COL_SIZES[[#This Row],[column_length]])</f>
        <v>255</v>
      </c>
      <c r="C2978" s="109">
        <f>VLOOKUP(A2978,DBMS_TYPE_SIZES[],2,FALSE)</f>
        <v>255</v>
      </c>
      <c r="D2978" s="109">
        <f>VLOOKUP(A2978,DBMS_TYPE_SIZES[],3,FALSE)</f>
        <v>255</v>
      </c>
      <c r="E2978" s="110">
        <f>VLOOKUP(A2978,DBMS_TYPE_SIZES[],4,FALSE)</f>
        <v>256</v>
      </c>
      <c r="F2978" t="s">
        <v>1832</v>
      </c>
      <c r="G2978" t="s">
        <v>1834</v>
      </c>
      <c r="H2978" t="s">
        <v>86</v>
      </c>
      <c r="I2978">
        <v>0</v>
      </c>
      <c r="J2978">
        <v>255</v>
      </c>
    </row>
    <row r="2979" spans="1:10">
      <c r="A2979" s="108" t="str">
        <f>COL_SIZES[[#This Row],[datatype]]&amp;"_"&amp;COL_SIZES[[#This Row],[column_prec]]&amp;"_"&amp;COL_SIZES[[#This Row],[col_len]]</f>
        <v>numeric_19_9</v>
      </c>
      <c r="B2979" s="108">
        <f>IF(COL_SIZES[[#This Row],[datatype]] = "varchar",
  MIN(
    COL_SIZES[[#This Row],[column_length]],
    IFERROR(VALUE(VLOOKUP(
      COL_SIZES[[#This Row],[table_name]]&amp;"."&amp;COL_SIZES[[#This Row],[column_name]],
      AVG_COL_SIZES[#Data],2,FALSE)),
    COL_SIZES[[#This Row],[column_length]])
  ),
  COL_SIZES[[#This Row],[column_length]])</f>
        <v>9</v>
      </c>
      <c r="C2979" s="109">
        <f>VLOOKUP(A2979,DBMS_TYPE_SIZES[],2,FALSE)</f>
        <v>9</v>
      </c>
      <c r="D2979" s="109">
        <f>VLOOKUP(A2979,DBMS_TYPE_SIZES[],3,FALSE)</f>
        <v>9</v>
      </c>
      <c r="E2979" s="110">
        <f>VLOOKUP(A2979,DBMS_TYPE_SIZES[],4,FALSE)</f>
        <v>9</v>
      </c>
      <c r="F2979" t="s">
        <v>1836</v>
      </c>
      <c r="G2979" t="s">
        <v>143</v>
      </c>
      <c r="H2979" t="s">
        <v>62</v>
      </c>
      <c r="I2979">
        <v>19</v>
      </c>
      <c r="J2979">
        <v>9</v>
      </c>
    </row>
    <row r="2980" spans="1:10">
      <c r="A2980" s="108" t="str">
        <f>COL_SIZES[[#This Row],[datatype]]&amp;"_"&amp;COL_SIZES[[#This Row],[column_prec]]&amp;"_"&amp;COL_SIZES[[#This Row],[col_len]]</f>
        <v>int_10_4</v>
      </c>
      <c r="B2980" s="108">
        <f>IF(COL_SIZES[[#This Row],[datatype]] = "varchar",
  MIN(
    COL_SIZES[[#This Row],[column_length]],
    IFERROR(VALUE(VLOOKUP(
      COL_SIZES[[#This Row],[table_name]]&amp;"."&amp;COL_SIZES[[#This Row],[column_name]],
      AVG_COL_SIZES[#Data],2,FALSE)),
    COL_SIZES[[#This Row],[column_length]])
  ),
  COL_SIZES[[#This Row],[column_length]])</f>
        <v>4</v>
      </c>
      <c r="C2980" s="109">
        <f>VLOOKUP(A2980,DBMS_TYPE_SIZES[],2,FALSE)</f>
        <v>9</v>
      </c>
      <c r="D2980" s="109">
        <f>VLOOKUP(A2980,DBMS_TYPE_SIZES[],3,FALSE)</f>
        <v>4</v>
      </c>
      <c r="E2980" s="110">
        <f>VLOOKUP(A2980,DBMS_TYPE_SIZES[],4,FALSE)</f>
        <v>4</v>
      </c>
      <c r="F2980" t="s">
        <v>1836</v>
      </c>
      <c r="G2980" t="s">
        <v>96</v>
      </c>
      <c r="H2980" t="s">
        <v>18</v>
      </c>
      <c r="I2980">
        <v>10</v>
      </c>
      <c r="J2980">
        <v>4</v>
      </c>
    </row>
    <row r="2981" spans="1:10">
      <c r="A2981" s="108" t="str">
        <f>COL_SIZES[[#This Row],[datatype]]&amp;"_"&amp;COL_SIZES[[#This Row],[column_prec]]&amp;"_"&amp;COL_SIZES[[#This Row],[col_len]]</f>
        <v>varchar_0_10</v>
      </c>
      <c r="B2981" s="108">
        <f>IF(COL_SIZES[[#This Row],[datatype]] = "varchar",
  MIN(
    COL_SIZES[[#This Row],[column_length]],
    IFERROR(VALUE(VLOOKUP(
      COL_SIZES[[#This Row],[table_name]]&amp;"."&amp;COL_SIZES[[#This Row],[column_name]],
      AVG_COL_SIZES[#Data],2,FALSE)),
    COL_SIZES[[#This Row],[column_length]])
  ),
  COL_SIZES[[#This Row],[column_length]])</f>
        <v>10</v>
      </c>
      <c r="C2981" s="109">
        <f>VLOOKUP(A2981,DBMS_TYPE_SIZES[],2,FALSE)</f>
        <v>10</v>
      </c>
      <c r="D2981" s="109">
        <f>VLOOKUP(A2981,DBMS_TYPE_SIZES[],3,FALSE)</f>
        <v>10</v>
      </c>
      <c r="E2981" s="110">
        <f>VLOOKUP(A2981,DBMS_TYPE_SIZES[],4,FALSE)</f>
        <v>11</v>
      </c>
      <c r="F2981" t="s">
        <v>1836</v>
      </c>
      <c r="G2981" t="s">
        <v>1838</v>
      </c>
      <c r="H2981" t="s">
        <v>86</v>
      </c>
      <c r="I2981">
        <v>0</v>
      </c>
      <c r="J2981">
        <v>10</v>
      </c>
    </row>
    <row r="2982" spans="1:10">
      <c r="A2982" s="108" t="str">
        <f>COL_SIZES[[#This Row],[datatype]]&amp;"_"&amp;COL_SIZES[[#This Row],[column_prec]]&amp;"_"&amp;COL_SIZES[[#This Row],[col_len]]</f>
        <v>varchar_0_255</v>
      </c>
      <c r="B2982" s="108">
        <f>IF(COL_SIZES[[#This Row],[datatype]] = "varchar",
  MIN(
    COL_SIZES[[#This Row],[column_length]],
    IFERROR(VALUE(VLOOKUP(
      COL_SIZES[[#This Row],[table_name]]&amp;"."&amp;COL_SIZES[[#This Row],[column_name]],
      AVG_COL_SIZES[#Data],2,FALSE)),
    COL_SIZES[[#This Row],[column_length]])
  ),
  COL_SIZES[[#This Row],[column_length]])</f>
        <v>255</v>
      </c>
      <c r="C2982" s="109">
        <f>VLOOKUP(A2982,DBMS_TYPE_SIZES[],2,FALSE)</f>
        <v>255</v>
      </c>
      <c r="D2982" s="109">
        <f>VLOOKUP(A2982,DBMS_TYPE_SIZES[],3,FALSE)</f>
        <v>255</v>
      </c>
      <c r="E2982" s="110">
        <f>VLOOKUP(A2982,DBMS_TYPE_SIZES[],4,FALSE)</f>
        <v>256</v>
      </c>
      <c r="F2982" t="s">
        <v>1836</v>
      </c>
      <c r="G2982" t="s">
        <v>1839</v>
      </c>
      <c r="H2982" t="s">
        <v>86</v>
      </c>
      <c r="I2982">
        <v>0</v>
      </c>
      <c r="J2982">
        <v>255</v>
      </c>
    </row>
    <row r="2983" spans="1:10">
      <c r="A2983" s="108" t="str">
        <f>COL_SIZES[[#This Row],[datatype]]&amp;"_"&amp;COL_SIZES[[#This Row],[column_prec]]&amp;"_"&amp;COL_SIZES[[#This Row],[col_len]]</f>
        <v>varchar_0_50</v>
      </c>
      <c r="B2983" s="108">
        <f>IF(COL_SIZES[[#This Row],[datatype]] = "varchar",
  MIN(
    COL_SIZES[[#This Row],[column_length]],
    IFERROR(VALUE(VLOOKUP(
      COL_SIZES[[#This Row],[table_name]]&amp;"."&amp;COL_SIZES[[#This Row],[column_name]],
      AVG_COL_SIZES[#Data],2,FALSE)),
    COL_SIZES[[#This Row],[column_length]])
  ),
  COL_SIZES[[#This Row],[column_length]])</f>
        <v>50</v>
      </c>
      <c r="C2983" s="109">
        <f>VLOOKUP(A2983,DBMS_TYPE_SIZES[],2,FALSE)</f>
        <v>50</v>
      </c>
      <c r="D2983" s="109">
        <f>VLOOKUP(A2983,DBMS_TYPE_SIZES[],3,FALSE)</f>
        <v>50</v>
      </c>
      <c r="E2983" s="110">
        <f>VLOOKUP(A2983,DBMS_TYPE_SIZES[],4,FALSE)</f>
        <v>51</v>
      </c>
      <c r="F2983" t="s">
        <v>1836</v>
      </c>
      <c r="G2983" t="s">
        <v>1840</v>
      </c>
      <c r="H2983" t="s">
        <v>86</v>
      </c>
      <c r="I2983">
        <v>0</v>
      </c>
      <c r="J2983">
        <v>50</v>
      </c>
    </row>
    <row r="2984" spans="1:10">
      <c r="A2984" s="108" t="str">
        <f>COL_SIZES[[#This Row],[datatype]]&amp;"_"&amp;COL_SIZES[[#This Row],[column_prec]]&amp;"_"&amp;COL_SIZES[[#This Row],[col_len]]</f>
        <v>numeric_19_9</v>
      </c>
      <c r="B2984" s="108">
        <f>IF(COL_SIZES[[#This Row],[datatype]] = "varchar",
  MIN(
    COL_SIZES[[#This Row],[column_length]],
    IFERROR(VALUE(VLOOKUP(
      COL_SIZES[[#This Row],[table_name]]&amp;"."&amp;COL_SIZES[[#This Row],[column_name]],
      AVG_COL_SIZES[#Data],2,FALSE)),
    COL_SIZES[[#This Row],[column_length]])
  ),
  COL_SIZES[[#This Row],[column_length]])</f>
        <v>9</v>
      </c>
      <c r="C2984" s="109">
        <f>VLOOKUP(A2984,DBMS_TYPE_SIZES[],2,FALSE)</f>
        <v>9</v>
      </c>
      <c r="D2984" s="109">
        <f>VLOOKUP(A2984,DBMS_TYPE_SIZES[],3,FALSE)</f>
        <v>9</v>
      </c>
      <c r="E2984" s="110">
        <f>VLOOKUP(A2984,DBMS_TYPE_SIZES[],4,FALSE)</f>
        <v>9</v>
      </c>
      <c r="F2984" t="s">
        <v>1842</v>
      </c>
      <c r="G2984" t="s">
        <v>143</v>
      </c>
      <c r="H2984" t="s">
        <v>62</v>
      </c>
      <c r="I2984">
        <v>19</v>
      </c>
      <c r="J2984">
        <v>9</v>
      </c>
    </row>
    <row r="2985" spans="1:10">
      <c r="A2985" s="108" t="str">
        <f>COL_SIZES[[#This Row],[datatype]]&amp;"_"&amp;COL_SIZES[[#This Row],[column_prec]]&amp;"_"&amp;COL_SIZES[[#This Row],[col_len]]</f>
        <v>numeric_19_9</v>
      </c>
      <c r="B2985" s="108">
        <f>IF(COL_SIZES[[#This Row],[datatype]] = "varchar",
  MIN(
    COL_SIZES[[#This Row],[column_length]],
    IFERROR(VALUE(VLOOKUP(
      COL_SIZES[[#This Row],[table_name]]&amp;"."&amp;COL_SIZES[[#This Row],[column_name]],
      AVG_COL_SIZES[#Data],2,FALSE)),
    COL_SIZES[[#This Row],[column_length]])
  ),
  COL_SIZES[[#This Row],[column_length]])</f>
        <v>9</v>
      </c>
      <c r="C2985" s="109">
        <f>VLOOKUP(A2985,DBMS_TYPE_SIZES[],2,FALSE)</f>
        <v>9</v>
      </c>
      <c r="D2985" s="109">
        <f>VLOOKUP(A2985,DBMS_TYPE_SIZES[],3,FALSE)</f>
        <v>9</v>
      </c>
      <c r="E2985" s="110">
        <f>VLOOKUP(A2985,DBMS_TYPE_SIZES[],4,FALSE)</f>
        <v>9</v>
      </c>
      <c r="F2985" t="s">
        <v>1842</v>
      </c>
      <c r="G2985" t="s">
        <v>2021</v>
      </c>
      <c r="H2985" t="s">
        <v>62</v>
      </c>
      <c r="I2985">
        <v>19</v>
      </c>
      <c r="J2985">
        <v>9</v>
      </c>
    </row>
    <row r="2986" spans="1:10">
      <c r="A2986" s="108" t="str">
        <f>COL_SIZES[[#This Row],[datatype]]&amp;"_"&amp;COL_SIZES[[#This Row],[column_prec]]&amp;"_"&amp;COL_SIZES[[#This Row],[col_len]]</f>
        <v>int_10_4</v>
      </c>
      <c r="B2986" s="108">
        <f>IF(COL_SIZES[[#This Row],[datatype]] = "varchar",
  MIN(
    COL_SIZES[[#This Row],[column_length]],
    IFERROR(VALUE(VLOOKUP(
      COL_SIZES[[#This Row],[table_name]]&amp;"."&amp;COL_SIZES[[#This Row],[column_name]],
      AVG_COL_SIZES[#Data],2,FALSE)),
    COL_SIZES[[#This Row],[column_length]])
  ),
  COL_SIZES[[#This Row],[column_length]])</f>
        <v>4</v>
      </c>
      <c r="C2986" s="109">
        <f>VLOOKUP(A2986,DBMS_TYPE_SIZES[],2,FALSE)</f>
        <v>9</v>
      </c>
      <c r="D2986" s="109">
        <f>VLOOKUP(A2986,DBMS_TYPE_SIZES[],3,FALSE)</f>
        <v>4</v>
      </c>
      <c r="E2986" s="110">
        <f>VLOOKUP(A2986,DBMS_TYPE_SIZES[],4,FALSE)</f>
        <v>4</v>
      </c>
      <c r="F2986" t="s">
        <v>1842</v>
      </c>
      <c r="G2986" t="s">
        <v>2022</v>
      </c>
      <c r="H2986" t="s">
        <v>18</v>
      </c>
      <c r="I2986">
        <v>10</v>
      </c>
      <c r="J2986">
        <v>4</v>
      </c>
    </row>
    <row r="2987" spans="1:10">
      <c r="A2987" s="108" t="str">
        <f>COL_SIZES[[#This Row],[datatype]]&amp;"_"&amp;COL_SIZES[[#This Row],[column_prec]]&amp;"_"&amp;COL_SIZES[[#This Row],[col_len]]</f>
        <v>int_10_4</v>
      </c>
      <c r="B2987" s="108">
        <f>IF(COL_SIZES[[#This Row],[datatype]] = "varchar",
  MIN(
    COL_SIZES[[#This Row],[column_length]],
    IFERROR(VALUE(VLOOKUP(
      COL_SIZES[[#This Row],[table_name]]&amp;"."&amp;COL_SIZES[[#This Row],[column_name]],
      AVG_COL_SIZES[#Data],2,FALSE)),
    COL_SIZES[[#This Row],[column_length]])
  ),
  COL_SIZES[[#This Row],[column_length]])</f>
        <v>4</v>
      </c>
      <c r="C2987" s="109">
        <f>VLOOKUP(A2987,DBMS_TYPE_SIZES[],2,FALSE)</f>
        <v>9</v>
      </c>
      <c r="D2987" s="109">
        <f>VLOOKUP(A2987,DBMS_TYPE_SIZES[],3,FALSE)</f>
        <v>4</v>
      </c>
      <c r="E2987" s="110">
        <f>VLOOKUP(A2987,DBMS_TYPE_SIZES[],4,FALSE)</f>
        <v>4</v>
      </c>
      <c r="F2987" t="s">
        <v>1842</v>
      </c>
      <c r="G2987" t="s">
        <v>2023</v>
      </c>
      <c r="H2987" t="s">
        <v>18</v>
      </c>
      <c r="I2987">
        <v>10</v>
      </c>
      <c r="J2987">
        <v>4</v>
      </c>
    </row>
    <row r="2988" spans="1:10">
      <c r="A2988" s="108" t="str">
        <f>COL_SIZES[[#This Row],[datatype]]&amp;"_"&amp;COL_SIZES[[#This Row],[column_prec]]&amp;"_"&amp;COL_SIZES[[#This Row],[col_len]]</f>
        <v>int_10_4</v>
      </c>
      <c r="B2988" s="108">
        <f>IF(COL_SIZES[[#This Row],[datatype]] = "varchar",
  MIN(
    COL_SIZES[[#This Row],[column_length]],
    IFERROR(VALUE(VLOOKUP(
      COL_SIZES[[#This Row],[table_name]]&amp;"."&amp;COL_SIZES[[#This Row],[column_name]],
      AVG_COL_SIZES[#Data],2,FALSE)),
    COL_SIZES[[#This Row],[column_length]])
  ),
  COL_SIZES[[#This Row],[column_length]])</f>
        <v>4</v>
      </c>
      <c r="C2988" s="109">
        <f>VLOOKUP(A2988,DBMS_TYPE_SIZES[],2,FALSE)</f>
        <v>9</v>
      </c>
      <c r="D2988" s="109">
        <f>VLOOKUP(A2988,DBMS_TYPE_SIZES[],3,FALSE)</f>
        <v>4</v>
      </c>
      <c r="E2988" s="110">
        <f>VLOOKUP(A2988,DBMS_TYPE_SIZES[],4,FALSE)</f>
        <v>4</v>
      </c>
      <c r="F2988" t="s">
        <v>1842</v>
      </c>
      <c r="G2988" t="s">
        <v>2024</v>
      </c>
      <c r="H2988" t="s">
        <v>18</v>
      </c>
      <c r="I2988">
        <v>10</v>
      </c>
      <c r="J2988">
        <v>4</v>
      </c>
    </row>
    <row r="2989" spans="1:10">
      <c r="A2989" s="108" t="str">
        <f>COL_SIZES[[#This Row],[datatype]]&amp;"_"&amp;COL_SIZES[[#This Row],[column_prec]]&amp;"_"&amp;COL_SIZES[[#This Row],[col_len]]</f>
        <v>int_10_4</v>
      </c>
      <c r="B2989" s="108">
        <f>IF(COL_SIZES[[#This Row],[datatype]] = "varchar",
  MIN(
    COL_SIZES[[#This Row],[column_length]],
    IFERROR(VALUE(VLOOKUP(
      COL_SIZES[[#This Row],[table_name]]&amp;"."&amp;COL_SIZES[[#This Row],[column_name]],
      AVG_COL_SIZES[#Data],2,FALSE)),
    COL_SIZES[[#This Row],[column_length]])
  ),
  COL_SIZES[[#This Row],[column_length]])</f>
        <v>4</v>
      </c>
      <c r="C2989" s="109">
        <f>VLOOKUP(A2989,DBMS_TYPE_SIZES[],2,FALSE)</f>
        <v>9</v>
      </c>
      <c r="D2989" s="109">
        <f>VLOOKUP(A2989,DBMS_TYPE_SIZES[],3,FALSE)</f>
        <v>4</v>
      </c>
      <c r="E2989" s="110">
        <f>VLOOKUP(A2989,DBMS_TYPE_SIZES[],4,FALSE)</f>
        <v>4</v>
      </c>
      <c r="F2989" t="s">
        <v>1842</v>
      </c>
      <c r="G2989" t="s">
        <v>2025</v>
      </c>
      <c r="H2989" t="s">
        <v>18</v>
      </c>
      <c r="I2989">
        <v>10</v>
      </c>
      <c r="J2989">
        <v>4</v>
      </c>
    </row>
    <row r="2990" spans="1:10">
      <c r="A2990" s="108" t="str">
        <f>COL_SIZES[[#This Row],[datatype]]&amp;"_"&amp;COL_SIZES[[#This Row],[column_prec]]&amp;"_"&amp;COL_SIZES[[#This Row],[col_len]]</f>
        <v>int_10_4</v>
      </c>
      <c r="B2990" s="108">
        <f>IF(COL_SIZES[[#This Row],[datatype]] = "varchar",
  MIN(
    COL_SIZES[[#This Row],[column_length]],
    IFERROR(VALUE(VLOOKUP(
      COL_SIZES[[#This Row],[table_name]]&amp;"."&amp;COL_SIZES[[#This Row],[column_name]],
      AVG_COL_SIZES[#Data],2,FALSE)),
    COL_SIZES[[#This Row],[column_length]])
  ),
  COL_SIZES[[#This Row],[column_length]])</f>
        <v>4</v>
      </c>
      <c r="C2990" s="109">
        <f>VLOOKUP(A2990,DBMS_TYPE_SIZES[],2,FALSE)</f>
        <v>9</v>
      </c>
      <c r="D2990" s="109">
        <f>VLOOKUP(A2990,DBMS_TYPE_SIZES[],3,FALSE)</f>
        <v>4</v>
      </c>
      <c r="E2990" s="110">
        <f>VLOOKUP(A2990,DBMS_TYPE_SIZES[],4,FALSE)</f>
        <v>4</v>
      </c>
      <c r="F2990" t="s">
        <v>1842</v>
      </c>
      <c r="G2990" t="s">
        <v>2026</v>
      </c>
      <c r="H2990" t="s">
        <v>18</v>
      </c>
      <c r="I2990">
        <v>10</v>
      </c>
      <c r="J2990">
        <v>4</v>
      </c>
    </row>
    <row r="2991" spans="1:10">
      <c r="A2991" s="108" t="str">
        <f>COL_SIZES[[#This Row],[datatype]]&amp;"_"&amp;COL_SIZES[[#This Row],[column_prec]]&amp;"_"&amp;COL_SIZES[[#This Row],[col_len]]</f>
        <v>int_10_4</v>
      </c>
      <c r="B2991" s="108">
        <f>IF(COL_SIZES[[#This Row],[datatype]] = "varchar",
  MIN(
    COL_SIZES[[#This Row],[column_length]],
    IFERROR(VALUE(VLOOKUP(
      COL_SIZES[[#This Row],[table_name]]&amp;"."&amp;COL_SIZES[[#This Row],[column_name]],
      AVG_COL_SIZES[#Data],2,FALSE)),
    COL_SIZES[[#This Row],[column_length]])
  ),
  COL_SIZES[[#This Row],[column_length]])</f>
        <v>4</v>
      </c>
      <c r="C2991" s="109">
        <f>VLOOKUP(A2991,DBMS_TYPE_SIZES[],2,FALSE)</f>
        <v>9</v>
      </c>
      <c r="D2991" s="109">
        <f>VLOOKUP(A2991,DBMS_TYPE_SIZES[],3,FALSE)</f>
        <v>4</v>
      </c>
      <c r="E2991" s="110">
        <f>VLOOKUP(A2991,DBMS_TYPE_SIZES[],4,FALSE)</f>
        <v>4</v>
      </c>
      <c r="F2991" t="s">
        <v>1842</v>
      </c>
      <c r="G2991" t="s">
        <v>1845</v>
      </c>
      <c r="H2991" t="s">
        <v>18</v>
      </c>
      <c r="I2991">
        <v>10</v>
      </c>
      <c r="J2991">
        <v>4</v>
      </c>
    </row>
    <row r="2992" spans="1:10">
      <c r="A2992" s="108" t="str">
        <f>COL_SIZES[[#This Row],[datatype]]&amp;"_"&amp;COL_SIZES[[#This Row],[column_prec]]&amp;"_"&amp;COL_SIZES[[#This Row],[col_len]]</f>
        <v>varchar_0_50</v>
      </c>
      <c r="B2992" s="108">
        <f>IF(COL_SIZES[[#This Row],[datatype]] = "varchar",
  MIN(
    COL_SIZES[[#This Row],[column_length]],
    IFERROR(VALUE(VLOOKUP(
      COL_SIZES[[#This Row],[table_name]]&amp;"."&amp;COL_SIZES[[#This Row],[column_name]],
      AVG_COL_SIZES[#Data],2,FALSE)),
    COL_SIZES[[#This Row],[column_length]])
  ),
  COL_SIZES[[#This Row],[column_length]])</f>
        <v>50</v>
      </c>
      <c r="C2992" s="109">
        <f>VLOOKUP(A2992,DBMS_TYPE_SIZES[],2,FALSE)</f>
        <v>50</v>
      </c>
      <c r="D2992" s="109">
        <f>VLOOKUP(A2992,DBMS_TYPE_SIZES[],3,FALSE)</f>
        <v>50</v>
      </c>
      <c r="E2992" s="110">
        <f>VLOOKUP(A2992,DBMS_TYPE_SIZES[],4,FALSE)</f>
        <v>51</v>
      </c>
      <c r="F2992" t="s">
        <v>1842</v>
      </c>
      <c r="G2992" t="s">
        <v>1823</v>
      </c>
      <c r="H2992" t="s">
        <v>86</v>
      </c>
      <c r="I2992">
        <v>0</v>
      </c>
      <c r="J2992">
        <v>50</v>
      </c>
    </row>
    <row r="2993" spans="1:10">
      <c r="A2993" s="108" t="str">
        <f>COL_SIZES[[#This Row],[datatype]]&amp;"_"&amp;COL_SIZES[[#This Row],[column_prec]]&amp;"_"&amp;COL_SIZES[[#This Row],[col_len]]</f>
        <v>int_10_4</v>
      </c>
      <c r="B2993" s="108">
        <f>IF(COL_SIZES[[#This Row],[datatype]] = "varchar",
  MIN(
    COL_SIZES[[#This Row],[column_length]],
    IFERROR(VALUE(VLOOKUP(
      COL_SIZES[[#This Row],[table_name]]&amp;"."&amp;COL_SIZES[[#This Row],[column_name]],
      AVG_COL_SIZES[#Data],2,FALSE)),
    COL_SIZES[[#This Row],[column_length]])
  ),
  COL_SIZES[[#This Row],[column_length]])</f>
        <v>4</v>
      </c>
      <c r="C2993" s="109">
        <f>VLOOKUP(A2993,DBMS_TYPE_SIZES[],2,FALSE)</f>
        <v>9</v>
      </c>
      <c r="D2993" s="109">
        <f>VLOOKUP(A2993,DBMS_TYPE_SIZES[],3,FALSE)</f>
        <v>4</v>
      </c>
      <c r="E2993" s="110">
        <f>VLOOKUP(A2993,DBMS_TYPE_SIZES[],4,FALSE)</f>
        <v>4</v>
      </c>
      <c r="F2993" t="s">
        <v>1842</v>
      </c>
      <c r="G2993" t="s">
        <v>67</v>
      </c>
      <c r="H2993" t="s">
        <v>18</v>
      </c>
      <c r="I2993">
        <v>10</v>
      </c>
      <c r="J2993">
        <v>4</v>
      </c>
    </row>
    <row r="2994" spans="1:10">
      <c r="A2994" s="108" t="str">
        <f>COL_SIZES[[#This Row],[datatype]]&amp;"_"&amp;COL_SIZES[[#This Row],[column_prec]]&amp;"_"&amp;COL_SIZES[[#This Row],[col_len]]</f>
        <v>numeric_19_9</v>
      </c>
      <c r="B2994" s="108">
        <f>IF(COL_SIZES[[#This Row],[datatype]] = "varchar",
  MIN(
    COL_SIZES[[#This Row],[column_length]],
    IFERROR(VALUE(VLOOKUP(
      COL_SIZES[[#This Row],[table_name]]&amp;"."&amp;COL_SIZES[[#This Row],[column_name]],
      AVG_COL_SIZES[#Data],2,FALSE)),
    COL_SIZES[[#This Row],[column_length]])
  ),
  COL_SIZES[[#This Row],[column_length]])</f>
        <v>9</v>
      </c>
      <c r="C2994" s="109">
        <f>VLOOKUP(A2994,DBMS_TYPE_SIZES[],2,FALSE)</f>
        <v>9</v>
      </c>
      <c r="D2994" s="109">
        <f>VLOOKUP(A2994,DBMS_TYPE_SIZES[],3,FALSE)</f>
        <v>9</v>
      </c>
      <c r="E2994" s="110">
        <f>VLOOKUP(A2994,DBMS_TYPE_SIZES[],4,FALSE)</f>
        <v>9</v>
      </c>
      <c r="F2994" t="s">
        <v>1842</v>
      </c>
      <c r="G2994" t="s">
        <v>2027</v>
      </c>
      <c r="H2994" t="s">
        <v>62</v>
      </c>
      <c r="I2994">
        <v>19</v>
      </c>
      <c r="J2994">
        <v>9</v>
      </c>
    </row>
    <row r="2995" spans="1:10">
      <c r="A2995" s="108" t="str">
        <f>COL_SIZES[[#This Row],[datatype]]&amp;"_"&amp;COL_SIZES[[#This Row],[column_prec]]&amp;"_"&amp;COL_SIZES[[#This Row],[col_len]]</f>
        <v>numeric_19_9</v>
      </c>
      <c r="B2995" s="108">
        <f>IF(COL_SIZES[[#This Row],[datatype]] = "varchar",
  MIN(
    COL_SIZES[[#This Row],[column_length]],
    IFERROR(VALUE(VLOOKUP(
      COL_SIZES[[#This Row],[table_name]]&amp;"."&amp;COL_SIZES[[#This Row],[column_name]],
      AVG_COL_SIZES[#Data],2,FALSE)),
    COL_SIZES[[#This Row],[column_length]])
  ),
  COL_SIZES[[#This Row],[column_length]])</f>
        <v>9</v>
      </c>
      <c r="C2995" s="109">
        <f>VLOOKUP(A2995,DBMS_TYPE_SIZES[],2,FALSE)</f>
        <v>9</v>
      </c>
      <c r="D2995" s="109">
        <f>VLOOKUP(A2995,DBMS_TYPE_SIZES[],3,FALSE)</f>
        <v>9</v>
      </c>
      <c r="E2995" s="110">
        <f>VLOOKUP(A2995,DBMS_TYPE_SIZES[],4,FALSE)</f>
        <v>9</v>
      </c>
      <c r="F2995" t="s">
        <v>1846</v>
      </c>
      <c r="G2995" t="s">
        <v>143</v>
      </c>
      <c r="H2995" t="s">
        <v>62</v>
      </c>
      <c r="I2995">
        <v>19</v>
      </c>
      <c r="J2995">
        <v>9</v>
      </c>
    </row>
    <row r="2996" spans="1:10">
      <c r="A2996" s="108" t="str">
        <f>COL_SIZES[[#This Row],[datatype]]&amp;"_"&amp;COL_SIZES[[#This Row],[column_prec]]&amp;"_"&amp;COL_SIZES[[#This Row],[col_len]]</f>
        <v>int_10_4</v>
      </c>
      <c r="B2996" s="108">
        <f>IF(COL_SIZES[[#This Row],[datatype]] = "varchar",
  MIN(
    COL_SIZES[[#This Row],[column_length]],
    IFERROR(VALUE(VLOOKUP(
      COL_SIZES[[#This Row],[table_name]]&amp;"."&amp;COL_SIZES[[#This Row],[column_name]],
      AVG_COL_SIZES[#Data],2,FALSE)),
    COL_SIZES[[#This Row],[column_length]])
  ),
  COL_SIZES[[#This Row],[column_length]])</f>
        <v>4</v>
      </c>
      <c r="C2996" s="109">
        <f>VLOOKUP(A2996,DBMS_TYPE_SIZES[],2,FALSE)</f>
        <v>9</v>
      </c>
      <c r="D2996" s="109">
        <f>VLOOKUP(A2996,DBMS_TYPE_SIZES[],3,FALSE)</f>
        <v>4</v>
      </c>
      <c r="E2996" s="110">
        <f>VLOOKUP(A2996,DBMS_TYPE_SIZES[],4,FALSE)</f>
        <v>4</v>
      </c>
      <c r="F2996" t="s">
        <v>1846</v>
      </c>
      <c r="G2996" t="s">
        <v>96</v>
      </c>
      <c r="H2996" t="s">
        <v>18</v>
      </c>
      <c r="I2996">
        <v>10</v>
      </c>
      <c r="J2996">
        <v>4</v>
      </c>
    </row>
    <row r="2997" spans="1:10">
      <c r="A2997" s="108" t="str">
        <f>COL_SIZES[[#This Row],[datatype]]&amp;"_"&amp;COL_SIZES[[#This Row],[column_prec]]&amp;"_"&amp;COL_SIZES[[#This Row],[col_len]]</f>
        <v>int_10_4</v>
      </c>
      <c r="B2997" s="108">
        <f>IF(COL_SIZES[[#This Row],[datatype]] = "varchar",
  MIN(
    COL_SIZES[[#This Row],[column_length]],
    IFERROR(VALUE(VLOOKUP(
      COL_SIZES[[#This Row],[table_name]]&amp;"."&amp;COL_SIZES[[#This Row],[column_name]],
      AVG_COL_SIZES[#Data],2,FALSE)),
    COL_SIZES[[#This Row],[column_length]])
  ),
  COL_SIZES[[#This Row],[column_length]])</f>
        <v>4</v>
      </c>
      <c r="C2997" s="109">
        <f>VLOOKUP(A2997,DBMS_TYPE_SIZES[],2,FALSE)</f>
        <v>9</v>
      </c>
      <c r="D2997" s="109">
        <f>VLOOKUP(A2997,DBMS_TYPE_SIZES[],3,FALSE)</f>
        <v>4</v>
      </c>
      <c r="E2997" s="110">
        <f>VLOOKUP(A2997,DBMS_TYPE_SIZES[],4,FALSE)</f>
        <v>4</v>
      </c>
      <c r="F2997" t="s">
        <v>1846</v>
      </c>
      <c r="G2997" t="s">
        <v>1848</v>
      </c>
      <c r="H2997" t="s">
        <v>18</v>
      </c>
      <c r="I2997">
        <v>10</v>
      </c>
      <c r="J2997">
        <v>4</v>
      </c>
    </row>
    <row r="2998" spans="1:10">
      <c r="A2998" s="108" t="str">
        <f>COL_SIZES[[#This Row],[datatype]]&amp;"_"&amp;COL_SIZES[[#This Row],[column_prec]]&amp;"_"&amp;COL_SIZES[[#This Row],[col_len]]</f>
        <v>varchar_0_10</v>
      </c>
      <c r="B2998" s="108">
        <f>IF(COL_SIZES[[#This Row],[datatype]] = "varchar",
  MIN(
    COL_SIZES[[#This Row],[column_length]],
    IFERROR(VALUE(VLOOKUP(
      COL_SIZES[[#This Row],[table_name]]&amp;"."&amp;COL_SIZES[[#This Row],[column_name]],
      AVG_COL_SIZES[#Data],2,FALSE)),
    COL_SIZES[[#This Row],[column_length]])
  ),
  COL_SIZES[[#This Row],[column_length]])</f>
        <v>10</v>
      </c>
      <c r="C2998" s="109">
        <f>VLOOKUP(A2998,DBMS_TYPE_SIZES[],2,FALSE)</f>
        <v>10</v>
      </c>
      <c r="D2998" s="109">
        <f>VLOOKUP(A2998,DBMS_TYPE_SIZES[],3,FALSE)</f>
        <v>10</v>
      </c>
      <c r="E2998" s="110">
        <f>VLOOKUP(A2998,DBMS_TYPE_SIZES[],4,FALSE)</f>
        <v>11</v>
      </c>
      <c r="F2998" t="s">
        <v>1846</v>
      </c>
      <c r="G2998" t="s">
        <v>1849</v>
      </c>
      <c r="H2998" t="s">
        <v>86</v>
      </c>
      <c r="I2998">
        <v>0</v>
      </c>
      <c r="J2998">
        <v>10</v>
      </c>
    </row>
    <row r="2999" spans="1:10">
      <c r="A2999" s="108" t="str">
        <f>COL_SIZES[[#This Row],[datatype]]&amp;"_"&amp;COL_SIZES[[#This Row],[column_prec]]&amp;"_"&amp;COL_SIZES[[#This Row],[col_len]]</f>
        <v>numeric_19_9</v>
      </c>
      <c r="B2999" s="108">
        <f>IF(COL_SIZES[[#This Row],[datatype]] = "varchar",
  MIN(
    COL_SIZES[[#This Row],[column_length]],
    IFERROR(VALUE(VLOOKUP(
      COL_SIZES[[#This Row],[table_name]]&amp;"."&amp;COL_SIZES[[#This Row],[column_name]],
      AVG_COL_SIZES[#Data],2,FALSE)),
    COL_SIZES[[#This Row],[column_length]])
  ),
  COL_SIZES[[#This Row],[column_length]])</f>
        <v>9</v>
      </c>
      <c r="C2999" s="109">
        <f>VLOOKUP(A2999,DBMS_TYPE_SIZES[],2,FALSE)</f>
        <v>9</v>
      </c>
      <c r="D2999" s="109">
        <f>VLOOKUP(A2999,DBMS_TYPE_SIZES[],3,FALSE)</f>
        <v>9</v>
      </c>
      <c r="E2999" s="110">
        <f>VLOOKUP(A2999,DBMS_TYPE_SIZES[],4,FALSE)</f>
        <v>9</v>
      </c>
      <c r="F2999" t="s">
        <v>1851</v>
      </c>
      <c r="G2999" t="s">
        <v>143</v>
      </c>
      <c r="H2999" t="s">
        <v>62</v>
      </c>
      <c r="I2999">
        <v>19</v>
      </c>
      <c r="J2999">
        <v>9</v>
      </c>
    </row>
    <row r="3000" spans="1:10">
      <c r="A3000" s="108" t="str">
        <f>COL_SIZES[[#This Row],[datatype]]&amp;"_"&amp;COL_SIZES[[#This Row],[column_prec]]&amp;"_"&amp;COL_SIZES[[#This Row],[col_len]]</f>
        <v>int_10_4</v>
      </c>
      <c r="B3000" s="108">
        <f>IF(COL_SIZES[[#This Row],[datatype]] = "varchar",
  MIN(
    COL_SIZES[[#This Row],[column_length]],
    IFERROR(VALUE(VLOOKUP(
      COL_SIZES[[#This Row],[table_name]]&amp;"."&amp;COL_SIZES[[#This Row],[column_name]],
      AVG_COL_SIZES[#Data],2,FALSE)),
    COL_SIZES[[#This Row],[column_length]])
  ),
  COL_SIZES[[#This Row],[column_length]])</f>
        <v>4</v>
      </c>
      <c r="C3000" s="109">
        <f>VLOOKUP(A3000,DBMS_TYPE_SIZES[],2,FALSE)</f>
        <v>9</v>
      </c>
      <c r="D3000" s="109">
        <f>VLOOKUP(A3000,DBMS_TYPE_SIZES[],3,FALSE)</f>
        <v>4</v>
      </c>
      <c r="E3000" s="110">
        <f>VLOOKUP(A3000,DBMS_TYPE_SIZES[],4,FALSE)</f>
        <v>4</v>
      </c>
      <c r="F3000" t="s">
        <v>1851</v>
      </c>
      <c r="G3000" t="s">
        <v>96</v>
      </c>
      <c r="H3000" t="s">
        <v>18</v>
      </c>
      <c r="I3000">
        <v>10</v>
      </c>
      <c r="J3000">
        <v>4</v>
      </c>
    </row>
    <row r="3001" spans="1:10">
      <c r="A3001" s="108" t="str">
        <f>COL_SIZES[[#This Row],[datatype]]&amp;"_"&amp;COL_SIZES[[#This Row],[column_prec]]&amp;"_"&amp;COL_SIZES[[#This Row],[col_len]]</f>
        <v>varchar_0_255</v>
      </c>
      <c r="B3001" s="108">
        <f>IF(COL_SIZES[[#This Row],[datatype]] = "varchar",
  MIN(
    COL_SIZES[[#This Row],[column_length]],
    IFERROR(VALUE(VLOOKUP(
      COL_SIZES[[#This Row],[table_name]]&amp;"."&amp;COL_SIZES[[#This Row],[column_name]],
      AVG_COL_SIZES[#Data],2,FALSE)),
    COL_SIZES[[#This Row],[column_length]])
  ),
  COL_SIZES[[#This Row],[column_length]])</f>
        <v>255</v>
      </c>
      <c r="C3001" s="109">
        <f>VLOOKUP(A3001,DBMS_TYPE_SIZES[],2,FALSE)</f>
        <v>255</v>
      </c>
      <c r="D3001" s="109">
        <f>VLOOKUP(A3001,DBMS_TYPE_SIZES[],3,FALSE)</f>
        <v>255</v>
      </c>
      <c r="E3001" s="110">
        <f>VLOOKUP(A3001,DBMS_TYPE_SIZES[],4,FALSE)</f>
        <v>256</v>
      </c>
      <c r="F3001" t="s">
        <v>1851</v>
      </c>
      <c r="G3001" t="s">
        <v>1853</v>
      </c>
      <c r="H3001" t="s">
        <v>86</v>
      </c>
      <c r="I3001">
        <v>0</v>
      </c>
      <c r="J3001">
        <v>255</v>
      </c>
    </row>
    <row r="3002" spans="1:10">
      <c r="A3002" s="108" t="str">
        <f>COL_SIZES[[#This Row],[datatype]]&amp;"_"&amp;COL_SIZES[[#This Row],[column_prec]]&amp;"_"&amp;COL_SIZES[[#This Row],[col_len]]</f>
        <v>int_10_4</v>
      </c>
      <c r="B3002" s="108">
        <f>IF(COL_SIZES[[#This Row],[datatype]] = "varchar",
  MIN(
    COL_SIZES[[#This Row],[column_length]],
    IFERROR(VALUE(VLOOKUP(
      COL_SIZES[[#This Row],[table_name]]&amp;"."&amp;COL_SIZES[[#This Row],[column_name]],
      AVG_COL_SIZES[#Data],2,FALSE)),
    COL_SIZES[[#This Row],[column_length]])
  ),
  COL_SIZES[[#This Row],[column_length]])</f>
        <v>4</v>
      </c>
      <c r="C3002" s="109">
        <f>VLOOKUP(A3002,DBMS_TYPE_SIZES[],2,FALSE)</f>
        <v>9</v>
      </c>
      <c r="D3002" s="109">
        <f>VLOOKUP(A3002,DBMS_TYPE_SIZES[],3,FALSE)</f>
        <v>4</v>
      </c>
      <c r="E3002" s="110">
        <f>VLOOKUP(A3002,DBMS_TYPE_SIZES[],4,FALSE)</f>
        <v>4</v>
      </c>
      <c r="F3002" t="s">
        <v>1851</v>
      </c>
      <c r="G3002" t="s">
        <v>1854</v>
      </c>
      <c r="H3002" t="s">
        <v>18</v>
      </c>
      <c r="I3002">
        <v>10</v>
      </c>
      <c r="J3002">
        <v>4</v>
      </c>
    </row>
    <row r="3003" spans="1:10">
      <c r="A3003" s="108" t="str">
        <f>COL_SIZES[[#This Row],[datatype]]&amp;"_"&amp;COL_SIZES[[#This Row],[column_prec]]&amp;"_"&amp;COL_SIZES[[#This Row],[col_len]]</f>
        <v>varchar_0_512</v>
      </c>
      <c r="B3003" s="108">
        <f>IF(COL_SIZES[[#This Row],[datatype]] = "varchar",
  MIN(
    COL_SIZES[[#This Row],[column_length]],
    IFERROR(VALUE(VLOOKUP(
      COL_SIZES[[#This Row],[table_name]]&amp;"."&amp;COL_SIZES[[#This Row],[column_name]],
      AVG_COL_SIZES[#Data],2,FALSE)),
    COL_SIZES[[#This Row],[column_length]])
  ),
  COL_SIZES[[#This Row],[column_length]])</f>
        <v>512</v>
      </c>
      <c r="C3003" s="109">
        <f>VLOOKUP(A3003,DBMS_TYPE_SIZES[],2,FALSE)</f>
        <v>512</v>
      </c>
      <c r="D3003" s="109">
        <f>VLOOKUP(A3003,DBMS_TYPE_SIZES[],3,FALSE)</f>
        <v>512</v>
      </c>
      <c r="E3003" s="110">
        <f>VLOOKUP(A3003,DBMS_TYPE_SIZES[],4,FALSE)</f>
        <v>513</v>
      </c>
      <c r="F3003" t="s">
        <v>1851</v>
      </c>
      <c r="G3003" t="s">
        <v>1855</v>
      </c>
      <c r="H3003" t="s">
        <v>86</v>
      </c>
      <c r="I3003">
        <v>0</v>
      </c>
      <c r="J3003">
        <v>512</v>
      </c>
    </row>
    <row r="3004" spans="1:10">
      <c r="A3004" s="108" t="str">
        <f>COL_SIZES[[#This Row],[datatype]]&amp;"_"&amp;COL_SIZES[[#This Row],[column_prec]]&amp;"_"&amp;COL_SIZES[[#This Row],[col_len]]</f>
        <v>varchar_0_50</v>
      </c>
      <c r="B3004" s="108">
        <f>IF(COL_SIZES[[#This Row],[datatype]] = "varchar",
  MIN(
    COL_SIZES[[#This Row],[column_length]],
    IFERROR(VALUE(VLOOKUP(
      COL_SIZES[[#This Row],[table_name]]&amp;"."&amp;COL_SIZES[[#This Row],[column_name]],
      AVG_COL_SIZES[#Data],2,FALSE)),
    COL_SIZES[[#This Row],[column_length]])
  ),
  COL_SIZES[[#This Row],[column_length]])</f>
        <v>50</v>
      </c>
      <c r="C3004" s="109">
        <f>VLOOKUP(A3004,DBMS_TYPE_SIZES[],2,FALSE)</f>
        <v>50</v>
      </c>
      <c r="D3004" s="109">
        <f>VLOOKUP(A3004,DBMS_TYPE_SIZES[],3,FALSE)</f>
        <v>50</v>
      </c>
      <c r="E3004" s="110">
        <f>VLOOKUP(A3004,DBMS_TYPE_SIZES[],4,FALSE)</f>
        <v>51</v>
      </c>
      <c r="F3004" t="s">
        <v>1857</v>
      </c>
      <c r="G3004" t="s">
        <v>1859</v>
      </c>
      <c r="H3004" t="s">
        <v>86</v>
      </c>
      <c r="I3004">
        <v>0</v>
      </c>
      <c r="J3004">
        <v>50</v>
      </c>
    </row>
    <row r="3005" spans="1:10">
      <c r="A3005" s="108" t="str">
        <f>COL_SIZES[[#This Row],[datatype]]&amp;"_"&amp;COL_SIZES[[#This Row],[column_prec]]&amp;"_"&amp;COL_SIZES[[#This Row],[col_len]]</f>
        <v>varchar_0_170</v>
      </c>
      <c r="B3005" s="108">
        <f>IF(COL_SIZES[[#This Row],[datatype]] = "varchar",
  MIN(
    COL_SIZES[[#This Row],[column_length]],
    IFERROR(VALUE(VLOOKUP(
      COL_SIZES[[#This Row],[table_name]]&amp;"."&amp;COL_SIZES[[#This Row],[column_name]],
      AVG_COL_SIZES[#Data],2,FALSE)),
    COL_SIZES[[#This Row],[column_length]])
  ),
  COL_SIZES[[#This Row],[column_length]])</f>
        <v>170</v>
      </c>
      <c r="C3005" s="109">
        <f>VLOOKUP(A3005,DBMS_TYPE_SIZES[],2,FALSE)</f>
        <v>170</v>
      </c>
      <c r="D3005" s="109">
        <f>VLOOKUP(A3005,DBMS_TYPE_SIZES[],3,FALSE)</f>
        <v>170</v>
      </c>
      <c r="E3005" s="110">
        <f>VLOOKUP(A3005,DBMS_TYPE_SIZES[],4,FALSE)</f>
        <v>171</v>
      </c>
      <c r="F3005" t="s">
        <v>1857</v>
      </c>
      <c r="G3005" t="s">
        <v>1860</v>
      </c>
      <c r="H3005" t="s">
        <v>86</v>
      </c>
      <c r="I3005">
        <v>0</v>
      </c>
      <c r="J3005">
        <v>170</v>
      </c>
    </row>
    <row r="3006" spans="1:10">
      <c r="A3006" s="108" t="str">
        <f>COL_SIZES[[#This Row],[datatype]]&amp;"_"&amp;COL_SIZES[[#This Row],[column_prec]]&amp;"_"&amp;COL_SIZES[[#This Row],[col_len]]</f>
        <v>numeric_19_9</v>
      </c>
      <c r="B3006" s="108">
        <f>IF(COL_SIZES[[#This Row],[datatype]] = "varchar",
  MIN(
    COL_SIZES[[#This Row],[column_length]],
    IFERROR(VALUE(VLOOKUP(
      COL_SIZES[[#This Row],[table_name]]&amp;"."&amp;COL_SIZES[[#This Row],[column_name]],
      AVG_COL_SIZES[#Data],2,FALSE)),
    COL_SIZES[[#This Row],[column_length]])
  ),
  COL_SIZES[[#This Row],[column_length]])</f>
        <v>9</v>
      </c>
      <c r="C3006" s="109">
        <f>VLOOKUP(A3006,DBMS_TYPE_SIZES[],2,FALSE)</f>
        <v>9</v>
      </c>
      <c r="D3006" s="109">
        <f>VLOOKUP(A3006,DBMS_TYPE_SIZES[],3,FALSE)</f>
        <v>9</v>
      </c>
      <c r="E3006" s="110">
        <f>VLOOKUP(A3006,DBMS_TYPE_SIZES[],4,FALSE)</f>
        <v>9</v>
      </c>
      <c r="F3006" t="s">
        <v>1857</v>
      </c>
      <c r="G3006" t="s">
        <v>143</v>
      </c>
      <c r="H3006" t="s">
        <v>62</v>
      </c>
      <c r="I3006">
        <v>19</v>
      </c>
      <c r="J3006">
        <v>9</v>
      </c>
    </row>
    <row r="3007" spans="1:10">
      <c r="A3007" s="108" t="str">
        <f>COL_SIZES[[#This Row],[datatype]]&amp;"_"&amp;COL_SIZES[[#This Row],[column_prec]]&amp;"_"&amp;COL_SIZES[[#This Row],[col_len]]</f>
        <v>int_10_4</v>
      </c>
      <c r="B3007" s="108">
        <f>IF(COL_SIZES[[#This Row],[datatype]] = "varchar",
  MIN(
    COL_SIZES[[#This Row],[column_length]],
    IFERROR(VALUE(VLOOKUP(
      COL_SIZES[[#This Row],[table_name]]&amp;"."&amp;COL_SIZES[[#This Row],[column_name]],
      AVG_COL_SIZES[#Data],2,FALSE)),
    COL_SIZES[[#This Row],[column_length]])
  ),
  COL_SIZES[[#This Row],[column_length]])</f>
        <v>4</v>
      </c>
      <c r="C3007" s="109">
        <f>VLOOKUP(A3007,DBMS_TYPE_SIZES[],2,FALSE)</f>
        <v>9</v>
      </c>
      <c r="D3007" s="109">
        <f>VLOOKUP(A3007,DBMS_TYPE_SIZES[],3,FALSE)</f>
        <v>4</v>
      </c>
      <c r="E3007" s="110">
        <f>VLOOKUP(A3007,DBMS_TYPE_SIZES[],4,FALSE)</f>
        <v>4</v>
      </c>
      <c r="F3007" t="s">
        <v>1857</v>
      </c>
      <c r="G3007" t="s">
        <v>96</v>
      </c>
      <c r="H3007" t="s">
        <v>18</v>
      </c>
      <c r="I3007">
        <v>10</v>
      </c>
      <c r="J3007">
        <v>4</v>
      </c>
    </row>
    <row r="3008" spans="1:10">
      <c r="A3008" s="108" t="str">
        <f>COL_SIZES[[#This Row],[datatype]]&amp;"_"&amp;COL_SIZES[[#This Row],[column_prec]]&amp;"_"&amp;COL_SIZES[[#This Row],[col_len]]</f>
        <v>varchar_0_170</v>
      </c>
      <c r="B3008" s="108">
        <f>IF(COL_SIZES[[#This Row],[datatype]] = "varchar",
  MIN(
    COL_SIZES[[#This Row],[column_length]],
    IFERROR(VALUE(VLOOKUP(
      COL_SIZES[[#This Row],[table_name]]&amp;"."&amp;COL_SIZES[[#This Row],[column_name]],
      AVG_COL_SIZES[#Data],2,FALSE)),
    COL_SIZES[[#This Row],[column_length]])
  ),
  COL_SIZES[[#This Row],[column_length]])</f>
        <v>170</v>
      </c>
      <c r="C3008" s="109">
        <f>VLOOKUP(A3008,DBMS_TYPE_SIZES[],2,FALSE)</f>
        <v>170</v>
      </c>
      <c r="D3008" s="109">
        <f>VLOOKUP(A3008,DBMS_TYPE_SIZES[],3,FALSE)</f>
        <v>170</v>
      </c>
      <c r="E3008" s="110">
        <f>VLOOKUP(A3008,DBMS_TYPE_SIZES[],4,FALSE)</f>
        <v>171</v>
      </c>
      <c r="F3008" t="s">
        <v>1857</v>
      </c>
      <c r="G3008" t="s">
        <v>1861</v>
      </c>
      <c r="H3008" t="s">
        <v>86</v>
      </c>
      <c r="I3008">
        <v>0</v>
      </c>
      <c r="J3008">
        <v>170</v>
      </c>
    </row>
    <row r="3009" spans="1:10">
      <c r="A3009" s="108" t="str">
        <f>COL_SIZES[[#This Row],[datatype]]&amp;"_"&amp;COL_SIZES[[#This Row],[column_prec]]&amp;"_"&amp;COL_SIZES[[#This Row],[col_len]]</f>
        <v>varchar_0_170</v>
      </c>
      <c r="B3009" s="108">
        <f>IF(COL_SIZES[[#This Row],[datatype]] = "varchar",
  MIN(
    COL_SIZES[[#This Row],[column_length]],
    IFERROR(VALUE(VLOOKUP(
      COL_SIZES[[#This Row],[table_name]]&amp;"."&amp;COL_SIZES[[#This Row],[column_name]],
      AVG_COL_SIZES[#Data],2,FALSE)),
    COL_SIZES[[#This Row],[column_length]])
  ),
  COL_SIZES[[#This Row],[column_length]])</f>
        <v>170</v>
      </c>
      <c r="C3009" s="109">
        <f>VLOOKUP(A3009,DBMS_TYPE_SIZES[],2,FALSE)</f>
        <v>170</v>
      </c>
      <c r="D3009" s="109">
        <f>VLOOKUP(A3009,DBMS_TYPE_SIZES[],3,FALSE)</f>
        <v>170</v>
      </c>
      <c r="E3009" s="110">
        <f>VLOOKUP(A3009,DBMS_TYPE_SIZES[],4,FALSE)</f>
        <v>171</v>
      </c>
      <c r="F3009" t="s">
        <v>1857</v>
      </c>
      <c r="G3009" t="s">
        <v>1862</v>
      </c>
      <c r="H3009" t="s">
        <v>86</v>
      </c>
      <c r="I3009">
        <v>0</v>
      </c>
      <c r="J3009">
        <v>170</v>
      </c>
    </row>
    <row r="3010" spans="1:10">
      <c r="A3010" s="108" t="str">
        <f>COL_SIZES[[#This Row],[datatype]]&amp;"_"&amp;COL_SIZES[[#This Row],[column_prec]]&amp;"_"&amp;COL_SIZES[[#This Row],[col_len]]</f>
        <v>numeric_19_9</v>
      </c>
      <c r="B3010" s="108">
        <f>IF(COL_SIZES[[#This Row],[datatype]] = "varchar",
  MIN(
    COL_SIZES[[#This Row],[column_length]],
    IFERROR(VALUE(VLOOKUP(
      COL_SIZES[[#This Row],[table_name]]&amp;"."&amp;COL_SIZES[[#This Row],[column_name]],
      AVG_COL_SIZES[#Data],2,FALSE)),
    COL_SIZES[[#This Row],[column_length]])
  ),
  COL_SIZES[[#This Row],[column_length]])</f>
        <v>9</v>
      </c>
      <c r="C3010" s="109">
        <f>VLOOKUP(A3010,DBMS_TYPE_SIZES[],2,FALSE)</f>
        <v>9</v>
      </c>
      <c r="D3010" s="109">
        <f>VLOOKUP(A3010,DBMS_TYPE_SIZES[],3,FALSE)</f>
        <v>9</v>
      </c>
      <c r="E3010" s="110">
        <f>VLOOKUP(A3010,DBMS_TYPE_SIZES[],4,FALSE)</f>
        <v>9</v>
      </c>
      <c r="F3010" t="s">
        <v>1864</v>
      </c>
      <c r="G3010" t="s">
        <v>143</v>
      </c>
      <c r="H3010" t="s">
        <v>62</v>
      </c>
      <c r="I3010">
        <v>19</v>
      </c>
      <c r="J3010">
        <v>9</v>
      </c>
    </row>
    <row r="3011" spans="1:10">
      <c r="A3011" s="108" t="str">
        <f>COL_SIZES[[#This Row],[datatype]]&amp;"_"&amp;COL_SIZES[[#This Row],[column_prec]]&amp;"_"&amp;COL_SIZES[[#This Row],[col_len]]</f>
        <v>int_10_4</v>
      </c>
      <c r="B3011" s="108">
        <f>IF(COL_SIZES[[#This Row],[datatype]] = "varchar",
  MIN(
    COL_SIZES[[#This Row],[column_length]],
    IFERROR(VALUE(VLOOKUP(
      COL_SIZES[[#This Row],[table_name]]&amp;"."&amp;COL_SIZES[[#This Row],[column_name]],
      AVG_COL_SIZES[#Data],2,FALSE)),
    COL_SIZES[[#This Row],[column_length]])
  ),
  COL_SIZES[[#This Row],[column_length]])</f>
        <v>4</v>
      </c>
      <c r="C3011" s="109">
        <f>VLOOKUP(A3011,DBMS_TYPE_SIZES[],2,FALSE)</f>
        <v>9</v>
      </c>
      <c r="D3011" s="109">
        <f>VLOOKUP(A3011,DBMS_TYPE_SIZES[],3,FALSE)</f>
        <v>4</v>
      </c>
      <c r="E3011" s="110">
        <f>VLOOKUP(A3011,DBMS_TYPE_SIZES[],4,FALSE)</f>
        <v>4</v>
      </c>
      <c r="F3011" t="s">
        <v>1864</v>
      </c>
      <c r="G3011" t="s">
        <v>96</v>
      </c>
      <c r="H3011" t="s">
        <v>18</v>
      </c>
      <c r="I3011">
        <v>10</v>
      </c>
      <c r="J3011">
        <v>4</v>
      </c>
    </row>
    <row r="3012" spans="1:10">
      <c r="A3012" s="108" t="str">
        <f>COL_SIZES[[#This Row],[datatype]]&amp;"_"&amp;COL_SIZES[[#This Row],[column_prec]]&amp;"_"&amp;COL_SIZES[[#This Row],[col_len]]</f>
        <v>varchar_0_255</v>
      </c>
      <c r="B3012" s="108">
        <f>IF(COL_SIZES[[#This Row],[datatype]] = "varchar",
  MIN(
    COL_SIZES[[#This Row],[column_length]],
    IFERROR(VALUE(VLOOKUP(
      COL_SIZES[[#This Row],[table_name]]&amp;"."&amp;COL_SIZES[[#This Row],[column_name]],
      AVG_COL_SIZES[#Data],2,FALSE)),
    COL_SIZES[[#This Row],[column_length]])
  ),
  COL_SIZES[[#This Row],[column_length]])</f>
        <v>255</v>
      </c>
      <c r="C3012" s="109">
        <f>VLOOKUP(A3012,DBMS_TYPE_SIZES[],2,FALSE)</f>
        <v>255</v>
      </c>
      <c r="D3012" s="109">
        <f>VLOOKUP(A3012,DBMS_TYPE_SIZES[],3,FALSE)</f>
        <v>255</v>
      </c>
      <c r="E3012" s="110">
        <f>VLOOKUP(A3012,DBMS_TYPE_SIZES[],4,FALSE)</f>
        <v>256</v>
      </c>
      <c r="F3012" t="s">
        <v>1864</v>
      </c>
      <c r="G3012" t="s">
        <v>1866</v>
      </c>
      <c r="H3012" t="s">
        <v>86</v>
      </c>
      <c r="I3012">
        <v>0</v>
      </c>
      <c r="J3012">
        <v>255</v>
      </c>
    </row>
    <row r="3013" spans="1:10">
      <c r="A3013" s="108" t="str">
        <f>COL_SIZES[[#This Row],[datatype]]&amp;"_"&amp;COL_SIZES[[#This Row],[column_prec]]&amp;"_"&amp;COL_SIZES[[#This Row],[col_len]]</f>
        <v>varchar_0_50</v>
      </c>
      <c r="B3013" s="108">
        <f>IF(COL_SIZES[[#This Row],[datatype]] = "varchar",
  MIN(
    COL_SIZES[[#This Row],[column_length]],
    IFERROR(VALUE(VLOOKUP(
      COL_SIZES[[#This Row],[table_name]]&amp;"."&amp;COL_SIZES[[#This Row],[column_name]],
      AVG_COL_SIZES[#Data],2,FALSE)),
    COL_SIZES[[#This Row],[column_length]])
  ),
  COL_SIZES[[#This Row],[column_length]])</f>
        <v>50</v>
      </c>
      <c r="C3013" s="109">
        <f>VLOOKUP(A3013,DBMS_TYPE_SIZES[],2,FALSE)</f>
        <v>50</v>
      </c>
      <c r="D3013" s="109">
        <f>VLOOKUP(A3013,DBMS_TYPE_SIZES[],3,FALSE)</f>
        <v>50</v>
      </c>
      <c r="E3013" s="110">
        <f>VLOOKUP(A3013,DBMS_TYPE_SIZES[],4,FALSE)</f>
        <v>51</v>
      </c>
      <c r="F3013" t="s">
        <v>1864</v>
      </c>
      <c r="G3013" t="s">
        <v>1867</v>
      </c>
      <c r="H3013" t="s">
        <v>86</v>
      </c>
      <c r="I3013">
        <v>0</v>
      </c>
      <c r="J3013">
        <v>50</v>
      </c>
    </row>
    <row r="3014" spans="1:10">
      <c r="A3014" s="108" t="str">
        <f>COL_SIZES[[#This Row],[datatype]]&amp;"_"&amp;COL_SIZES[[#This Row],[column_prec]]&amp;"_"&amp;COL_SIZES[[#This Row],[col_len]]</f>
        <v>numeric_19_9</v>
      </c>
      <c r="B3014" s="108">
        <f>IF(COL_SIZES[[#This Row],[datatype]] = "varchar",
  MIN(
    COL_SIZES[[#This Row],[column_length]],
    IFERROR(VALUE(VLOOKUP(
      COL_SIZES[[#This Row],[table_name]]&amp;"."&amp;COL_SIZES[[#This Row],[column_name]],
      AVG_COL_SIZES[#Data],2,FALSE)),
    COL_SIZES[[#This Row],[column_length]])
  ),
  COL_SIZES[[#This Row],[column_length]])</f>
        <v>9</v>
      </c>
      <c r="C3014" s="109">
        <f>VLOOKUP(A3014,DBMS_TYPE_SIZES[],2,FALSE)</f>
        <v>9</v>
      </c>
      <c r="D3014" s="109">
        <f>VLOOKUP(A3014,DBMS_TYPE_SIZES[],3,FALSE)</f>
        <v>9</v>
      </c>
      <c r="E3014" s="110">
        <f>VLOOKUP(A3014,DBMS_TYPE_SIZES[],4,FALSE)</f>
        <v>9</v>
      </c>
      <c r="F3014" t="s">
        <v>1869</v>
      </c>
      <c r="G3014" t="s">
        <v>143</v>
      </c>
      <c r="H3014" t="s">
        <v>62</v>
      </c>
      <c r="I3014">
        <v>19</v>
      </c>
      <c r="J3014">
        <v>9</v>
      </c>
    </row>
    <row r="3015" spans="1:10">
      <c r="A3015" s="108" t="str">
        <f>COL_SIZES[[#This Row],[datatype]]&amp;"_"&amp;COL_SIZES[[#This Row],[column_prec]]&amp;"_"&amp;COL_SIZES[[#This Row],[col_len]]</f>
        <v>int_10_4</v>
      </c>
      <c r="B3015" s="108">
        <f>IF(COL_SIZES[[#This Row],[datatype]] = "varchar",
  MIN(
    COL_SIZES[[#This Row],[column_length]],
    IFERROR(VALUE(VLOOKUP(
      COL_SIZES[[#This Row],[table_name]]&amp;"."&amp;COL_SIZES[[#This Row],[column_name]],
      AVG_COL_SIZES[#Data],2,FALSE)),
    COL_SIZES[[#This Row],[column_length]])
  ),
  COL_SIZES[[#This Row],[column_length]])</f>
        <v>4</v>
      </c>
      <c r="C3015" s="109">
        <f>VLOOKUP(A3015,DBMS_TYPE_SIZES[],2,FALSE)</f>
        <v>9</v>
      </c>
      <c r="D3015" s="109">
        <f>VLOOKUP(A3015,DBMS_TYPE_SIZES[],3,FALSE)</f>
        <v>4</v>
      </c>
      <c r="E3015" s="110">
        <f>VLOOKUP(A3015,DBMS_TYPE_SIZES[],4,FALSE)</f>
        <v>4</v>
      </c>
      <c r="F3015" t="s">
        <v>1869</v>
      </c>
      <c r="G3015" t="s">
        <v>96</v>
      </c>
      <c r="H3015" t="s">
        <v>18</v>
      </c>
      <c r="I3015">
        <v>10</v>
      </c>
      <c r="J3015">
        <v>4</v>
      </c>
    </row>
    <row r="3016" spans="1:10">
      <c r="A3016" s="108" t="str">
        <f>COL_SIZES[[#This Row],[datatype]]&amp;"_"&amp;COL_SIZES[[#This Row],[column_prec]]&amp;"_"&amp;COL_SIZES[[#This Row],[col_len]]</f>
        <v>int_10_4</v>
      </c>
      <c r="B3016" s="108">
        <f>IF(COL_SIZES[[#This Row],[datatype]] = "varchar",
  MIN(
    COL_SIZES[[#This Row],[column_length]],
    IFERROR(VALUE(VLOOKUP(
      COL_SIZES[[#This Row],[table_name]]&amp;"."&amp;COL_SIZES[[#This Row],[column_name]],
      AVG_COL_SIZES[#Data],2,FALSE)),
    COL_SIZES[[#This Row],[column_length]])
  ),
  COL_SIZES[[#This Row],[column_length]])</f>
        <v>4</v>
      </c>
      <c r="C3016" s="109">
        <f>VLOOKUP(A3016,DBMS_TYPE_SIZES[],2,FALSE)</f>
        <v>9</v>
      </c>
      <c r="D3016" s="109">
        <f>VLOOKUP(A3016,DBMS_TYPE_SIZES[],3,FALSE)</f>
        <v>4</v>
      </c>
      <c r="E3016" s="110">
        <f>VLOOKUP(A3016,DBMS_TYPE_SIZES[],4,FALSE)</f>
        <v>4</v>
      </c>
      <c r="F3016" t="s">
        <v>1869</v>
      </c>
      <c r="G3016" t="s">
        <v>1871</v>
      </c>
      <c r="H3016" t="s">
        <v>18</v>
      </c>
      <c r="I3016">
        <v>10</v>
      </c>
      <c r="J3016">
        <v>4</v>
      </c>
    </row>
    <row r="3017" spans="1:10">
      <c r="A3017" s="108" t="str">
        <f>COL_SIZES[[#This Row],[datatype]]&amp;"_"&amp;COL_SIZES[[#This Row],[column_prec]]&amp;"_"&amp;COL_SIZES[[#This Row],[col_len]]</f>
        <v>int_10_4</v>
      </c>
      <c r="B3017" s="108">
        <f>IF(COL_SIZES[[#This Row],[datatype]] = "varchar",
  MIN(
    COL_SIZES[[#This Row],[column_length]],
    IFERROR(VALUE(VLOOKUP(
      COL_SIZES[[#This Row],[table_name]]&amp;"."&amp;COL_SIZES[[#This Row],[column_name]],
      AVG_COL_SIZES[#Data],2,FALSE)),
    COL_SIZES[[#This Row],[column_length]])
  ),
  COL_SIZES[[#This Row],[column_length]])</f>
        <v>4</v>
      </c>
      <c r="C3017" s="109">
        <f>VLOOKUP(A3017,DBMS_TYPE_SIZES[],2,FALSE)</f>
        <v>9</v>
      </c>
      <c r="D3017" s="109">
        <f>VLOOKUP(A3017,DBMS_TYPE_SIZES[],3,FALSE)</f>
        <v>4</v>
      </c>
      <c r="E3017" s="110">
        <f>VLOOKUP(A3017,DBMS_TYPE_SIZES[],4,FALSE)</f>
        <v>4</v>
      </c>
      <c r="F3017" t="s">
        <v>1869</v>
      </c>
      <c r="G3017" t="s">
        <v>1872</v>
      </c>
      <c r="H3017" t="s">
        <v>18</v>
      </c>
      <c r="I3017">
        <v>10</v>
      </c>
      <c r="J3017">
        <v>4</v>
      </c>
    </row>
    <row r="3018" spans="1:10">
      <c r="A3018" s="108" t="str">
        <f>COL_SIZES[[#This Row],[datatype]]&amp;"_"&amp;COL_SIZES[[#This Row],[column_prec]]&amp;"_"&amp;COL_SIZES[[#This Row],[col_len]]</f>
        <v>varchar_0_255</v>
      </c>
      <c r="B3018" s="108">
        <f>IF(COL_SIZES[[#This Row],[datatype]] = "varchar",
  MIN(
    COL_SIZES[[#This Row],[column_length]],
    IFERROR(VALUE(VLOOKUP(
      COL_SIZES[[#This Row],[table_name]]&amp;"."&amp;COL_SIZES[[#This Row],[column_name]],
      AVG_COL_SIZES[#Data],2,FALSE)),
    COL_SIZES[[#This Row],[column_length]])
  ),
  COL_SIZES[[#This Row],[column_length]])</f>
        <v>255</v>
      </c>
      <c r="C3018" s="109">
        <f>VLOOKUP(A3018,DBMS_TYPE_SIZES[],2,FALSE)</f>
        <v>255</v>
      </c>
      <c r="D3018" s="109">
        <f>VLOOKUP(A3018,DBMS_TYPE_SIZES[],3,FALSE)</f>
        <v>255</v>
      </c>
      <c r="E3018" s="110">
        <f>VLOOKUP(A3018,DBMS_TYPE_SIZES[],4,FALSE)</f>
        <v>256</v>
      </c>
      <c r="F3018" t="s">
        <v>1869</v>
      </c>
      <c r="G3018" t="s">
        <v>1873</v>
      </c>
      <c r="H3018" t="s">
        <v>86</v>
      </c>
      <c r="I3018">
        <v>0</v>
      </c>
      <c r="J3018">
        <v>255</v>
      </c>
    </row>
    <row r="3019" spans="1:10">
      <c r="A3019" s="108" t="str">
        <f>COL_SIZES[[#This Row],[datatype]]&amp;"_"&amp;COL_SIZES[[#This Row],[column_prec]]&amp;"_"&amp;COL_SIZES[[#This Row],[col_len]]</f>
        <v>varchar_0_10</v>
      </c>
      <c r="B3019" s="108">
        <f>IF(COL_SIZES[[#This Row],[datatype]] = "varchar",
  MIN(
    COL_SIZES[[#This Row],[column_length]],
    IFERROR(VALUE(VLOOKUP(
      COL_SIZES[[#This Row],[table_name]]&amp;"."&amp;COL_SIZES[[#This Row],[column_name]],
      AVG_COL_SIZES[#Data],2,FALSE)),
    COL_SIZES[[#This Row],[column_length]])
  ),
  COL_SIZES[[#This Row],[column_length]])</f>
        <v>10</v>
      </c>
      <c r="C3019" s="109">
        <f>VLOOKUP(A3019,DBMS_TYPE_SIZES[],2,FALSE)</f>
        <v>10</v>
      </c>
      <c r="D3019" s="109">
        <f>VLOOKUP(A3019,DBMS_TYPE_SIZES[],3,FALSE)</f>
        <v>10</v>
      </c>
      <c r="E3019" s="110">
        <f>VLOOKUP(A3019,DBMS_TYPE_SIZES[],4,FALSE)</f>
        <v>11</v>
      </c>
      <c r="F3019" t="s">
        <v>1869</v>
      </c>
      <c r="G3019" t="s">
        <v>1874</v>
      </c>
      <c r="H3019" t="s">
        <v>86</v>
      </c>
      <c r="I3019">
        <v>0</v>
      </c>
      <c r="J3019">
        <v>10</v>
      </c>
    </row>
    <row r="3020" spans="1:10">
      <c r="A3020" s="108" t="str">
        <f>COL_SIZES[[#This Row],[datatype]]&amp;"_"&amp;COL_SIZES[[#This Row],[column_prec]]&amp;"_"&amp;COL_SIZES[[#This Row],[col_len]]</f>
        <v>varchar_0_10</v>
      </c>
      <c r="B3020" s="108">
        <f>IF(COL_SIZES[[#This Row],[datatype]] = "varchar",
  MIN(
    COL_SIZES[[#This Row],[column_length]],
    IFERROR(VALUE(VLOOKUP(
      COL_SIZES[[#This Row],[table_name]]&amp;"."&amp;COL_SIZES[[#This Row],[column_name]],
      AVG_COL_SIZES[#Data],2,FALSE)),
    COL_SIZES[[#This Row],[column_length]])
  ),
  COL_SIZES[[#This Row],[column_length]])</f>
        <v>10</v>
      </c>
      <c r="C3020" s="109">
        <f>VLOOKUP(A3020,DBMS_TYPE_SIZES[],2,FALSE)</f>
        <v>10</v>
      </c>
      <c r="D3020" s="109">
        <f>VLOOKUP(A3020,DBMS_TYPE_SIZES[],3,FALSE)</f>
        <v>10</v>
      </c>
      <c r="E3020" s="110">
        <f>VLOOKUP(A3020,DBMS_TYPE_SIZES[],4,FALSE)</f>
        <v>11</v>
      </c>
      <c r="F3020" t="s">
        <v>1869</v>
      </c>
      <c r="G3020" t="s">
        <v>1849</v>
      </c>
      <c r="H3020" t="s">
        <v>86</v>
      </c>
      <c r="I3020">
        <v>0</v>
      </c>
      <c r="J3020">
        <v>10</v>
      </c>
    </row>
    <row r="3021" spans="1:10">
      <c r="A3021" s="108" t="str">
        <f>COL_SIZES[[#This Row],[datatype]]&amp;"_"&amp;COL_SIZES[[#This Row],[column_prec]]&amp;"_"&amp;COL_SIZES[[#This Row],[col_len]]</f>
        <v>numeric_19_9</v>
      </c>
      <c r="B3021" s="108">
        <f>IF(COL_SIZES[[#This Row],[datatype]] = "varchar",
  MIN(
    COL_SIZES[[#This Row],[column_length]],
    IFERROR(VALUE(VLOOKUP(
      COL_SIZES[[#This Row],[table_name]]&amp;"."&amp;COL_SIZES[[#This Row],[column_name]],
      AVG_COL_SIZES[#Data],2,FALSE)),
    COL_SIZES[[#This Row],[column_length]])
  ),
  COL_SIZES[[#This Row],[column_length]])</f>
        <v>9</v>
      </c>
      <c r="C3021" s="109">
        <f>VLOOKUP(A3021,DBMS_TYPE_SIZES[],2,FALSE)</f>
        <v>9</v>
      </c>
      <c r="D3021" s="109">
        <f>VLOOKUP(A3021,DBMS_TYPE_SIZES[],3,FALSE)</f>
        <v>9</v>
      </c>
      <c r="E3021" s="110">
        <f>VLOOKUP(A3021,DBMS_TYPE_SIZES[],4,FALSE)</f>
        <v>9</v>
      </c>
      <c r="F3021" t="s">
        <v>1876</v>
      </c>
      <c r="G3021" t="s">
        <v>143</v>
      </c>
      <c r="H3021" t="s">
        <v>62</v>
      </c>
      <c r="I3021">
        <v>19</v>
      </c>
      <c r="J3021">
        <v>9</v>
      </c>
    </row>
    <row r="3022" spans="1:10">
      <c r="A3022" s="108" t="str">
        <f>COL_SIZES[[#This Row],[datatype]]&amp;"_"&amp;COL_SIZES[[#This Row],[column_prec]]&amp;"_"&amp;COL_SIZES[[#This Row],[col_len]]</f>
        <v>int_10_4</v>
      </c>
      <c r="B3022" s="108">
        <f>IF(COL_SIZES[[#This Row],[datatype]] = "varchar",
  MIN(
    COL_SIZES[[#This Row],[column_length]],
    IFERROR(VALUE(VLOOKUP(
      COL_SIZES[[#This Row],[table_name]]&amp;"."&amp;COL_SIZES[[#This Row],[column_name]],
      AVG_COL_SIZES[#Data],2,FALSE)),
    COL_SIZES[[#This Row],[column_length]])
  ),
  COL_SIZES[[#This Row],[column_length]])</f>
        <v>4</v>
      </c>
      <c r="C3022" s="109">
        <f>VLOOKUP(A3022,DBMS_TYPE_SIZES[],2,FALSE)</f>
        <v>9</v>
      </c>
      <c r="D3022" s="109">
        <f>VLOOKUP(A3022,DBMS_TYPE_SIZES[],3,FALSE)</f>
        <v>4</v>
      </c>
      <c r="E3022" s="110">
        <f>VLOOKUP(A3022,DBMS_TYPE_SIZES[],4,FALSE)</f>
        <v>4</v>
      </c>
      <c r="F3022" t="s">
        <v>1876</v>
      </c>
      <c r="G3022" t="s">
        <v>96</v>
      </c>
      <c r="H3022" t="s">
        <v>18</v>
      </c>
      <c r="I3022">
        <v>10</v>
      </c>
      <c r="J3022">
        <v>4</v>
      </c>
    </row>
    <row r="3023" spans="1:10">
      <c r="A3023" s="108" t="str">
        <f>COL_SIZES[[#This Row],[datatype]]&amp;"_"&amp;COL_SIZES[[#This Row],[column_prec]]&amp;"_"&amp;COL_SIZES[[#This Row],[col_len]]</f>
        <v>varchar_0_50</v>
      </c>
      <c r="B3023" s="108">
        <f>IF(COL_SIZES[[#This Row],[datatype]] = "varchar",
  MIN(
    COL_SIZES[[#This Row],[column_length]],
    IFERROR(VALUE(VLOOKUP(
      COL_SIZES[[#This Row],[table_name]]&amp;"."&amp;COL_SIZES[[#This Row],[column_name]],
      AVG_COL_SIZES[#Data],2,FALSE)),
    COL_SIZES[[#This Row],[column_length]])
  ),
  COL_SIZES[[#This Row],[column_length]])</f>
        <v>50</v>
      </c>
      <c r="C3023" s="109">
        <f>VLOOKUP(A3023,DBMS_TYPE_SIZES[],2,FALSE)</f>
        <v>50</v>
      </c>
      <c r="D3023" s="109">
        <f>VLOOKUP(A3023,DBMS_TYPE_SIZES[],3,FALSE)</f>
        <v>50</v>
      </c>
      <c r="E3023" s="110">
        <f>VLOOKUP(A3023,DBMS_TYPE_SIZES[],4,FALSE)</f>
        <v>51</v>
      </c>
      <c r="F3023" t="s">
        <v>1876</v>
      </c>
      <c r="G3023" t="s">
        <v>1878</v>
      </c>
      <c r="H3023" t="s">
        <v>86</v>
      </c>
      <c r="I3023">
        <v>0</v>
      </c>
      <c r="J3023">
        <v>50</v>
      </c>
    </row>
    <row r="3024" spans="1:10">
      <c r="A3024" s="108" t="str">
        <f>COL_SIZES[[#This Row],[datatype]]&amp;"_"&amp;COL_SIZES[[#This Row],[column_prec]]&amp;"_"&amp;COL_SIZES[[#This Row],[col_len]]</f>
        <v>varchar_0_255</v>
      </c>
      <c r="B3024" s="108">
        <f>IF(COL_SIZES[[#This Row],[datatype]] = "varchar",
  MIN(
    COL_SIZES[[#This Row],[column_length]],
    IFERROR(VALUE(VLOOKUP(
      COL_SIZES[[#This Row],[table_name]]&amp;"."&amp;COL_SIZES[[#This Row],[column_name]],
      AVG_COL_SIZES[#Data],2,FALSE)),
    COL_SIZES[[#This Row],[column_length]])
  ),
  COL_SIZES[[#This Row],[column_length]])</f>
        <v>255</v>
      </c>
      <c r="C3024" s="109">
        <f>VLOOKUP(A3024,DBMS_TYPE_SIZES[],2,FALSE)</f>
        <v>255</v>
      </c>
      <c r="D3024" s="109">
        <f>VLOOKUP(A3024,DBMS_TYPE_SIZES[],3,FALSE)</f>
        <v>255</v>
      </c>
      <c r="E3024" s="110">
        <f>VLOOKUP(A3024,DBMS_TYPE_SIZES[],4,FALSE)</f>
        <v>256</v>
      </c>
      <c r="F3024" t="s">
        <v>1876</v>
      </c>
      <c r="G3024" t="s">
        <v>1879</v>
      </c>
      <c r="H3024" t="s">
        <v>86</v>
      </c>
      <c r="I3024">
        <v>0</v>
      </c>
      <c r="J3024">
        <v>255</v>
      </c>
    </row>
    <row r="3025" spans="1:10">
      <c r="A3025" s="108" t="str">
        <f>COL_SIZES[[#This Row],[datatype]]&amp;"_"&amp;COL_SIZES[[#This Row],[column_prec]]&amp;"_"&amp;COL_SIZES[[#This Row],[col_len]]</f>
        <v>numeric_19_9</v>
      </c>
      <c r="B3025" s="108">
        <f>IF(COL_SIZES[[#This Row],[datatype]] = "varchar",
  MIN(
    COL_SIZES[[#This Row],[column_length]],
    IFERROR(VALUE(VLOOKUP(
      COL_SIZES[[#This Row],[table_name]]&amp;"."&amp;COL_SIZES[[#This Row],[column_name]],
      AVG_COL_SIZES[#Data],2,FALSE)),
    COL_SIZES[[#This Row],[column_length]])
  ),
  COL_SIZES[[#This Row],[column_length]])</f>
        <v>9</v>
      </c>
      <c r="C3025" s="109">
        <f>VLOOKUP(A3025,DBMS_TYPE_SIZES[],2,FALSE)</f>
        <v>9</v>
      </c>
      <c r="D3025" s="109">
        <f>VLOOKUP(A3025,DBMS_TYPE_SIZES[],3,FALSE)</f>
        <v>9</v>
      </c>
      <c r="E3025" s="110">
        <f>VLOOKUP(A3025,DBMS_TYPE_SIZES[],4,FALSE)</f>
        <v>9</v>
      </c>
      <c r="F3025" t="s">
        <v>1881</v>
      </c>
      <c r="G3025" t="s">
        <v>143</v>
      </c>
      <c r="H3025" t="s">
        <v>62</v>
      </c>
      <c r="I3025">
        <v>19</v>
      </c>
      <c r="J3025">
        <v>9</v>
      </c>
    </row>
    <row r="3026" spans="1:10">
      <c r="A3026" s="108" t="str">
        <f>COL_SIZES[[#This Row],[datatype]]&amp;"_"&amp;COL_SIZES[[#This Row],[column_prec]]&amp;"_"&amp;COL_SIZES[[#This Row],[col_len]]</f>
        <v>int_10_4</v>
      </c>
      <c r="B3026" s="108">
        <f>IF(COL_SIZES[[#This Row],[datatype]] = "varchar",
  MIN(
    COL_SIZES[[#This Row],[column_length]],
    IFERROR(VALUE(VLOOKUP(
      COL_SIZES[[#This Row],[table_name]]&amp;"."&amp;COL_SIZES[[#This Row],[column_name]],
      AVG_COL_SIZES[#Data],2,FALSE)),
    COL_SIZES[[#This Row],[column_length]])
  ),
  COL_SIZES[[#This Row],[column_length]])</f>
        <v>4</v>
      </c>
      <c r="C3026" s="109">
        <f>VLOOKUP(A3026,DBMS_TYPE_SIZES[],2,FALSE)</f>
        <v>9</v>
      </c>
      <c r="D3026" s="109">
        <f>VLOOKUP(A3026,DBMS_TYPE_SIZES[],3,FALSE)</f>
        <v>4</v>
      </c>
      <c r="E3026" s="110">
        <f>VLOOKUP(A3026,DBMS_TYPE_SIZES[],4,FALSE)</f>
        <v>4</v>
      </c>
      <c r="F3026" t="s">
        <v>1881</v>
      </c>
      <c r="G3026" t="s">
        <v>96</v>
      </c>
      <c r="H3026" t="s">
        <v>18</v>
      </c>
      <c r="I3026">
        <v>10</v>
      </c>
      <c r="J3026">
        <v>4</v>
      </c>
    </row>
    <row r="3027" spans="1:10">
      <c r="A3027" s="108" t="str">
        <f>COL_SIZES[[#This Row],[datatype]]&amp;"_"&amp;COL_SIZES[[#This Row],[column_prec]]&amp;"_"&amp;COL_SIZES[[#This Row],[col_len]]</f>
        <v>varchar_0_255</v>
      </c>
      <c r="B3027" s="108">
        <f>IF(COL_SIZES[[#This Row],[datatype]] = "varchar",
  MIN(
    COL_SIZES[[#This Row],[column_length]],
    IFERROR(VALUE(VLOOKUP(
      COL_SIZES[[#This Row],[table_name]]&amp;"."&amp;COL_SIZES[[#This Row],[column_name]],
      AVG_COL_SIZES[#Data],2,FALSE)),
    COL_SIZES[[#This Row],[column_length]])
  ),
  COL_SIZES[[#This Row],[column_length]])</f>
        <v>255</v>
      </c>
      <c r="C3027" s="109">
        <f>VLOOKUP(A3027,DBMS_TYPE_SIZES[],2,FALSE)</f>
        <v>255</v>
      </c>
      <c r="D3027" s="109">
        <f>VLOOKUP(A3027,DBMS_TYPE_SIZES[],3,FALSE)</f>
        <v>255</v>
      </c>
      <c r="E3027" s="110">
        <f>VLOOKUP(A3027,DBMS_TYPE_SIZES[],4,FALSE)</f>
        <v>256</v>
      </c>
      <c r="F3027" t="s">
        <v>1881</v>
      </c>
      <c r="G3027" t="s">
        <v>1883</v>
      </c>
      <c r="H3027" t="s">
        <v>86</v>
      </c>
      <c r="I3027">
        <v>0</v>
      </c>
      <c r="J3027">
        <v>255</v>
      </c>
    </row>
    <row r="3028" spans="1:10">
      <c r="A3028" s="108" t="str">
        <f>COL_SIZES[[#This Row],[datatype]]&amp;"_"&amp;COL_SIZES[[#This Row],[column_prec]]&amp;"_"&amp;COL_SIZES[[#This Row],[col_len]]</f>
        <v>numeric_19_9</v>
      </c>
      <c r="B3028" s="108">
        <f>IF(COL_SIZES[[#This Row],[datatype]] = "varchar",
  MIN(
    COL_SIZES[[#This Row],[column_length]],
    IFERROR(VALUE(VLOOKUP(
      COL_SIZES[[#This Row],[table_name]]&amp;"."&amp;COL_SIZES[[#This Row],[column_name]],
      AVG_COL_SIZES[#Data],2,FALSE)),
    COL_SIZES[[#This Row],[column_length]])
  ),
  COL_SIZES[[#This Row],[column_length]])</f>
        <v>9</v>
      </c>
      <c r="C3028" s="109">
        <f>VLOOKUP(A3028,DBMS_TYPE_SIZES[],2,FALSE)</f>
        <v>9</v>
      </c>
      <c r="D3028" s="109">
        <f>VLOOKUP(A3028,DBMS_TYPE_SIZES[],3,FALSE)</f>
        <v>9</v>
      </c>
      <c r="E3028" s="110">
        <f>VLOOKUP(A3028,DBMS_TYPE_SIZES[],4,FALSE)</f>
        <v>9</v>
      </c>
      <c r="F3028" t="s">
        <v>1885</v>
      </c>
      <c r="G3028" t="s">
        <v>143</v>
      </c>
      <c r="H3028" t="s">
        <v>62</v>
      </c>
      <c r="I3028">
        <v>19</v>
      </c>
      <c r="J3028">
        <v>9</v>
      </c>
    </row>
    <row r="3029" spans="1:10">
      <c r="A3029" s="108" t="str">
        <f>COL_SIZES[[#This Row],[datatype]]&amp;"_"&amp;COL_SIZES[[#This Row],[column_prec]]&amp;"_"&amp;COL_SIZES[[#This Row],[col_len]]</f>
        <v>int_10_4</v>
      </c>
      <c r="B3029" s="108">
        <f>IF(COL_SIZES[[#This Row],[datatype]] = "varchar",
  MIN(
    COL_SIZES[[#This Row],[column_length]],
    IFERROR(VALUE(VLOOKUP(
      COL_SIZES[[#This Row],[table_name]]&amp;"."&amp;COL_SIZES[[#This Row],[column_name]],
      AVG_COL_SIZES[#Data],2,FALSE)),
    COL_SIZES[[#This Row],[column_length]])
  ),
  COL_SIZES[[#This Row],[column_length]])</f>
        <v>4</v>
      </c>
      <c r="C3029" s="109">
        <f>VLOOKUP(A3029,DBMS_TYPE_SIZES[],2,FALSE)</f>
        <v>9</v>
      </c>
      <c r="D3029" s="109">
        <f>VLOOKUP(A3029,DBMS_TYPE_SIZES[],3,FALSE)</f>
        <v>4</v>
      </c>
      <c r="E3029" s="110">
        <f>VLOOKUP(A3029,DBMS_TYPE_SIZES[],4,FALSE)</f>
        <v>4</v>
      </c>
      <c r="F3029" t="s">
        <v>1885</v>
      </c>
      <c r="G3029" t="s">
        <v>96</v>
      </c>
      <c r="H3029" t="s">
        <v>18</v>
      </c>
      <c r="I3029">
        <v>10</v>
      </c>
      <c r="J3029">
        <v>4</v>
      </c>
    </row>
    <row r="3030" spans="1:10">
      <c r="A3030" s="108" t="str">
        <f>COL_SIZES[[#This Row],[datatype]]&amp;"_"&amp;COL_SIZES[[#This Row],[column_prec]]&amp;"_"&amp;COL_SIZES[[#This Row],[col_len]]</f>
        <v>varchar_0_255</v>
      </c>
      <c r="B3030" s="108">
        <f>IF(COL_SIZES[[#This Row],[datatype]] = "varchar",
  MIN(
    COL_SIZES[[#This Row],[column_length]],
    IFERROR(VALUE(VLOOKUP(
      COL_SIZES[[#This Row],[table_name]]&amp;"."&amp;COL_SIZES[[#This Row],[column_name]],
      AVG_COL_SIZES[#Data],2,FALSE)),
    COL_SIZES[[#This Row],[column_length]])
  ),
  COL_SIZES[[#This Row],[column_length]])</f>
        <v>255</v>
      </c>
      <c r="C3030" s="109">
        <f>VLOOKUP(A3030,DBMS_TYPE_SIZES[],2,FALSE)</f>
        <v>255</v>
      </c>
      <c r="D3030" s="109">
        <f>VLOOKUP(A3030,DBMS_TYPE_SIZES[],3,FALSE)</f>
        <v>255</v>
      </c>
      <c r="E3030" s="110">
        <f>VLOOKUP(A3030,DBMS_TYPE_SIZES[],4,FALSE)</f>
        <v>256</v>
      </c>
      <c r="F3030" t="s">
        <v>1885</v>
      </c>
      <c r="G3030" t="s">
        <v>1887</v>
      </c>
      <c r="H3030" t="s">
        <v>86</v>
      </c>
      <c r="I3030">
        <v>0</v>
      </c>
      <c r="J3030">
        <v>255</v>
      </c>
    </row>
    <row r="3031" spans="1:10">
      <c r="A3031" s="108" t="str">
        <f>COL_SIZES[[#This Row],[datatype]]&amp;"_"&amp;COL_SIZES[[#This Row],[column_prec]]&amp;"_"&amp;COL_SIZES[[#This Row],[col_len]]</f>
        <v>varchar_0_512</v>
      </c>
      <c r="B3031" s="108">
        <f>IF(COL_SIZES[[#This Row],[datatype]] = "varchar",
  MIN(
    COL_SIZES[[#This Row],[column_length]],
    IFERROR(VALUE(VLOOKUP(
      COL_SIZES[[#This Row],[table_name]]&amp;"."&amp;COL_SIZES[[#This Row],[column_name]],
      AVG_COL_SIZES[#Data],2,FALSE)),
    COL_SIZES[[#This Row],[column_length]])
  ),
  COL_SIZES[[#This Row],[column_length]])</f>
        <v>512</v>
      </c>
      <c r="C3031" s="109">
        <f>VLOOKUP(A3031,DBMS_TYPE_SIZES[],2,FALSE)</f>
        <v>512</v>
      </c>
      <c r="D3031" s="109">
        <f>VLOOKUP(A3031,DBMS_TYPE_SIZES[],3,FALSE)</f>
        <v>512</v>
      </c>
      <c r="E3031" s="110">
        <f>VLOOKUP(A3031,DBMS_TYPE_SIZES[],4,FALSE)</f>
        <v>513</v>
      </c>
      <c r="F3031" t="s">
        <v>1885</v>
      </c>
      <c r="G3031" t="s">
        <v>1888</v>
      </c>
      <c r="H3031" t="s">
        <v>86</v>
      </c>
      <c r="I3031">
        <v>0</v>
      </c>
      <c r="J3031">
        <v>512</v>
      </c>
    </row>
    <row r="3032" spans="1:10">
      <c r="A3032" s="108" t="str">
        <f>COL_SIZES[[#This Row],[datatype]]&amp;"_"&amp;COL_SIZES[[#This Row],[column_prec]]&amp;"_"&amp;COL_SIZES[[#This Row],[col_len]]</f>
        <v>varchar_0_50</v>
      </c>
      <c r="B3032" s="108">
        <f>IF(COL_SIZES[[#This Row],[datatype]] = "varchar",
  MIN(
    COL_SIZES[[#This Row],[column_length]],
    IFERROR(VALUE(VLOOKUP(
      COL_SIZES[[#This Row],[table_name]]&amp;"."&amp;COL_SIZES[[#This Row],[column_name]],
      AVG_COL_SIZES[#Data],2,FALSE)),
    COL_SIZES[[#This Row],[column_length]])
  ),
  COL_SIZES[[#This Row],[column_length]])</f>
        <v>50</v>
      </c>
      <c r="C3032" s="109">
        <f>VLOOKUP(A3032,DBMS_TYPE_SIZES[],2,FALSE)</f>
        <v>50</v>
      </c>
      <c r="D3032" s="109">
        <f>VLOOKUP(A3032,DBMS_TYPE_SIZES[],3,FALSE)</f>
        <v>50</v>
      </c>
      <c r="E3032" s="110">
        <f>VLOOKUP(A3032,DBMS_TYPE_SIZES[],4,FALSE)</f>
        <v>51</v>
      </c>
      <c r="F3032" t="s">
        <v>1752</v>
      </c>
      <c r="G3032" t="s">
        <v>2028</v>
      </c>
      <c r="H3032" t="s">
        <v>86</v>
      </c>
      <c r="I3032">
        <v>0</v>
      </c>
      <c r="J3032">
        <v>50</v>
      </c>
    </row>
    <row r="3033" spans="1:10">
      <c r="A3033" s="108" t="str">
        <f>COL_SIZES[[#This Row],[datatype]]&amp;"_"&amp;COL_SIZES[[#This Row],[column_prec]]&amp;"_"&amp;COL_SIZES[[#This Row],[col_len]]</f>
        <v>numeric_19_9</v>
      </c>
      <c r="B3033" s="108">
        <f>IF(COL_SIZES[[#This Row],[datatype]] = "varchar",
  MIN(
    COL_SIZES[[#This Row],[column_length]],
    IFERROR(VALUE(VLOOKUP(
      COL_SIZES[[#This Row],[table_name]]&amp;"."&amp;COL_SIZES[[#This Row],[column_name]],
      AVG_COL_SIZES[#Data],2,FALSE)),
    COL_SIZES[[#This Row],[column_length]])
  ),
  COL_SIZES[[#This Row],[column_length]])</f>
        <v>9</v>
      </c>
      <c r="C3033" s="109">
        <f>VLOOKUP(A3033,DBMS_TYPE_SIZES[],2,FALSE)</f>
        <v>9</v>
      </c>
      <c r="D3033" s="109">
        <f>VLOOKUP(A3033,DBMS_TYPE_SIZES[],3,FALSE)</f>
        <v>9</v>
      </c>
      <c r="E3033" s="110">
        <f>VLOOKUP(A3033,DBMS_TYPE_SIZES[],4,FALSE)</f>
        <v>9</v>
      </c>
      <c r="F3033" t="s">
        <v>1752</v>
      </c>
      <c r="G3033" t="s">
        <v>2029</v>
      </c>
      <c r="H3033" t="s">
        <v>62</v>
      </c>
      <c r="I3033">
        <v>19</v>
      </c>
      <c r="J3033">
        <v>9</v>
      </c>
    </row>
    <row r="3034" spans="1:10">
      <c r="A3034" s="108" t="str">
        <f>COL_SIZES[[#This Row],[datatype]]&amp;"_"&amp;COL_SIZES[[#This Row],[column_prec]]&amp;"_"&amp;COL_SIZES[[#This Row],[col_len]]</f>
        <v>int_10_4</v>
      </c>
      <c r="B3034" s="108">
        <f>IF(COL_SIZES[[#This Row],[datatype]] = "varchar",
  MIN(
    COL_SIZES[[#This Row],[column_length]],
    IFERROR(VALUE(VLOOKUP(
      COL_SIZES[[#This Row],[table_name]]&amp;"."&amp;COL_SIZES[[#This Row],[column_name]],
      AVG_COL_SIZES[#Data],2,FALSE)),
    COL_SIZES[[#This Row],[column_length]])
  ),
  COL_SIZES[[#This Row],[column_length]])</f>
        <v>4</v>
      </c>
      <c r="C3034" s="109">
        <f>VLOOKUP(A3034,DBMS_TYPE_SIZES[],2,FALSE)</f>
        <v>9</v>
      </c>
      <c r="D3034" s="109">
        <f>VLOOKUP(A3034,DBMS_TYPE_SIZES[],3,FALSE)</f>
        <v>4</v>
      </c>
      <c r="E3034" s="110">
        <f>VLOOKUP(A3034,DBMS_TYPE_SIZES[],4,FALSE)</f>
        <v>4</v>
      </c>
      <c r="F3034" t="s">
        <v>1752</v>
      </c>
      <c r="G3034" t="s">
        <v>2030</v>
      </c>
      <c r="H3034" t="s">
        <v>18</v>
      </c>
      <c r="I3034">
        <v>10</v>
      </c>
      <c r="J3034">
        <v>4</v>
      </c>
    </row>
    <row r="3035" spans="1:10">
      <c r="A3035" s="108" t="str">
        <f>COL_SIZES[[#This Row],[datatype]]&amp;"_"&amp;COL_SIZES[[#This Row],[column_prec]]&amp;"_"&amp;COL_SIZES[[#This Row],[col_len]]</f>
        <v>varchar_0_255</v>
      </c>
      <c r="B3035" s="108">
        <f>IF(COL_SIZES[[#This Row],[datatype]] = "varchar",
  MIN(
    COL_SIZES[[#This Row],[column_length]],
    IFERROR(VALUE(VLOOKUP(
      COL_SIZES[[#This Row],[table_name]]&amp;"."&amp;COL_SIZES[[#This Row],[column_name]],
      AVG_COL_SIZES[#Data],2,FALSE)),
    COL_SIZES[[#This Row],[column_length]])
  ),
  COL_SIZES[[#This Row],[column_length]])</f>
        <v>255</v>
      </c>
      <c r="C3035" s="109">
        <f>VLOOKUP(A3035,DBMS_TYPE_SIZES[],2,FALSE)</f>
        <v>255</v>
      </c>
      <c r="D3035" s="109">
        <f>VLOOKUP(A3035,DBMS_TYPE_SIZES[],3,FALSE)</f>
        <v>255</v>
      </c>
      <c r="E3035" s="110">
        <f>VLOOKUP(A3035,DBMS_TYPE_SIZES[],4,FALSE)</f>
        <v>256</v>
      </c>
      <c r="F3035" t="s">
        <v>1752</v>
      </c>
      <c r="G3035" t="s">
        <v>2031</v>
      </c>
      <c r="H3035" t="s">
        <v>86</v>
      </c>
      <c r="I3035">
        <v>0</v>
      </c>
      <c r="J3035">
        <v>255</v>
      </c>
    </row>
    <row r="3036" spans="1:10">
      <c r="A3036" s="108" t="str">
        <f>COL_SIZES[[#This Row],[datatype]]&amp;"_"&amp;COL_SIZES[[#This Row],[column_prec]]&amp;"_"&amp;COL_SIZES[[#This Row],[col_len]]</f>
        <v>numeric_19_9</v>
      </c>
      <c r="B3036" s="108">
        <f>IF(COL_SIZES[[#This Row],[datatype]] = "varchar",
  MIN(
    COL_SIZES[[#This Row],[column_length]],
    IFERROR(VALUE(VLOOKUP(
      COL_SIZES[[#This Row],[table_name]]&amp;"."&amp;COL_SIZES[[#This Row],[column_name]],
      AVG_COL_SIZES[#Data],2,FALSE)),
    COL_SIZES[[#This Row],[column_length]])
  ),
  COL_SIZES[[#This Row],[column_length]])</f>
        <v>9</v>
      </c>
      <c r="C3036" s="109">
        <f>VLOOKUP(A3036,DBMS_TYPE_SIZES[],2,FALSE)</f>
        <v>9</v>
      </c>
      <c r="D3036" s="109">
        <f>VLOOKUP(A3036,DBMS_TYPE_SIZES[],3,FALSE)</f>
        <v>9</v>
      </c>
      <c r="E3036" s="110">
        <f>VLOOKUP(A3036,DBMS_TYPE_SIZES[],4,FALSE)</f>
        <v>9</v>
      </c>
      <c r="F3036" t="s">
        <v>1752</v>
      </c>
      <c r="G3036" t="s">
        <v>143</v>
      </c>
      <c r="H3036" t="s">
        <v>62</v>
      </c>
      <c r="I3036">
        <v>19</v>
      </c>
      <c r="J3036">
        <v>9</v>
      </c>
    </row>
    <row r="3037" spans="1:10">
      <c r="A3037" s="108" t="str">
        <f>COL_SIZES[[#This Row],[datatype]]&amp;"_"&amp;COL_SIZES[[#This Row],[column_prec]]&amp;"_"&amp;COL_SIZES[[#This Row],[col_len]]</f>
        <v>int_10_4</v>
      </c>
      <c r="B3037" s="108">
        <f>IF(COL_SIZES[[#This Row],[datatype]] = "varchar",
  MIN(
    COL_SIZES[[#This Row],[column_length]],
    IFERROR(VALUE(VLOOKUP(
      COL_SIZES[[#This Row],[table_name]]&amp;"."&amp;COL_SIZES[[#This Row],[column_name]],
      AVG_COL_SIZES[#Data],2,FALSE)),
    COL_SIZES[[#This Row],[column_length]])
  ),
  COL_SIZES[[#This Row],[column_length]])</f>
        <v>4</v>
      </c>
      <c r="C3037" s="109">
        <f>VLOOKUP(A3037,DBMS_TYPE_SIZES[],2,FALSE)</f>
        <v>9</v>
      </c>
      <c r="D3037" s="109">
        <f>VLOOKUP(A3037,DBMS_TYPE_SIZES[],3,FALSE)</f>
        <v>4</v>
      </c>
      <c r="E3037" s="110">
        <f>VLOOKUP(A3037,DBMS_TYPE_SIZES[],4,FALSE)</f>
        <v>4</v>
      </c>
      <c r="F3037" t="s">
        <v>1752</v>
      </c>
      <c r="G3037" t="s">
        <v>2032</v>
      </c>
      <c r="H3037" t="s">
        <v>18</v>
      </c>
      <c r="I3037">
        <v>10</v>
      </c>
      <c r="J3037">
        <v>4</v>
      </c>
    </row>
    <row r="3038" spans="1:10">
      <c r="A3038" s="108" t="str">
        <f>COL_SIZES[[#This Row],[datatype]]&amp;"_"&amp;COL_SIZES[[#This Row],[column_prec]]&amp;"_"&amp;COL_SIZES[[#This Row],[col_len]]</f>
        <v>int_10_4</v>
      </c>
      <c r="B3038" s="108">
        <f>IF(COL_SIZES[[#This Row],[datatype]] = "varchar",
  MIN(
    COL_SIZES[[#This Row],[column_length]],
    IFERROR(VALUE(VLOOKUP(
      COL_SIZES[[#This Row],[table_name]]&amp;"."&amp;COL_SIZES[[#This Row],[column_name]],
      AVG_COL_SIZES[#Data],2,FALSE)),
    COL_SIZES[[#This Row],[column_length]])
  ),
  COL_SIZES[[#This Row],[column_length]])</f>
        <v>4</v>
      </c>
      <c r="C3038" s="109">
        <f>VLOOKUP(A3038,DBMS_TYPE_SIZES[],2,FALSE)</f>
        <v>9</v>
      </c>
      <c r="D3038" s="109">
        <f>VLOOKUP(A3038,DBMS_TYPE_SIZES[],3,FALSE)</f>
        <v>4</v>
      </c>
      <c r="E3038" s="110">
        <f>VLOOKUP(A3038,DBMS_TYPE_SIZES[],4,FALSE)</f>
        <v>4</v>
      </c>
      <c r="F3038" t="s">
        <v>1752</v>
      </c>
      <c r="G3038" t="s">
        <v>2033</v>
      </c>
      <c r="H3038" t="s">
        <v>18</v>
      </c>
      <c r="I3038">
        <v>10</v>
      </c>
      <c r="J3038">
        <v>4</v>
      </c>
    </row>
    <row r="3039" spans="1:10">
      <c r="A3039" s="108" t="str">
        <f>COL_SIZES[[#This Row],[datatype]]&amp;"_"&amp;COL_SIZES[[#This Row],[column_prec]]&amp;"_"&amp;COL_SIZES[[#This Row],[col_len]]</f>
        <v>varchar_0_255</v>
      </c>
      <c r="B3039" s="108">
        <f>IF(COL_SIZES[[#This Row],[datatype]] = "varchar",
  MIN(
    COL_SIZES[[#This Row],[column_length]],
    IFERROR(VALUE(VLOOKUP(
      COL_SIZES[[#This Row],[table_name]]&amp;"."&amp;COL_SIZES[[#This Row],[column_name]],
      AVG_COL_SIZES[#Data],2,FALSE)),
    COL_SIZES[[#This Row],[column_length]])
  ),
  COL_SIZES[[#This Row],[column_length]])</f>
        <v>255</v>
      </c>
      <c r="C3039" s="109">
        <f>VLOOKUP(A3039,DBMS_TYPE_SIZES[],2,FALSE)</f>
        <v>255</v>
      </c>
      <c r="D3039" s="109">
        <f>VLOOKUP(A3039,DBMS_TYPE_SIZES[],3,FALSE)</f>
        <v>255</v>
      </c>
      <c r="E3039" s="110">
        <f>VLOOKUP(A3039,DBMS_TYPE_SIZES[],4,FALSE)</f>
        <v>256</v>
      </c>
      <c r="F3039" t="s">
        <v>1752</v>
      </c>
      <c r="G3039" t="s">
        <v>2034</v>
      </c>
      <c r="H3039" t="s">
        <v>86</v>
      </c>
      <c r="I3039">
        <v>0</v>
      </c>
      <c r="J3039">
        <v>255</v>
      </c>
    </row>
    <row r="3040" spans="1:10">
      <c r="A3040" s="108" t="str">
        <f>COL_SIZES[[#This Row],[datatype]]&amp;"_"&amp;COL_SIZES[[#This Row],[column_prec]]&amp;"_"&amp;COL_SIZES[[#This Row],[col_len]]</f>
        <v>int_10_4</v>
      </c>
      <c r="B3040" s="108">
        <f>IF(COL_SIZES[[#This Row],[datatype]] = "varchar",
  MIN(
    COL_SIZES[[#This Row],[column_length]],
    IFERROR(VALUE(VLOOKUP(
      COL_SIZES[[#This Row],[table_name]]&amp;"."&amp;COL_SIZES[[#This Row],[column_name]],
      AVG_COL_SIZES[#Data],2,FALSE)),
    COL_SIZES[[#This Row],[column_length]])
  ),
  COL_SIZES[[#This Row],[column_length]])</f>
        <v>4</v>
      </c>
      <c r="C3040" s="109">
        <f>VLOOKUP(A3040,DBMS_TYPE_SIZES[],2,FALSE)</f>
        <v>9</v>
      </c>
      <c r="D3040" s="109">
        <f>VLOOKUP(A3040,DBMS_TYPE_SIZES[],3,FALSE)</f>
        <v>4</v>
      </c>
      <c r="E3040" s="110">
        <f>VLOOKUP(A3040,DBMS_TYPE_SIZES[],4,FALSE)</f>
        <v>4</v>
      </c>
      <c r="F3040" t="s">
        <v>1752</v>
      </c>
      <c r="G3040" t="s">
        <v>70</v>
      </c>
      <c r="H3040" t="s">
        <v>18</v>
      </c>
      <c r="I3040">
        <v>10</v>
      </c>
      <c r="J3040">
        <v>4</v>
      </c>
    </row>
    <row r="3041" spans="1:10">
      <c r="A3041" s="108" t="str">
        <f>COL_SIZES[[#This Row],[datatype]]&amp;"_"&amp;COL_SIZES[[#This Row],[column_prec]]&amp;"_"&amp;COL_SIZES[[#This Row],[col_len]]</f>
        <v>numeric_19_9</v>
      </c>
      <c r="B3041" s="108">
        <f>IF(COL_SIZES[[#This Row],[datatype]] = "varchar",
  MIN(
    COL_SIZES[[#This Row],[column_length]],
    IFERROR(VALUE(VLOOKUP(
      COL_SIZES[[#This Row],[table_name]]&amp;"."&amp;COL_SIZES[[#This Row],[column_name]],
      AVG_COL_SIZES[#Data],2,FALSE)),
    COL_SIZES[[#This Row],[column_length]])
  ),
  COL_SIZES[[#This Row],[column_length]])</f>
        <v>9</v>
      </c>
      <c r="C3041" s="109">
        <f>VLOOKUP(A3041,DBMS_TYPE_SIZES[],2,FALSE)</f>
        <v>9</v>
      </c>
      <c r="D3041" s="109">
        <f>VLOOKUP(A3041,DBMS_TYPE_SIZES[],3,FALSE)</f>
        <v>9</v>
      </c>
      <c r="E3041" s="110">
        <f>VLOOKUP(A3041,DBMS_TYPE_SIZES[],4,FALSE)</f>
        <v>9</v>
      </c>
      <c r="F3041" t="s">
        <v>1752</v>
      </c>
      <c r="G3041" t="s">
        <v>2035</v>
      </c>
      <c r="H3041" t="s">
        <v>62</v>
      </c>
      <c r="I3041">
        <v>19</v>
      </c>
      <c r="J3041">
        <v>9</v>
      </c>
    </row>
    <row r="3042" spans="1:10">
      <c r="A3042" s="108" t="str">
        <f>COL_SIZES[[#This Row],[datatype]]&amp;"_"&amp;COL_SIZES[[#This Row],[column_prec]]&amp;"_"&amp;COL_SIZES[[#This Row],[col_len]]</f>
        <v>int_10_4</v>
      </c>
      <c r="B3042" s="108">
        <f>IF(COL_SIZES[[#This Row],[datatype]] = "varchar",
  MIN(
    COL_SIZES[[#This Row],[column_length]],
    IFERROR(VALUE(VLOOKUP(
      COL_SIZES[[#This Row],[table_name]]&amp;"."&amp;COL_SIZES[[#This Row],[column_name]],
      AVG_COL_SIZES[#Data],2,FALSE)),
    COL_SIZES[[#This Row],[column_length]])
  ),
  COL_SIZES[[#This Row],[column_length]])</f>
        <v>4</v>
      </c>
      <c r="C3042" s="109">
        <f>VLOOKUP(A3042,DBMS_TYPE_SIZES[],2,FALSE)</f>
        <v>9</v>
      </c>
      <c r="D3042" s="109">
        <f>VLOOKUP(A3042,DBMS_TYPE_SIZES[],3,FALSE)</f>
        <v>4</v>
      </c>
      <c r="E3042" s="110">
        <f>VLOOKUP(A3042,DBMS_TYPE_SIZES[],4,FALSE)</f>
        <v>4</v>
      </c>
      <c r="F3042" t="s">
        <v>1752</v>
      </c>
      <c r="G3042" t="s">
        <v>2036</v>
      </c>
      <c r="H3042" t="s">
        <v>18</v>
      </c>
      <c r="I3042">
        <v>10</v>
      </c>
      <c r="J3042">
        <v>4</v>
      </c>
    </row>
    <row r="3043" spans="1:10">
      <c r="A3043" s="108" t="str">
        <f>COL_SIZES[[#This Row],[datatype]]&amp;"_"&amp;COL_SIZES[[#This Row],[column_prec]]&amp;"_"&amp;COL_SIZES[[#This Row],[col_len]]</f>
        <v>int_10_4</v>
      </c>
      <c r="B3043" s="108">
        <f>IF(COL_SIZES[[#This Row],[datatype]] = "varchar",
  MIN(
    COL_SIZES[[#This Row],[column_length]],
    IFERROR(VALUE(VLOOKUP(
      COL_SIZES[[#This Row],[table_name]]&amp;"."&amp;COL_SIZES[[#This Row],[column_name]],
      AVG_COL_SIZES[#Data],2,FALSE)),
    COL_SIZES[[#This Row],[column_length]])
  ),
  COL_SIZES[[#This Row],[column_length]])</f>
        <v>4</v>
      </c>
      <c r="C3043" s="109">
        <f>VLOOKUP(A3043,DBMS_TYPE_SIZES[],2,FALSE)</f>
        <v>9</v>
      </c>
      <c r="D3043" s="109">
        <f>VLOOKUP(A3043,DBMS_TYPE_SIZES[],3,FALSE)</f>
        <v>4</v>
      </c>
      <c r="E3043" s="110">
        <f>VLOOKUP(A3043,DBMS_TYPE_SIZES[],4,FALSE)</f>
        <v>4</v>
      </c>
      <c r="F3043" t="s">
        <v>1752</v>
      </c>
      <c r="G3043" t="s">
        <v>2037</v>
      </c>
      <c r="H3043" t="s">
        <v>18</v>
      </c>
      <c r="I3043">
        <v>10</v>
      </c>
      <c r="J3043">
        <v>4</v>
      </c>
    </row>
    <row r="3044" spans="1:10">
      <c r="A3044" s="108" t="str">
        <f>COL_SIZES[[#This Row],[datatype]]&amp;"_"&amp;COL_SIZES[[#This Row],[column_prec]]&amp;"_"&amp;COL_SIZES[[#This Row],[col_len]]</f>
        <v>varchar_0_50</v>
      </c>
      <c r="B3044" s="108">
        <f>IF(COL_SIZES[[#This Row],[datatype]] = "varchar",
  MIN(
    COL_SIZES[[#This Row],[column_length]],
    IFERROR(VALUE(VLOOKUP(
      COL_SIZES[[#This Row],[table_name]]&amp;"."&amp;COL_SIZES[[#This Row],[column_name]],
      AVG_COL_SIZES[#Data],2,FALSE)),
    COL_SIZES[[#This Row],[column_length]])
  ),
  COL_SIZES[[#This Row],[column_length]])</f>
        <v>50</v>
      </c>
      <c r="C3044" s="109">
        <f>VLOOKUP(A3044,DBMS_TYPE_SIZES[],2,FALSE)</f>
        <v>50</v>
      </c>
      <c r="D3044" s="109">
        <f>VLOOKUP(A3044,DBMS_TYPE_SIZES[],3,FALSE)</f>
        <v>50</v>
      </c>
      <c r="E3044" s="110">
        <f>VLOOKUP(A3044,DBMS_TYPE_SIZES[],4,FALSE)</f>
        <v>51</v>
      </c>
      <c r="F3044" t="s">
        <v>1752</v>
      </c>
      <c r="G3044" t="s">
        <v>246</v>
      </c>
      <c r="H3044" t="s">
        <v>86</v>
      </c>
      <c r="I3044">
        <v>0</v>
      </c>
      <c r="J3044">
        <v>50</v>
      </c>
    </row>
    <row r="3045" spans="1:10">
      <c r="A3045" s="108" t="str">
        <f>COL_SIZES[[#This Row],[datatype]]&amp;"_"&amp;COL_SIZES[[#This Row],[column_prec]]&amp;"_"&amp;COL_SIZES[[#This Row],[col_len]]</f>
        <v>int_10_4</v>
      </c>
      <c r="B3045" s="108">
        <f>IF(COL_SIZES[[#This Row],[datatype]] = "varchar",
  MIN(
    COL_SIZES[[#This Row],[column_length]],
    IFERROR(VALUE(VLOOKUP(
      COL_SIZES[[#This Row],[table_name]]&amp;"."&amp;COL_SIZES[[#This Row],[column_name]],
      AVG_COL_SIZES[#Data],2,FALSE)),
    COL_SIZES[[#This Row],[column_length]])
  ),
  COL_SIZES[[#This Row],[column_length]])</f>
        <v>4</v>
      </c>
      <c r="C3045" s="109">
        <f>VLOOKUP(A3045,DBMS_TYPE_SIZES[],2,FALSE)</f>
        <v>9</v>
      </c>
      <c r="D3045" s="109">
        <f>VLOOKUP(A3045,DBMS_TYPE_SIZES[],3,FALSE)</f>
        <v>4</v>
      </c>
      <c r="E3045" s="110">
        <f>VLOOKUP(A3045,DBMS_TYPE_SIZES[],4,FALSE)</f>
        <v>4</v>
      </c>
      <c r="F3045" t="s">
        <v>1752</v>
      </c>
      <c r="G3045" t="s">
        <v>2038</v>
      </c>
      <c r="H3045" t="s">
        <v>18</v>
      </c>
      <c r="I3045">
        <v>10</v>
      </c>
      <c r="J3045">
        <v>4</v>
      </c>
    </row>
    <row r="3046" spans="1:10">
      <c r="A3046" s="108" t="str">
        <f>COL_SIZES[[#This Row],[datatype]]&amp;"_"&amp;COL_SIZES[[#This Row],[column_prec]]&amp;"_"&amp;COL_SIZES[[#This Row],[col_len]]</f>
        <v>int_10_4</v>
      </c>
      <c r="B3046" s="108">
        <f>IF(COL_SIZES[[#This Row],[datatype]] = "varchar",
  MIN(
    COL_SIZES[[#This Row],[column_length]],
    IFERROR(VALUE(VLOOKUP(
      COL_SIZES[[#This Row],[table_name]]&amp;"."&amp;COL_SIZES[[#This Row],[column_name]],
      AVG_COL_SIZES[#Data],2,FALSE)),
    COL_SIZES[[#This Row],[column_length]])
  ),
  COL_SIZES[[#This Row],[column_length]])</f>
        <v>4</v>
      </c>
      <c r="C3046" s="109">
        <f>VLOOKUP(A3046,DBMS_TYPE_SIZES[],2,FALSE)</f>
        <v>9</v>
      </c>
      <c r="D3046" s="109">
        <f>VLOOKUP(A3046,DBMS_TYPE_SIZES[],3,FALSE)</f>
        <v>4</v>
      </c>
      <c r="E3046" s="110">
        <f>VLOOKUP(A3046,DBMS_TYPE_SIZES[],4,FALSE)</f>
        <v>4</v>
      </c>
      <c r="F3046" t="s">
        <v>1752</v>
      </c>
      <c r="G3046" t="s">
        <v>2022</v>
      </c>
      <c r="H3046" t="s">
        <v>18</v>
      </c>
      <c r="I3046">
        <v>10</v>
      </c>
      <c r="J3046">
        <v>4</v>
      </c>
    </row>
    <row r="3047" spans="1:10">
      <c r="A3047" s="108" t="str">
        <f>COL_SIZES[[#This Row],[datatype]]&amp;"_"&amp;COL_SIZES[[#This Row],[column_prec]]&amp;"_"&amp;COL_SIZES[[#This Row],[col_len]]</f>
        <v>int_10_4</v>
      </c>
      <c r="B3047" s="108">
        <f>IF(COL_SIZES[[#This Row],[datatype]] = "varchar",
  MIN(
    COL_SIZES[[#This Row],[column_length]],
    IFERROR(VALUE(VLOOKUP(
      COL_SIZES[[#This Row],[table_name]]&amp;"."&amp;COL_SIZES[[#This Row],[column_name]],
      AVG_COL_SIZES[#Data],2,FALSE)),
    COL_SIZES[[#This Row],[column_length]])
  ),
  COL_SIZES[[#This Row],[column_length]])</f>
        <v>4</v>
      </c>
      <c r="C3047" s="109">
        <f>VLOOKUP(A3047,DBMS_TYPE_SIZES[],2,FALSE)</f>
        <v>9</v>
      </c>
      <c r="D3047" s="109">
        <f>VLOOKUP(A3047,DBMS_TYPE_SIZES[],3,FALSE)</f>
        <v>4</v>
      </c>
      <c r="E3047" s="110">
        <f>VLOOKUP(A3047,DBMS_TYPE_SIZES[],4,FALSE)</f>
        <v>4</v>
      </c>
      <c r="F3047" t="s">
        <v>1752</v>
      </c>
      <c r="G3047" t="s">
        <v>2039</v>
      </c>
      <c r="H3047" t="s">
        <v>18</v>
      </c>
      <c r="I3047">
        <v>10</v>
      </c>
      <c r="J3047">
        <v>4</v>
      </c>
    </row>
    <row r="3048" spans="1:10">
      <c r="A3048" s="108" t="str">
        <f>COL_SIZES[[#This Row],[datatype]]&amp;"_"&amp;COL_SIZES[[#This Row],[column_prec]]&amp;"_"&amp;COL_SIZES[[#This Row],[col_len]]</f>
        <v>int_10_4</v>
      </c>
      <c r="B3048" s="108">
        <f>IF(COL_SIZES[[#This Row],[datatype]] = "varchar",
  MIN(
    COL_SIZES[[#This Row],[column_length]],
    IFERROR(VALUE(VLOOKUP(
      COL_SIZES[[#This Row],[table_name]]&amp;"."&amp;COL_SIZES[[#This Row],[column_name]],
      AVG_COL_SIZES[#Data],2,FALSE)),
    COL_SIZES[[#This Row],[column_length]])
  ),
  COL_SIZES[[#This Row],[column_length]])</f>
        <v>4</v>
      </c>
      <c r="C3048" s="109">
        <f>VLOOKUP(A3048,DBMS_TYPE_SIZES[],2,FALSE)</f>
        <v>9</v>
      </c>
      <c r="D3048" s="109">
        <f>VLOOKUP(A3048,DBMS_TYPE_SIZES[],3,FALSE)</f>
        <v>4</v>
      </c>
      <c r="E3048" s="110">
        <f>VLOOKUP(A3048,DBMS_TYPE_SIZES[],4,FALSE)</f>
        <v>4</v>
      </c>
      <c r="F3048" t="s">
        <v>1752</v>
      </c>
      <c r="G3048" t="s">
        <v>2040</v>
      </c>
      <c r="H3048" t="s">
        <v>18</v>
      </c>
      <c r="I3048">
        <v>10</v>
      </c>
      <c r="J3048">
        <v>4</v>
      </c>
    </row>
    <row r="3049" spans="1:10">
      <c r="A3049" s="108" t="str">
        <f>COL_SIZES[[#This Row],[datatype]]&amp;"_"&amp;COL_SIZES[[#This Row],[column_prec]]&amp;"_"&amp;COL_SIZES[[#This Row],[col_len]]</f>
        <v>int_10_4</v>
      </c>
      <c r="B3049" s="108">
        <f>IF(COL_SIZES[[#This Row],[datatype]] = "varchar",
  MIN(
    COL_SIZES[[#This Row],[column_length]],
    IFERROR(VALUE(VLOOKUP(
      COL_SIZES[[#This Row],[table_name]]&amp;"."&amp;COL_SIZES[[#This Row],[column_name]],
      AVG_COL_SIZES[#Data],2,FALSE)),
    COL_SIZES[[#This Row],[column_length]])
  ),
  COL_SIZES[[#This Row],[column_length]])</f>
        <v>4</v>
      </c>
      <c r="C3049" s="109">
        <f>VLOOKUP(A3049,DBMS_TYPE_SIZES[],2,FALSE)</f>
        <v>9</v>
      </c>
      <c r="D3049" s="109">
        <f>VLOOKUP(A3049,DBMS_TYPE_SIZES[],3,FALSE)</f>
        <v>4</v>
      </c>
      <c r="E3049" s="110">
        <f>VLOOKUP(A3049,DBMS_TYPE_SIZES[],4,FALSE)</f>
        <v>4</v>
      </c>
      <c r="F3049" t="s">
        <v>1752</v>
      </c>
      <c r="G3049" t="s">
        <v>2041</v>
      </c>
      <c r="H3049" t="s">
        <v>18</v>
      </c>
      <c r="I3049">
        <v>10</v>
      </c>
      <c r="J3049">
        <v>4</v>
      </c>
    </row>
    <row r="3050" spans="1:10">
      <c r="A3050" s="108" t="str">
        <f>COL_SIZES[[#This Row],[datatype]]&amp;"_"&amp;COL_SIZES[[#This Row],[column_prec]]&amp;"_"&amp;COL_SIZES[[#This Row],[col_len]]</f>
        <v>int_10_4</v>
      </c>
      <c r="B3050" s="108">
        <f>IF(COL_SIZES[[#This Row],[datatype]] = "varchar",
  MIN(
    COL_SIZES[[#This Row],[column_length]],
    IFERROR(VALUE(VLOOKUP(
      COL_SIZES[[#This Row],[table_name]]&amp;"."&amp;COL_SIZES[[#This Row],[column_name]],
      AVG_COL_SIZES[#Data],2,FALSE)),
    COL_SIZES[[#This Row],[column_length]])
  ),
  COL_SIZES[[#This Row],[column_length]])</f>
        <v>4</v>
      </c>
      <c r="C3050" s="109">
        <f>VLOOKUP(A3050,DBMS_TYPE_SIZES[],2,FALSE)</f>
        <v>9</v>
      </c>
      <c r="D3050" s="109">
        <f>VLOOKUP(A3050,DBMS_TYPE_SIZES[],3,FALSE)</f>
        <v>4</v>
      </c>
      <c r="E3050" s="110">
        <f>VLOOKUP(A3050,DBMS_TYPE_SIZES[],4,FALSE)</f>
        <v>4</v>
      </c>
      <c r="F3050" t="s">
        <v>1752</v>
      </c>
      <c r="G3050" t="s">
        <v>2042</v>
      </c>
      <c r="H3050" t="s">
        <v>18</v>
      </c>
      <c r="I3050">
        <v>10</v>
      </c>
      <c r="J3050">
        <v>4</v>
      </c>
    </row>
    <row r="3051" spans="1:10">
      <c r="A3051" s="108" t="str">
        <f>COL_SIZES[[#This Row],[datatype]]&amp;"_"&amp;COL_SIZES[[#This Row],[column_prec]]&amp;"_"&amp;COL_SIZES[[#This Row],[col_len]]</f>
        <v>int_10_4</v>
      </c>
      <c r="B3051" s="108">
        <f>IF(COL_SIZES[[#This Row],[datatype]] = "varchar",
  MIN(
    COL_SIZES[[#This Row],[column_length]],
    IFERROR(VALUE(VLOOKUP(
      COL_SIZES[[#This Row],[table_name]]&amp;"."&amp;COL_SIZES[[#This Row],[column_name]],
      AVG_COL_SIZES[#Data],2,FALSE)),
    COL_SIZES[[#This Row],[column_length]])
  ),
  COL_SIZES[[#This Row],[column_length]])</f>
        <v>4</v>
      </c>
      <c r="C3051" s="109">
        <f>VLOOKUP(A3051,DBMS_TYPE_SIZES[],2,FALSE)</f>
        <v>9</v>
      </c>
      <c r="D3051" s="109">
        <f>VLOOKUP(A3051,DBMS_TYPE_SIZES[],3,FALSE)</f>
        <v>4</v>
      </c>
      <c r="E3051" s="110">
        <f>VLOOKUP(A3051,DBMS_TYPE_SIZES[],4,FALSE)</f>
        <v>4</v>
      </c>
      <c r="F3051" t="s">
        <v>1752</v>
      </c>
      <c r="G3051" t="s">
        <v>2043</v>
      </c>
      <c r="H3051" t="s">
        <v>18</v>
      </c>
      <c r="I3051">
        <v>10</v>
      </c>
      <c r="J3051">
        <v>4</v>
      </c>
    </row>
    <row r="3052" spans="1:10">
      <c r="A3052" s="108" t="str">
        <f>COL_SIZES[[#This Row],[datatype]]&amp;"_"&amp;COL_SIZES[[#This Row],[column_prec]]&amp;"_"&amp;COL_SIZES[[#This Row],[col_len]]</f>
        <v>int_10_4</v>
      </c>
      <c r="B3052" s="108">
        <f>IF(COL_SIZES[[#This Row],[datatype]] = "varchar",
  MIN(
    COL_SIZES[[#This Row],[column_length]],
    IFERROR(VALUE(VLOOKUP(
      COL_SIZES[[#This Row],[table_name]]&amp;"."&amp;COL_SIZES[[#This Row],[column_name]],
      AVG_COL_SIZES[#Data],2,FALSE)),
    COL_SIZES[[#This Row],[column_length]])
  ),
  COL_SIZES[[#This Row],[column_length]])</f>
        <v>4</v>
      </c>
      <c r="C3052" s="109">
        <f>VLOOKUP(A3052,DBMS_TYPE_SIZES[],2,FALSE)</f>
        <v>9</v>
      </c>
      <c r="D3052" s="109">
        <f>VLOOKUP(A3052,DBMS_TYPE_SIZES[],3,FALSE)</f>
        <v>4</v>
      </c>
      <c r="E3052" s="110">
        <f>VLOOKUP(A3052,DBMS_TYPE_SIZES[],4,FALSE)</f>
        <v>4</v>
      </c>
      <c r="F3052" t="s">
        <v>1752</v>
      </c>
      <c r="G3052" t="s">
        <v>2044</v>
      </c>
      <c r="H3052" t="s">
        <v>18</v>
      </c>
      <c r="I3052">
        <v>10</v>
      </c>
      <c r="J3052">
        <v>4</v>
      </c>
    </row>
    <row r="3053" spans="1:10">
      <c r="A3053" s="108" t="str">
        <f>COL_SIZES[[#This Row],[datatype]]&amp;"_"&amp;COL_SIZES[[#This Row],[column_prec]]&amp;"_"&amp;COL_SIZES[[#This Row],[col_len]]</f>
        <v>int_10_4</v>
      </c>
      <c r="B3053" s="108">
        <f>IF(COL_SIZES[[#This Row],[datatype]] = "varchar",
  MIN(
    COL_SIZES[[#This Row],[column_length]],
    IFERROR(VALUE(VLOOKUP(
      COL_SIZES[[#This Row],[table_name]]&amp;"."&amp;COL_SIZES[[#This Row],[column_name]],
      AVG_COL_SIZES[#Data],2,FALSE)),
    COL_SIZES[[#This Row],[column_length]])
  ),
  COL_SIZES[[#This Row],[column_length]])</f>
        <v>4</v>
      </c>
      <c r="C3053" s="109">
        <f>VLOOKUP(A3053,DBMS_TYPE_SIZES[],2,FALSE)</f>
        <v>9</v>
      </c>
      <c r="D3053" s="109">
        <f>VLOOKUP(A3053,DBMS_TYPE_SIZES[],3,FALSE)</f>
        <v>4</v>
      </c>
      <c r="E3053" s="110">
        <f>VLOOKUP(A3053,DBMS_TYPE_SIZES[],4,FALSE)</f>
        <v>4</v>
      </c>
      <c r="F3053" t="s">
        <v>1752</v>
      </c>
      <c r="G3053" t="s">
        <v>2045</v>
      </c>
      <c r="H3053" t="s">
        <v>18</v>
      </c>
      <c r="I3053">
        <v>10</v>
      </c>
      <c r="J3053">
        <v>4</v>
      </c>
    </row>
    <row r="3054" spans="1:10">
      <c r="A3054" s="108" t="str">
        <f>COL_SIZES[[#This Row],[datatype]]&amp;"_"&amp;COL_SIZES[[#This Row],[column_prec]]&amp;"_"&amp;COL_SIZES[[#This Row],[col_len]]</f>
        <v>int_10_4</v>
      </c>
      <c r="B3054" s="108">
        <f>IF(COL_SIZES[[#This Row],[datatype]] = "varchar",
  MIN(
    COL_SIZES[[#This Row],[column_length]],
    IFERROR(VALUE(VLOOKUP(
      COL_SIZES[[#This Row],[table_name]]&amp;"."&amp;COL_SIZES[[#This Row],[column_name]],
      AVG_COL_SIZES[#Data],2,FALSE)),
    COL_SIZES[[#This Row],[column_length]])
  ),
  COL_SIZES[[#This Row],[column_length]])</f>
        <v>4</v>
      </c>
      <c r="C3054" s="109">
        <f>VLOOKUP(A3054,DBMS_TYPE_SIZES[],2,FALSE)</f>
        <v>9</v>
      </c>
      <c r="D3054" s="109">
        <f>VLOOKUP(A3054,DBMS_TYPE_SIZES[],3,FALSE)</f>
        <v>4</v>
      </c>
      <c r="E3054" s="110">
        <f>VLOOKUP(A3054,DBMS_TYPE_SIZES[],4,FALSE)</f>
        <v>4</v>
      </c>
      <c r="F3054" t="s">
        <v>1752</v>
      </c>
      <c r="G3054" t="s">
        <v>2046</v>
      </c>
      <c r="H3054" t="s">
        <v>18</v>
      </c>
      <c r="I3054">
        <v>10</v>
      </c>
      <c r="J3054">
        <v>4</v>
      </c>
    </row>
    <row r="3055" spans="1:10">
      <c r="A3055" s="108" t="str">
        <f>COL_SIZES[[#This Row],[datatype]]&amp;"_"&amp;COL_SIZES[[#This Row],[column_prec]]&amp;"_"&amp;COL_SIZES[[#This Row],[col_len]]</f>
        <v>int_10_4</v>
      </c>
      <c r="B3055" s="108">
        <f>IF(COL_SIZES[[#This Row],[datatype]] = "varchar",
  MIN(
    COL_SIZES[[#This Row],[column_length]],
    IFERROR(VALUE(VLOOKUP(
      COL_SIZES[[#This Row],[table_name]]&amp;"."&amp;COL_SIZES[[#This Row],[column_name]],
      AVG_COL_SIZES[#Data],2,FALSE)),
    COL_SIZES[[#This Row],[column_length]])
  ),
  COL_SIZES[[#This Row],[column_length]])</f>
        <v>4</v>
      </c>
      <c r="C3055" s="109">
        <f>VLOOKUP(A3055,DBMS_TYPE_SIZES[],2,FALSE)</f>
        <v>9</v>
      </c>
      <c r="D3055" s="109">
        <f>VLOOKUP(A3055,DBMS_TYPE_SIZES[],3,FALSE)</f>
        <v>4</v>
      </c>
      <c r="E3055" s="110">
        <f>VLOOKUP(A3055,DBMS_TYPE_SIZES[],4,FALSE)</f>
        <v>4</v>
      </c>
      <c r="F3055" t="s">
        <v>1752</v>
      </c>
      <c r="G3055" t="s">
        <v>2047</v>
      </c>
      <c r="H3055" t="s">
        <v>18</v>
      </c>
      <c r="I3055">
        <v>10</v>
      </c>
      <c r="J3055">
        <v>4</v>
      </c>
    </row>
    <row r="3056" spans="1:10">
      <c r="A3056" s="108" t="str">
        <f>COL_SIZES[[#This Row],[datatype]]&amp;"_"&amp;COL_SIZES[[#This Row],[column_prec]]&amp;"_"&amp;COL_SIZES[[#This Row],[col_len]]</f>
        <v>int_10_4</v>
      </c>
      <c r="B3056" s="108">
        <f>IF(COL_SIZES[[#This Row],[datatype]] = "varchar",
  MIN(
    COL_SIZES[[#This Row],[column_length]],
    IFERROR(VALUE(VLOOKUP(
      COL_SIZES[[#This Row],[table_name]]&amp;"."&amp;COL_SIZES[[#This Row],[column_name]],
      AVG_COL_SIZES[#Data],2,FALSE)),
    COL_SIZES[[#This Row],[column_length]])
  ),
  COL_SIZES[[#This Row],[column_length]])</f>
        <v>4</v>
      </c>
      <c r="C3056" s="109">
        <f>VLOOKUP(A3056,DBMS_TYPE_SIZES[],2,FALSE)</f>
        <v>9</v>
      </c>
      <c r="D3056" s="109">
        <f>VLOOKUP(A3056,DBMS_TYPE_SIZES[],3,FALSE)</f>
        <v>4</v>
      </c>
      <c r="E3056" s="110">
        <f>VLOOKUP(A3056,DBMS_TYPE_SIZES[],4,FALSE)</f>
        <v>4</v>
      </c>
      <c r="F3056" t="s">
        <v>1752</v>
      </c>
      <c r="G3056" t="s">
        <v>2048</v>
      </c>
      <c r="H3056" t="s">
        <v>18</v>
      </c>
      <c r="I3056">
        <v>10</v>
      </c>
      <c r="J3056">
        <v>4</v>
      </c>
    </row>
    <row r="3057" spans="1:10">
      <c r="A3057" s="108" t="str">
        <f>COL_SIZES[[#This Row],[datatype]]&amp;"_"&amp;COL_SIZES[[#This Row],[column_prec]]&amp;"_"&amp;COL_SIZES[[#This Row],[col_len]]</f>
        <v>int_10_4</v>
      </c>
      <c r="B3057" s="108">
        <f>IF(COL_SIZES[[#This Row],[datatype]] = "varchar",
  MIN(
    COL_SIZES[[#This Row],[column_length]],
    IFERROR(VALUE(VLOOKUP(
      COL_SIZES[[#This Row],[table_name]]&amp;"."&amp;COL_SIZES[[#This Row],[column_name]],
      AVG_COL_SIZES[#Data],2,FALSE)),
    COL_SIZES[[#This Row],[column_length]])
  ),
  COL_SIZES[[#This Row],[column_length]])</f>
        <v>4</v>
      </c>
      <c r="C3057" s="109">
        <f>VLOOKUP(A3057,DBMS_TYPE_SIZES[],2,FALSE)</f>
        <v>9</v>
      </c>
      <c r="D3057" s="109">
        <f>VLOOKUP(A3057,DBMS_TYPE_SIZES[],3,FALSE)</f>
        <v>4</v>
      </c>
      <c r="E3057" s="110">
        <f>VLOOKUP(A3057,DBMS_TYPE_SIZES[],4,FALSE)</f>
        <v>4</v>
      </c>
      <c r="F3057" t="s">
        <v>1752</v>
      </c>
      <c r="G3057" t="s">
        <v>2049</v>
      </c>
      <c r="H3057" t="s">
        <v>18</v>
      </c>
      <c r="I3057">
        <v>10</v>
      </c>
      <c r="J3057">
        <v>4</v>
      </c>
    </row>
    <row r="3058" spans="1:10">
      <c r="A3058" s="108" t="str">
        <f>COL_SIZES[[#This Row],[datatype]]&amp;"_"&amp;COL_SIZES[[#This Row],[column_prec]]&amp;"_"&amp;COL_SIZES[[#This Row],[col_len]]</f>
        <v>int_10_4</v>
      </c>
      <c r="B3058" s="108">
        <f>IF(COL_SIZES[[#This Row],[datatype]] = "varchar",
  MIN(
    COL_SIZES[[#This Row],[column_length]],
    IFERROR(VALUE(VLOOKUP(
      COL_SIZES[[#This Row],[table_name]]&amp;"."&amp;COL_SIZES[[#This Row],[column_name]],
      AVG_COL_SIZES[#Data],2,FALSE)),
    COL_SIZES[[#This Row],[column_length]])
  ),
  COL_SIZES[[#This Row],[column_length]])</f>
        <v>4</v>
      </c>
      <c r="C3058" s="109">
        <f>VLOOKUP(A3058,DBMS_TYPE_SIZES[],2,FALSE)</f>
        <v>9</v>
      </c>
      <c r="D3058" s="109">
        <f>VLOOKUP(A3058,DBMS_TYPE_SIZES[],3,FALSE)</f>
        <v>4</v>
      </c>
      <c r="E3058" s="110">
        <f>VLOOKUP(A3058,DBMS_TYPE_SIZES[],4,FALSE)</f>
        <v>4</v>
      </c>
      <c r="F3058" t="s">
        <v>1752</v>
      </c>
      <c r="G3058" t="s">
        <v>2050</v>
      </c>
      <c r="H3058" t="s">
        <v>18</v>
      </c>
      <c r="I3058">
        <v>10</v>
      </c>
      <c r="J3058">
        <v>4</v>
      </c>
    </row>
    <row r="3059" spans="1:10">
      <c r="A3059" s="108" t="str">
        <f>COL_SIZES[[#This Row],[datatype]]&amp;"_"&amp;COL_SIZES[[#This Row],[column_prec]]&amp;"_"&amp;COL_SIZES[[#This Row],[col_len]]</f>
        <v>int_10_4</v>
      </c>
      <c r="B3059" s="108">
        <f>IF(COL_SIZES[[#This Row],[datatype]] = "varchar",
  MIN(
    COL_SIZES[[#This Row],[column_length]],
    IFERROR(VALUE(VLOOKUP(
      COL_SIZES[[#This Row],[table_name]]&amp;"."&amp;COL_SIZES[[#This Row],[column_name]],
      AVG_COL_SIZES[#Data],2,FALSE)),
    COL_SIZES[[#This Row],[column_length]])
  ),
  COL_SIZES[[#This Row],[column_length]])</f>
        <v>4</v>
      </c>
      <c r="C3059" s="109">
        <f>VLOOKUP(A3059,DBMS_TYPE_SIZES[],2,FALSE)</f>
        <v>9</v>
      </c>
      <c r="D3059" s="109">
        <f>VLOOKUP(A3059,DBMS_TYPE_SIZES[],3,FALSE)</f>
        <v>4</v>
      </c>
      <c r="E3059" s="110">
        <f>VLOOKUP(A3059,DBMS_TYPE_SIZES[],4,FALSE)</f>
        <v>4</v>
      </c>
      <c r="F3059" t="s">
        <v>1752</v>
      </c>
      <c r="G3059" t="s">
        <v>2051</v>
      </c>
      <c r="H3059" t="s">
        <v>18</v>
      </c>
      <c r="I3059">
        <v>10</v>
      </c>
      <c r="J3059">
        <v>4</v>
      </c>
    </row>
    <row r="3060" spans="1:10">
      <c r="A3060" s="108" t="str">
        <f>COL_SIZES[[#This Row],[datatype]]&amp;"_"&amp;COL_SIZES[[#This Row],[column_prec]]&amp;"_"&amp;COL_SIZES[[#This Row],[col_len]]</f>
        <v>varchar_0_50</v>
      </c>
      <c r="B3060" s="108">
        <f>IF(COL_SIZES[[#This Row],[datatype]] = "varchar",
  MIN(
    COL_SIZES[[#This Row],[column_length]],
    IFERROR(VALUE(VLOOKUP(
      COL_SIZES[[#This Row],[table_name]]&amp;"."&amp;COL_SIZES[[#This Row],[column_name]],
      AVG_COL_SIZES[#Data],2,FALSE)),
    COL_SIZES[[#This Row],[column_length]])
  ),
  COL_SIZES[[#This Row],[column_length]])</f>
        <v>50</v>
      </c>
      <c r="C3060" s="109">
        <f>VLOOKUP(A3060,DBMS_TYPE_SIZES[],2,FALSE)</f>
        <v>50</v>
      </c>
      <c r="D3060" s="109">
        <f>VLOOKUP(A3060,DBMS_TYPE_SIZES[],3,FALSE)</f>
        <v>50</v>
      </c>
      <c r="E3060" s="110">
        <f>VLOOKUP(A3060,DBMS_TYPE_SIZES[],4,FALSE)</f>
        <v>51</v>
      </c>
      <c r="F3060" t="s">
        <v>1752</v>
      </c>
      <c r="G3060" t="s">
        <v>1823</v>
      </c>
      <c r="H3060" t="s">
        <v>86</v>
      </c>
      <c r="I3060">
        <v>0</v>
      </c>
      <c r="J3060">
        <v>50</v>
      </c>
    </row>
    <row r="3061" spans="1:10">
      <c r="A3061" s="108" t="str">
        <f>COL_SIZES[[#This Row],[datatype]]&amp;"_"&amp;COL_SIZES[[#This Row],[column_prec]]&amp;"_"&amp;COL_SIZES[[#This Row],[col_len]]</f>
        <v>numeric_19_9</v>
      </c>
      <c r="B3061" s="108">
        <f>IF(COL_SIZES[[#This Row],[datatype]] = "varchar",
  MIN(
    COL_SIZES[[#This Row],[column_length]],
    IFERROR(VALUE(VLOOKUP(
      COL_SIZES[[#This Row],[table_name]]&amp;"."&amp;COL_SIZES[[#This Row],[column_name]],
      AVG_COL_SIZES[#Data],2,FALSE)),
    COL_SIZES[[#This Row],[column_length]])
  ),
  COL_SIZES[[#This Row],[column_length]])</f>
        <v>9</v>
      </c>
      <c r="C3061" s="109">
        <f>VLOOKUP(A3061,DBMS_TYPE_SIZES[],2,FALSE)</f>
        <v>9</v>
      </c>
      <c r="D3061" s="109">
        <f>VLOOKUP(A3061,DBMS_TYPE_SIZES[],3,FALSE)</f>
        <v>9</v>
      </c>
      <c r="E3061" s="110">
        <f>VLOOKUP(A3061,DBMS_TYPE_SIZES[],4,FALSE)</f>
        <v>9</v>
      </c>
      <c r="F3061" t="s">
        <v>1752</v>
      </c>
      <c r="G3061" t="s">
        <v>2052</v>
      </c>
      <c r="H3061" t="s">
        <v>62</v>
      </c>
      <c r="I3061">
        <v>19</v>
      </c>
      <c r="J3061">
        <v>9</v>
      </c>
    </row>
    <row r="3062" spans="1:10">
      <c r="A3062" s="108" t="str">
        <f>COL_SIZES[[#This Row],[datatype]]&amp;"_"&amp;COL_SIZES[[#This Row],[column_prec]]&amp;"_"&amp;COL_SIZES[[#This Row],[col_len]]</f>
        <v>int_10_4</v>
      </c>
      <c r="B3062" s="108">
        <f>IF(COL_SIZES[[#This Row],[datatype]] = "varchar",
  MIN(
    COL_SIZES[[#This Row],[column_length]],
    IFERROR(VALUE(VLOOKUP(
      COL_SIZES[[#This Row],[table_name]]&amp;"."&amp;COL_SIZES[[#This Row],[column_name]],
      AVG_COL_SIZES[#Data],2,FALSE)),
    COL_SIZES[[#This Row],[column_length]])
  ),
  COL_SIZES[[#This Row],[column_length]])</f>
        <v>4</v>
      </c>
      <c r="C3062" s="109">
        <f>VLOOKUP(A3062,DBMS_TYPE_SIZES[],2,FALSE)</f>
        <v>9</v>
      </c>
      <c r="D3062" s="109">
        <f>VLOOKUP(A3062,DBMS_TYPE_SIZES[],3,FALSE)</f>
        <v>4</v>
      </c>
      <c r="E3062" s="110">
        <f>VLOOKUP(A3062,DBMS_TYPE_SIZES[],4,FALSE)</f>
        <v>4</v>
      </c>
      <c r="F3062" t="s">
        <v>1752</v>
      </c>
      <c r="G3062" t="s">
        <v>67</v>
      </c>
      <c r="H3062" t="s">
        <v>18</v>
      </c>
      <c r="I3062">
        <v>10</v>
      </c>
      <c r="J3062">
        <v>4</v>
      </c>
    </row>
    <row r="3063" spans="1:10">
      <c r="A3063" s="108" t="str">
        <f>COL_SIZES[[#This Row],[datatype]]&amp;"_"&amp;COL_SIZES[[#This Row],[column_prec]]&amp;"_"&amp;COL_SIZES[[#This Row],[col_len]]</f>
        <v>numeric_19_9</v>
      </c>
      <c r="B3063" s="108">
        <f>IF(COL_SIZES[[#This Row],[datatype]] = "varchar",
  MIN(
    COL_SIZES[[#This Row],[column_length]],
    IFERROR(VALUE(VLOOKUP(
      COL_SIZES[[#This Row],[table_name]]&amp;"."&amp;COL_SIZES[[#This Row],[column_name]],
      AVG_COL_SIZES[#Data],2,FALSE)),
    COL_SIZES[[#This Row],[column_length]])
  ),
  COL_SIZES[[#This Row],[column_length]])</f>
        <v>9</v>
      </c>
      <c r="C3063" s="109">
        <f>VLOOKUP(A3063,DBMS_TYPE_SIZES[],2,FALSE)</f>
        <v>9</v>
      </c>
      <c r="D3063" s="109">
        <f>VLOOKUP(A3063,DBMS_TYPE_SIZES[],3,FALSE)</f>
        <v>9</v>
      </c>
      <c r="E3063" s="110">
        <f>VLOOKUP(A3063,DBMS_TYPE_SIZES[],4,FALSE)</f>
        <v>9</v>
      </c>
      <c r="F3063" t="s">
        <v>1752</v>
      </c>
      <c r="G3063" t="s">
        <v>2027</v>
      </c>
      <c r="H3063" t="s">
        <v>62</v>
      </c>
      <c r="I3063">
        <v>19</v>
      </c>
      <c r="J3063">
        <v>9</v>
      </c>
    </row>
    <row r="3064" spans="1:10">
      <c r="A3064" s="108" t="str">
        <f>COL_SIZES[[#This Row],[datatype]]&amp;"_"&amp;COL_SIZES[[#This Row],[column_prec]]&amp;"_"&amp;COL_SIZES[[#This Row],[col_len]]</f>
        <v>int_10_4</v>
      </c>
      <c r="B3064" s="108">
        <f>IF(COL_SIZES[[#This Row],[datatype]] = "varchar",
  MIN(
    COL_SIZES[[#This Row],[column_length]],
    IFERROR(VALUE(VLOOKUP(
      COL_SIZES[[#This Row],[table_name]]&amp;"."&amp;COL_SIZES[[#This Row],[column_name]],
      AVG_COL_SIZES[#Data],2,FALSE)),
    COL_SIZES[[#This Row],[column_length]])
  ),
  COL_SIZES[[#This Row],[column_length]])</f>
        <v>4</v>
      </c>
      <c r="C3064" s="109">
        <f>VLOOKUP(A3064,DBMS_TYPE_SIZES[],2,FALSE)</f>
        <v>9</v>
      </c>
      <c r="D3064" s="109">
        <f>VLOOKUP(A3064,DBMS_TYPE_SIZES[],3,FALSE)</f>
        <v>4</v>
      </c>
      <c r="E3064" s="110">
        <f>VLOOKUP(A3064,DBMS_TYPE_SIZES[],4,FALSE)</f>
        <v>4</v>
      </c>
      <c r="F3064" t="s">
        <v>1752</v>
      </c>
      <c r="G3064" t="s">
        <v>2053</v>
      </c>
      <c r="H3064" t="s">
        <v>18</v>
      </c>
      <c r="I3064">
        <v>10</v>
      </c>
      <c r="J3064">
        <v>4</v>
      </c>
    </row>
    <row r="3065" spans="1:10">
      <c r="A3065" s="108" t="str">
        <f>COL_SIZES[[#This Row],[datatype]]&amp;"_"&amp;COL_SIZES[[#This Row],[column_prec]]&amp;"_"&amp;COL_SIZES[[#This Row],[col_len]]</f>
        <v>numeric_19_9</v>
      </c>
      <c r="B3065" s="108">
        <f>IF(COL_SIZES[[#This Row],[datatype]] = "varchar",
  MIN(
    COL_SIZES[[#This Row],[column_length]],
    IFERROR(VALUE(VLOOKUP(
      COL_SIZES[[#This Row],[table_name]]&amp;"."&amp;COL_SIZES[[#This Row],[column_name]],
      AVG_COL_SIZES[#Data],2,FALSE)),
    COL_SIZES[[#This Row],[column_length]])
  ),
  COL_SIZES[[#This Row],[column_length]])</f>
        <v>9</v>
      </c>
      <c r="C3065" s="109">
        <f>VLOOKUP(A3065,DBMS_TYPE_SIZES[],2,FALSE)</f>
        <v>9</v>
      </c>
      <c r="D3065" s="109">
        <f>VLOOKUP(A3065,DBMS_TYPE_SIZES[],3,FALSE)</f>
        <v>9</v>
      </c>
      <c r="E3065" s="110">
        <f>VLOOKUP(A3065,DBMS_TYPE_SIZES[],4,FALSE)</f>
        <v>9</v>
      </c>
      <c r="F3065" t="s">
        <v>1892</v>
      </c>
      <c r="G3065" t="s">
        <v>143</v>
      </c>
      <c r="H3065" t="s">
        <v>62</v>
      </c>
      <c r="I3065">
        <v>19</v>
      </c>
      <c r="J3065">
        <v>9</v>
      </c>
    </row>
    <row r="3066" spans="1:10">
      <c r="A3066" s="108" t="str">
        <f>COL_SIZES[[#This Row],[datatype]]&amp;"_"&amp;COL_SIZES[[#This Row],[column_prec]]&amp;"_"&amp;COL_SIZES[[#This Row],[col_len]]</f>
        <v>int_10_4</v>
      </c>
      <c r="B3066" s="108">
        <f>IF(COL_SIZES[[#This Row],[datatype]] = "varchar",
  MIN(
    COL_SIZES[[#This Row],[column_length]],
    IFERROR(VALUE(VLOOKUP(
      COL_SIZES[[#This Row],[table_name]]&amp;"."&amp;COL_SIZES[[#This Row],[column_name]],
      AVG_COL_SIZES[#Data],2,FALSE)),
    COL_SIZES[[#This Row],[column_length]])
  ),
  COL_SIZES[[#This Row],[column_length]])</f>
        <v>4</v>
      </c>
      <c r="C3066" s="109">
        <f>VLOOKUP(A3066,DBMS_TYPE_SIZES[],2,FALSE)</f>
        <v>9</v>
      </c>
      <c r="D3066" s="109">
        <f>VLOOKUP(A3066,DBMS_TYPE_SIZES[],3,FALSE)</f>
        <v>4</v>
      </c>
      <c r="E3066" s="110">
        <f>VLOOKUP(A3066,DBMS_TYPE_SIZES[],4,FALSE)</f>
        <v>4</v>
      </c>
      <c r="F3066" t="s">
        <v>1892</v>
      </c>
      <c r="G3066" t="s">
        <v>96</v>
      </c>
      <c r="H3066" t="s">
        <v>18</v>
      </c>
      <c r="I3066">
        <v>10</v>
      </c>
      <c r="J3066">
        <v>4</v>
      </c>
    </row>
    <row r="3067" spans="1:10">
      <c r="A3067" s="108" t="str">
        <f>COL_SIZES[[#This Row],[datatype]]&amp;"_"&amp;COL_SIZES[[#This Row],[column_prec]]&amp;"_"&amp;COL_SIZES[[#This Row],[col_len]]</f>
        <v>int_10_4</v>
      </c>
      <c r="B3067" s="108">
        <f>IF(COL_SIZES[[#This Row],[datatype]] = "varchar",
  MIN(
    COL_SIZES[[#This Row],[column_length]],
    IFERROR(VALUE(VLOOKUP(
      COL_SIZES[[#This Row],[table_name]]&amp;"."&amp;COL_SIZES[[#This Row],[column_name]],
      AVG_COL_SIZES[#Data],2,FALSE)),
    COL_SIZES[[#This Row],[column_length]])
  ),
  COL_SIZES[[#This Row],[column_length]])</f>
        <v>4</v>
      </c>
      <c r="C3067" s="109">
        <f>VLOOKUP(A3067,DBMS_TYPE_SIZES[],2,FALSE)</f>
        <v>9</v>
      </c>
      <c r="D3067" s="109">
        <f>VLOOKUP(A3067,DBMS_TYPE_SIZES[],3,FALSE)</f>
        <v>4</v>
      </c>
      <c r="E3067" s="110">
        <f>VLOOKUP(A3067,DBMS_TYPE_SIZES[],4,FALSE)</f>
        <v>4</v>
      </c>
      <c r="F3067" t="s">
        <v>1892</v>
      </c>
      <c r="G3067" t="s">
        <v>1894</v>
      </c>
      <c r="H3067" t="s">
        <v>18</v>
      </c>
      <c r="I3067">
        <v>10</v>
      </c>
      <c r="J3067">
        <v>4</v>
      </c>
    </row>
    <row r="3068" spans="1:10">
      <c r="A3068" s="108" t="str">
        <f>COL_SIZES[[#This Row],[datatype]]&amp;"_"&amp;COL_SIZES[[#This Row],[column_prec]]&amp;"_"&amp;COL_SIZES[[#This Row],[col_len]]</f>
        <v>int_10_4</v>
      </c>
      <c r="B3068" s="108">
        <f>IF(COL_SIZES[[#This Row],[datatype]] = "varchar",
  MIN(
    COL_SIZES[[#This Row],[column_length]],
    IFERROR(VALUE(VLOOKUP(
      COL_SIZES[[#This Row],[table_name]]&amp;"."&amp;COL_SIZES[[#This Row],[column_name]],
      AVG_COL_SIZES[#Data],2,FALSE)),
    COL_SIZES[[#This Row],[column_length]])
  ),
  COL_SIZES[[#This Row],[column_length]])</f>
        <v>4</v>
      </c>
      <c r="C3068" s="109">
        <f>VLOOKUP(A3068,DBMS_TYPE_SIZES[],2,FALSE)</f>
        <v>9</v>
      </c>
      <c r="D3068" s="109">
        <f>VLOOKUP(A3068,DBMS_TYPE_SIZES[],3,FALSE)</f>
        <v>4</v>
      </c>
      <c r="E3068" s="110">
        <f>VLOOKUP(A3068,DBMS_TYPE_SIZES[],4,FALSE)</f>
        <v>4</v>
      </c>
      <c r="F3068" t="s">
        <v>1892</v>
      </c>
      <c r="G3068" t="s">
        <v>1895</v>
      </c>
      <c r="H3068" t="s">
        <v>18</v>
      </c>
      <c r="I3068">
        <v>10</v>
      </c>
      <c r="J3068">
        <v>4</v>
      </c>
    </row>
    <row r="3069" spans="1:10">
      <c r="A3069" s="108" t="str">
        <f>COL_SIZES[[#This Row],[datatype]]&amp;"_"&amp;COL_SIZES[[#This Row],[column_prec]]&amp;"_"&amp;COL_SIZES[[#This Row],[col_len]]</f>
        <v>int_10_4</v>
      </c>
      <c r="B3069" s="108">
        <f>IF(COL_SIZES[[#This Row],[datatype]] = "varchar",
  MIN(
    COL_SIZES[[#This Row],[column_length]],
    IFERROR(VALUE(VLOOKUP(
      COL_SIZES[[#This Row],[table_name]]&amp;"."&amp;COL_SIZES[[#This Row],[column_name]],
      AVG_COL_SIZES[#Data],2,FALSE)),
    COL_SIZES[[#This Row],[column_length]])
  ),
  COL_SIZES[[#This Row],[column_length]])</f>
        <v>4</v>
      </c>
      <c r="C3069" s="109">
        <f>VLOOKUP(A3069,DBMS_TYPE_SIZES[],2,FALSE)</f>
        <v>9</v>
      </c>
      <c r="D3069" s="109">
        <f>VLOOKUP(A3069,DBMS_TYPE_SIZES[],3,FALSE)</f>
        <v>4</v>
      </c>
      <c r="E3069" s="110">
        <f>VLOOKUP(A3069,DBMS_TYPE_SIZES[],4,FALSE)</f>
        <v>4</v>
      </c>
      <c r="F3069" t="s">
        <v>1892</v>
      </c>
      <c r="G3069" t="s">
        <v>1896</v>
      </c>
      <c r="H3069" t="s">
        <v>18</v>
      </c>
      <c r="I3069">
        <v>10</v>
      </c>
      <c r="J3069">
        <v>4</v>
      </c>
    </row>
    <row r="3070" spans="1:10">
      <c r="A3070" s="108" t="str">
        <f>COL_SIZES[[#This Row],[datatype]]&amp;"_"&amp;COL_SIZES[[#This Row],[column_prec]]&amp;"_"&amp;COL_SIZES[[#This Row],[col_len]]</f>
        <v>int_10_4</v>
      </c>
      <c r="B3070" s="108">
        <f>IF(COL_SIZES[[#This Row],[datatype]] = "varchar",
  MIN(
    COL_SIZES[[#This Row],[column_length]],
    IFERROR(VALUE(VLOOKUP(
      COL_SIZES[[#This Row],[table_name]]&amp;"."&amp;COL_SIZES[[#This Row],[column_name]],
      AVG_COL_SIZES[#Data],2,FALSE)),
    COL_SIZES[[#This Row],[column_length]])
  ),
  COL_SIZES[[#This Row],[column_length]])</f>
        <v>4</v>
      </c>
      <c r="C3070" s="109">
        <f>VLOOKUP(A3070,DBMS_TYPE_SIZES[],2,FALSE)</f>
        <v>9</v>
      </c>
      <c r="D3070" s="109">
        <f>VLOOKUP(A3070,DBMS_TYPE_SIZES[],3,FALSE)</f>
        <v>4</v>
      </c>
      <c r="E3070" s="110">
        <f>VLOOKUP(A3070,DBMS_TYPE_SIZES[],4,FALSE)</f>
        <v>4</v>
      </c>
      <c r="F3070" t="s">
        <v>1892</v>
      </c>
      <c r="G3070" t="s">
        <v>1897</v>
      </c>
      <c r="H3070" t="s">
        <v>18</v>
      </c>
      <c r="I3070">
        <v>10</v>
      </c>
      <c r="J3070">
        <v>4</v>
      </c>
    </row>
    <row r="3071" spans="1:10">
      <c r="A3071" s="108" t="str">
        <f>COL_SIZES[[#This Row],[datatype]]&amp;"_"&amp;COL_SIZES[[#This Row],[column_prec]]&amp;"_"&amp;COL_SIZES[[#This Row],[col_len]]</f>
        <v>int_10_4</v>
      </c>
      <c r="B3071" s="108">
        <f>IF(COL_SIZES[[#This Row],[datatype]] = "varchar",
  MIN(
    COL_SIZES[[#This Row],[column_length]],
    IFERROR(VALUE(VLOOKUP(
      COL_SIZES[[#This Row],[table_name]]&amp;"."&amp;COL_SIZES[[#This Row],[column_name]],
      AVG_COL_SIZES[#Data],2,FALSE)),
    COL_SIZES[[#This Row],[column_length]])
  ),
  COL_SIZES[[#This Row],[column_length]])</f>
        <v>4</v>
      </c>
      <c r="C3071" s="109">
        <f>VLOOKUP(A3071,DBMS_TYPE_SIZES[],2,FALSE)</f>
        <v>9</v>
      </c>
      <c r="D3071" s="109">
        <f>VLOOKUP(A3071,DBMS_TYPE_SIZES[],3,FALSE)</f>
        <v>4</v>
      </c>
      <c r="E3071" s="110">
        <f>VLOOKUP(A3071,DBMS_TYPE_SIZES[],4,FALSE)</f>
        <v>4</v>
      </c>
      <c r="F3071" t="s">
        <v>1892</v>
      </c>
      <c r="G3071" t="s">
        <v>1898</v>
      </c>
      <c r="H3071" t="s">
        <v>18</v>
      </c>
      <c r="I3071">
        <v>10</v>
      </c>
      <c r="J3071">
        <v>4</v>
      </c>
    </row>
    <row r="3072" spans="1:10">
      <c r="A3072" s="108" t="str">
        <f>COL_SIZES[[#This Row],[datatype]]&amp;"_"&amp;COL_SIZES[[#This Row],[column_prec]]&amp;"_"&amp;COL_SIZES[[#This Row],[col_len]]</f>
        <v>numeric_19_9</v>
      </c>
      <c r="B3072" s="108">
        <f>IF(COL_SIZES[[#This Row],[datatype]] = "varchar",
  MIN(
    COL_SIZES[[#This Row],[column_length]],
    IFERROR(VALUE(VLOOKUP(
      COL_SIZES[[#This Row],[table_name]]&amp;"."&amp;COL_SIZES[[#This Row],[column_name]],
      AVG_COL_SIZES[#Data],2,FALSE)),
    COL_SIZES[[#This Row],[column_length]])
  ),
  COL_SIZES[[#This Row],[column_length]])</f>
        <v>9</v>
      </c>
      <c r="C3072" s="109">
        <f>VLOOKUP(A3072,DBMS_TYPE_SIZES[],2,FALSE)</f>
        <v>9</v>
      </c>
      <c r="D3072" s="109">
        <f>VLOOKUP(A3072,DBMS_TYPE_SIZES[],3,FALSE)</f>
        <v>9</v>
      </c>
      <c r="E3072" s="110">
        <f>VLOOKUP(A3072,DBMS_TYPE_SIZES[],4,FALSE)</f>
        <v>9</v>
      </c>
      <c r="F3072" t="s">
        <v>1900</v>
      </c>
      <c r="G3072" t="s">
        <v>143</v>
      </c>
      <c r="H3072" t="s">
        <v>62</v>
      </c>
      <c r="I3072">
        <v>19</v>
      </c>
      <c r="J3072">
        <v>9</v>
      </c>
    </row>
    <row r="3073" spans="1:10">
      <c r="A3073" s="108" t="str">
        <f>COL_SIZES[[#This Row],[datatype]]&amp;"_"&amp;COL_SIZES[[#This Row],[column_prec]]&amp;"_"&amp;COL_SIZES[[#This Row],[col_len]]</f>
        <v>int_10_4</v>
      </c>
      <c r="B3073" s="108">
        <f>IF(COL_SIZES[[#This Row],[datatype]] = "varchar",
  MIN(
    COL_SIZES[[#This Row],[column_length]],
    IFERROR(VALUE(VLOOKUP(
      COL_SIZES[[#This Row],[table_name]]&amp;"."&amp;COL_SIZES[[#This Row],[column_name]],
      AVG_COL_SIZES[#Data],2,FALSE)),
    COL_SIZES[[#This Row],[column_length]])
  ),
  COL_SIZES[[#This Row],[column_length]])</f>
        <v>4</v>
      </c>
      <c r="C3073" s="109">
        <f>VLOOKUP(A3073,DBMS_TYPE_SIZES[],2,FALSE)</f>
        <v>9</v>
      </c>
      <c r="D3073" s="109">
        <f>VLOOKUP(A3073,DBMS_TYPE_SIZES[],3,FALSE)</f>
        <v>4</v>
      </c>
      <c r="E3073" s="110">
        <f>VLOOKUP(A3073,DBMS_TYPE_SIZES[],4,FALSE)</f>
        <v>4</v>
      </c>
      <c r="F3073" t="s">
        <v>1900</v>
      </c>
      <c r="G3073" t="s">
        <v>96</v>
      </c>
      <c r="H3073" t="s">
        <v>18</v>
      </c>
      <c r="I3073">
        <v>10</v>
      </c>
      <c r="J3073">
        <v>4</v>
      </c>
    </row>
    <row r="3074" spans="1:10">
      <c r="A3074" s="108" t="str">
        <f>COL_SIZES[[#This Row],[datatype]]&amp;"_"&amp;COL_SIZES[[#This Row],[column_prec]]&amp;"_"&amp;COL_SIZES[[#This Row],[col_len]]</f>
        <v>int_10_4</v>
      </c>
      <c r="B3074" s="108">
        <f>IF(COL_SIZES[[#This Row],[datatype]] = "varchar",
  MIN(
    COL_SIZES[[#This Row],[column_length]],
    IFERROR(VALUE(VLOOKUP(
      COL_SIZES[[#This Row],[table_name]]&amp;"."&amp;COL_SIZES[[#This Row],[column_name]],
      AVG_COL_SIZES[#Data],2,FALSE)),
    COL_SIZES[[#This Row],[column_length]])
  ),
  COL_SIZES[[#This Row],[column_length]])</f>
        <v>4</v>
      </c>
      <c r="C3074" s="109">
        <f>VLOOKUP(A3074,DBMS_TYPE_SIZES[],2,FALSE)</f>
        <v>9</v>
      </c>
      <c r="D3074" s="109">
        <f>VLOOKUP(A3074,DBMS_TYPE_SIZES[],3,FALSE)</f>
        <v>4</v>
      </c>
      <c r="E3074" s="110">
        <f>VLOOKUP(A3074,DBMS_TYPE_SIZES[],4,FALSE)</f>
        <v>4</v>
      </c>
      <c r="F3074" t="s">
        <v>1900</v>
      </c>
      <c r="G3074" t="s">
        <v>1902</v>
      </c>
      <c r="H3074" t="s">
        <v>18</v>
      </c>
      <c r="I3074">
        <v>10</v>
      </c>
      <c r="J3074">
        <v>4</v>
      </c>
    </row>
    <row r="3075" spans="1:10">
      <c r="A3075" s="108" t="str">
        <f>COL_SIZES[[#This Row],[datatype]]&amp;"_"&amp;COL_SIZES[[#This Row],[column_prec]]&amp;"_"&amp;COL_SIZES[[#This Row],[col_len]]</f>
        <v>int_10_4</v>
      </c>
      <c r="B3075" s="108">
        <f>IF(COL_SIZES[[#This Row],[datatype]] = "varchar",
  MIN(
    COL_SIZES[[#This Row],[column_length]],
    IFERROR(VALUE(VLOOKUP(
      COL_SIZES[[#This Row],[table_name]]&amp;"."&amp;COL_SIZES[[#This Row],[column_name]],
      AVG_COL_SIZES[#Data],2,FALSE)),
    COL_SIZES[[#This Row],[column_length]])
  ),
  COL_SIZES[[#This Row],[column_length]])</f>
        <v>4</v>
      </c>
      <c r="C3075" s="109">
        <f>VLOOKUP(A3075,DBMS_TYPE_SIZES[],2,FALSE)</f>
        <v>9</v>
      </c>
      <c r="D3075" s="109">
        <f>VLOOKUP(A3075,DBMS_TYPE_SIZES[],3,FALSE)</f>
        <v>4</v>
      </c>
      <c r="E3075" s="110">
        <f>VLOOKUP(A3075,DBMS_TYPE_SIZES[],4,FALSE)</f>
        <v>4</v>
      </c>
      <c r="F3075" t="s">
        <v>1900</v>
      </c>
      <c r="G3075" t="s">
        <v>1903</v>
      </c>
      <c r="H3075" t="s">
        <v>18</v>
      </c>
      <c r="I3075">
        <v>10</v>
      </c>
      <c r="J3075">
        <v>4</v>
      </c>
    </row>
    <row r="3076" spans="1:10">
      <c r="A3076" s="108" t="str">
        <f>COL_SIZES[[#This Row],[datatype]]&amp;"_"&amp;COL_SIZES[[#This Row],[column_prec]]&amp;"_"&amp;COL_SIZES[[#This Row],[col_len]]</f>
        <v>int_10_4</v>
      </c>
      <c r="B3076" s="108">
        <f>IF(COL_SIZES[[#This Row],[datatype]] = "varchar",
  MIN(
    COL_SIZES[[#This Row],[column_length]],
    IFERROR(VALUE(VLOOKUP(
      COL_SIZES[[#This Row],[table_name]]&amp;"."&amp;COL_SIZES[[#This Row],[column_name]],
      AVG_COL_SIZES[#Data],2,FALSE)),
    COL_SIZES[[#This Row],[column_length]])
  ),
  COL_SIZES[[#This Row],[column_length]])</f>
        <v>4</v>
      </c>
      <c r="C3076" s="109">
        <f>VLOOKUP(A3076,DBMS_TYPE_SIZES[],2,FALSE)</f>
        <v>9</v>
      </c>
      <c r="D3076" s="109">
        <f>VLOOKUP(A3076,DBMS_TYPE_SIZES[],3,FALSE)</f>
        <v>4</v>
      </c>
      <c r="E3076" s="110">
        <f>VLOOKUP(A3076,DBMS_TYPE_SIZES[],4,FALSE)</f>
        <v>4</v>
      </c>
      <c r="F3076" t="s">
        <v>1900</v>
      </c>
      <c r="G3076" t="s">
        <v>1904</v>
      </c>
      <c r="H3076" t="s">
        <v>18</v>
      </c>
      <c r="I3076">
        <v>10</v>
      </c>
      <c r="J3076">
        <v>4</v>
      </c>
    </row>
    <row r="3077" spans="1:10">
      <c r="A3077" s="108" t="str">
        <f>COL_SIZES[[#This Row],[datatype]]&amp;"_"&amp;COL_SIZES[[#This Row],[column_prec]]&amp;"_"&amp;COL_SIZES[[#This Row],[col_len]]</f>
        <v>int_10_4</v>
      </c>
      <c r="B3077" s="108">
        <f>IF(COL_SIZES[[#This Row],[datatype]] = "varchar",
  MIN(
    COL_SIZES[[#This Row],[column_length]],
    IFERROR(VALUE(VLOOKUP(
      COL_SIZES[[#This Row],[table_name]]&amp;"."&amp;COL_SIZES[[#This Row],[column_name]],
      AVG_COL_SIZES[#Data],2,FALSE)),
    COL_SIZES[[#This Row],[column_length]])
  ),
  COL_SIZES[[#This Row],[column_length]])</f>
        <v>4</v>
      </c>
      <c r="C3077" s="109">
        <f>VLOOKUP(A3077,DBMS_TYPE_SIZES[],2,FALSE)</f>
        <v>9</v>
      </c>
      <c r="D3077" s="109">
        <f>VLOOKUP(A3077,DBMS_TYPE_SIZES[],3,FALSE)</f>
        <v>4</v>
      </c>
      <c r="E3077" s="110">
        <f>VLOOKUP(A3077,DBMS_TYPE_SIZES[],4,FALSE)</f>
        <v>4</v>
      </c>
      <c r="F3077" t="s">
        <v>1900</v>
      </c>
      <c r="G3077" t="s">
        <v>1905</v>
      </c>
      <c r="H3077" t="s">
        <v>18</v>
      </c>
      <c r="I3077">
        <v>10</v>
      </c>
      <c r="J3077">
        <v>4</v>
      </c>
    </row>
    <row r="3078" spans="1:10">
      <c r="A3078" s="108" t="str">
        <f>COL_SIZES[[#This Row],[datatype]]&amp;"_"&amp;COL_SIZES[[#This Row],[column_prec]]&amp;"_"&amp;COL_SIZES[[#This Row],[col_len]]</f>
        <v>int_10_4</v>
      </c>
      <c r="B3078" s="108">
        <f>IF(COL_SIZES[[#This Row],[datatype]] = "varchar",
  MIN(
    COL_SIZES[[#This Row],[column_length]],
    IFERROR(VALUE(VLOOKUP(
      COL_SIZES[[#This Row],[table_name]]&amp;"."&amp;COL_SIZES[[#This Row],[column_name]],
      AVG_COL_SIZES[#Data],2,FALSE)),
    COL_SIZES[[#This Row],[column_length]])
  ),
  COL_SIZES[[#This Row],[column_length]])</f>
        <v>4</v>
      </c>
      <c r="C3078" s="109">
        <f>VLOOKUP(A3078,DBMS_TYPE_SIZES[],2,FALSE)</f>
        <v>9</v>
      </c>
      <c r="D3078" s="109">
        <f>VLOOKUP(A3078,DBMS_TYPE_SIZES[],3,FALSE)</f>
        <v>4</v>
      </c>
      <c r="E3078" s="110">
        <f>VLOOKUP(A3078,DBMS_TYPE_SIZES[],4,FALSE)</f>
        <v>4</v>
      </c>
      <c r="F3078" t="s">
        <v>1900</v>
      </c>
      <c r="G3078" t="s">
        <v>1906</v>
      </c>
      <c r="H3078" t="s">
        <v>18</v>
      </c>
      <c r="I3078">
        <v>10</v>
      </c>
      <c r="J3078">
        <v>4</v>
      </c>
    </row>
    <row r="3079" spans="1:10">
      <c r="A3079" s="108" t="str">
        <f>COL_SIZES[[#This Row],[datatype]]&amp;"_"&amp;COL_SIZES[[#This Row],[column_prec]]&amp;"_"&amp;COL_SIZES[[#This Row],[col_len]]</f>
        <v>numeric_19_9</v>
      </c>
      <c r="B3079" s="108">
        <f>IF(COL_SIZES[[#This Row],[datatype]] = "varchar",
  MIN(
    COL_SIZES[[#This Row],[column_length]],
    IFERROR(VALUE(VLOOKUP(
      COL_SIZES[[#This Row],[table_name]]&amp;"."&amp;COL_SIZES[[#This Row],[column_name]],
      AVG_COL_SIZES[#Data],2,FALSE)),
    COL_SIZES[[#This Row],[column_length]])
  ),
  COL_SIZES[[#This Row],[column_length]])</f>
        <v>9</v>
      </c>
      <c r="C3079" s="109">
        <f>VLOOKUP(A3079,DBMS_TYPE_SIZES[],2,FALSE)</f>
        <v>9</v>
      </c>
      <c r="D3079" s="109">
        <f>VLOOKUP(A3079,DBMS_TYPE_SIZES[],3,FALSE)</f>
        <v>9</v>
      </c>
      <c r="E3079" s="110">
        <f>VLOOKUP(A3079,DBMS_TYPE_SIZES[],4,FALSE)</f>
        <v>9</v>
      </c>
      <c r="F3079" t="s">
        <v>1908</v>
      </c>
      <c r="G3079" t="s">
        <v>143</v>
      </c>
      <c r="H3079" t="s">
        <v>62</v>
      </c>
      <c r="I3079">
        <v>19</v>
      </c>
      <c r="J3079">
        <v>9</v>
      </c>
    </row>
    <row r="3080" spans="1:10">
      <c r="A3080" s="108" t="str">
        <f>COL_SIZES[[#This Row],[datatype]]&amp;"_"&amp;COL_SIZES[[#This Row],[column_prec]]&amp;"_"&amp;COL_SIZES[[#This Row],[col_len]]</f>
        <v>int_10_4</v>
      </c>
      <c r="B3080" s="108">
        <f>IF(COL_SIZES[[#This Row],[datatype]] = "varchar",
  MIN(
    COL_SIZES[[#This Row],[column_length]],
    IFERROR(VALUE(VLOOKUP(
      COL_SIZES[[#This Row],[table_name]]&amp;"."&amp;COL_SIZES[[#This Row],[column_name]],
      AVG_COL_SIZES[#Data],2,FALSE)),
    COL_SIZES[[#This Row],[column_length]])
  ),
  COL_SIZES[[#This Row],[column_length]])</f>
        <v>4</v>
      </c>
      <c r="C3080" s="109">
        <f>VLOOKUP(A3080,DBMS_TYPE_SIZES[],2,FALSE)</f>
        <v>9</v>
      </c>
      <c r="D3080" s="109">
        <f>VLOOKUP(A3080,DBMS_TYPE_SIZES[],3,FALSE)</f>
        <v>4</v>
      </c>
      <c r="E3080" s="110">
        <f>VLOOKUP(A3080,DBMS_TYPE_SIZES[],4,FALSE)</f>
        <v>4</v>
      </c>
      <c r="F3080" t="s">
        <v>1908</v>
      </c>
      <c r="G3080" t="s">
        <v>96</v>
      </c>
      <c r="H3080" t="s">
        <v>18</v>
      </c>
      <c r="I3080">
        <v>10</v>
      </c>
      <c r="J3080">
        <v>4</v>
      </c>
    </row>
    <row r="3081" spans="1:10">
      <c r="A3081" s="108" t="str">
        <f>COL_SIZES[[#This Row],[datatype]]&amp;"_"&amp;COL_SIZES[[#This Row],[column_prec]]&amp;"_"&amp;COL_SIZES[[#This Row],[col_len]]</f>
        <v>varchar_0_170</v>
      </c>
      <c r="B3081" s="108">
        <f>IF(COL_SIZES[[#This Row],[datatype]] = "varchar",
  MIN(
    COL_SIZES[[#This Row],[column_length]],
    IFERROR(VALUE(VLOOKUP(
      COL_SIZES[[#This Row],[table_name]]&amp;"."&amp;COL_SIZES[[#This Row],[column_name]],
      AVG_COL_SIZES[#Data],2,FALSE)),
    COL_SIZES[[#This Row],[column_length]])
  ),
  COL_SIZES[[#This Row],[column_length]])</f>
        <v>170</v>
      </c>
      <c r="C3081" s="109">
        <f>VLOOKUP(A3081,DBMS_TYPE_SIZES[],2,FALSE)</f>
        <v>170</v>
      </c>
      <c r="D3081" s="109">
        <f>VLOOKUP(A3081,DBMS_TYPE_SIZES[],3,FALSE)</f>
        <v>170</v>
      </c>
      <c r="E3081" s="110">
        <f>VLOOKUP(A3081,DBMS_TYPE_SIZES[],4,FALSE)</f>
        <v>171</v>
      </c>
      <c r="F3081" t="s">
        <v>1908</v>
      </c>
      <c r="G3081" t="s">
        <v>1910</v>
      </c>
      <c r="H3081" t="s">
        <v>86</v>
      </c>
      <c r="I3081">
        <v>0</v>
      </c>
      <c r="J3081">
        <v>170</v>
      </c>
    </row>
    <row r="3082" spans="1:10">
      <c r="A3082" s="108" t="str">
        <f>COL_SIZES[[#This Row],[datatype]]&amp;"_"&amp;COL_SIZES[[#This Row],[column_prec]]&amp;"_"&amp;COL_SIZES[[#This Row],[col_len]]</f>
        <v>varchar_0_170</v>
      </c>
      <c r="B3082" s="108">
        <f>IF(COL_SIZES[[#This Row],[datatype]] = "varchar",
  MIN(
    COL_SIZES[[#This Row],[column_length]],
    IFERROR(VALUE(VLOOKUP(
      COL_SIZES[[#This Row],[table_name]]&amp;"."&amp;COL_SIZES[[#This Row],[column_name]],
      AVG_COL_SIZES[#Data],2,FALSE)),
    COL_SIZES[[#This Row],[column_length]])
  ),
  COL_SIZES[[#This Row],[column_length]])</f>
        <v>170</v>
      </c>
      <c r="C3082" s="109">
        <f>VLOOKUP(A3082,DBMS_TYPE_SIZES[],2,FALSE)</f>
        <v>170</v>
      </c>
      <c r="D3082" s="109">
        <f>VLOOKUP(A3082,DBMS_TYPE_SIZES[],3,FALSE)</f>
        <v>170</v>
      </c>
      <c r="E3082" s="110">
        <f>VLOOKUP(A3082,DBMS_TYPE_SIZES[],4,FALSE)</f>
        <v>171</v>
      </c>
      <c r="F3082" t="s">
        <v>1908</v>
      </c>
      <c r="G3082" t="s">
        <v>1911</v>
      </c>
      <c r="H3082" t="s">
        <v>86</v>
      </c>
      <c r="I3082">
        <v>0</v>
      </c>
      <c r="J3082">
        <v>170</v>
      </c>
    </row>
    <row r="3083" spans="1:10">
      <c r="A3083" s="108" t="str">
        <f>COL_SIZES[[#This Row],[datatype]]&amp;"_"&amp;COL_SIZES[[#This Row],[column_prec]]&amp;"_"&amp;COL_SIZES[[#This Row],[col_len]]</f>
        <v>varchar_0_170</v>
      </c>
      <c r="B3083" s="108">
        <f>IF(COL_SIZES[[#This Row],[datatype]] = "varchar",
  MIN(
    COL_SIZES[[#This Row],[column_length]],
    IFERROR(VALUE(VLOOKUP(
      COL_SIZES[[#This Row],[table_name]]&amp;"."&amp;COL_SIZES[[#This Row],[column_name]],
      AVG_COL_SIZES[#Data],2,FALSE)),
    COL_SIZES[[#This Row],[column_length]])
  ),
  COL_SIZES[[#This Row],[column_length]])</f>
        <v>170</v>
      </c>
      <c r="C3083" s="109">
        <f>VLOOKUP(A3083,DBMS_TYPE_SIZES[],2,FALSE)</f>
        <v>170</v>
      </c>
      <c r="D3083" s="109">
        <f>VLOOKUP(A3083,DBMS_TYPE_SIZES[],3,FALSE)</f>
        <v>170</v>
      </c>
      <c r="E3083" s="110">
        <f>VLOOKUP(A3083,DBMS_TYPE_SIZES[],4,FALSE)</f>
        <v>171</v>
      </c>
      <c r="F3083" t="s">
        <v>1908</v>
      </c>
      <c r="G3083" t="s">
        <v>1912</v>
      </c>
      <c r="H3083" t="s">
        <v>86</v>
      </c>
      <c r="I3083">
        <v>0</v>
      </c>
      <c r="J3083">
        <v>170</v>
      </c>
    </row>
    <row r="3084" spans="1:10">
      <c r="A3084" s="108" t="str">
        <f>COL_SIZES[[#This Row],[datatype]]&amp;"_"&amp;COL_SIZES[[#This Row],[column_prec]]&amp;"_"&amp;COL_SIZES[[#This Row],[col_len]]</f>
        <v>varchar_0_170</v>
      </c>
      <c r="B3084" s="108">
        <f>IF(COL_SIZES[[#This Row],[datatype]] = "varchar",
  MIN(
    COL_SIZES[[#This Row],[column_length]],
    IFERROR(VALUE(VLOOKUP(
      COL_SIZES[[#This Row],[table_name]]&amp;"."&amp;COL_SIZES[[#This Row],[column_name]],
      AVG_COL_SIZES[#Data],2,FALSE)),
    COL_SIZES[[#This Row],[column_length]])
  ),
  COL_SIZES[[#This Row],[column_length]])</f>
        <v>170</v>
      </c>
      <c r="C3084" s="109">
        <f>VLOOKUP(A3084,DBMS_TYPE_SIZES[],2,FALSE)</f>
        <v>170</v>
      </c>
      <c r="D3084" s="109">
        <f>VLOOKUP(A3084,DBMS_TYPE_SIZES[],3,FALSE)</f>
        <v>170</v>
      </c>
      <c r="E3084" s="110">
        <f>VLOOKUP(A3084,DBMS_TYPE_SIZES[],4,FALSE)</f>
        <v>171</v>
      </c>
      <c r="F3084" t="s">
        <v>1908</v>
      </c>
      <c r="G3084" t="s">
        <v>1913</v>
      </c>
      <c r="H3084" t="s">
        <v>86</v>
      </c>
      <c r="I3084">
        <v>0</v>
      </c>
      <c r="J3084">
        <v>170</v>
      </c>
    </row>
    <row r="3085" spans="1:10">
      <c r="A3085" s="108" t="str">
        <f>COL_SIZES[[#This Row],[datatype]]&amp;"_"&amp;COL_SIZES[[#This Row],[column_prec]]&amp;"_"&amp;COL_SIZES[[#This Row],[col_len]]</f>
        <v>varchar_0_170</v>
      </c>
      <c r="B3085" s="108">
        <f>IF(COL_SIZES[[#This Row],[datatype]] = "varchar",
  MIN(
    COL_SIZES[[#This Row],[column_length]],
    IFERROR(VALUE(VLOOKUP(
      COL_SIZES[[#This Row],[table_name]]&amp;"."&amp;COL_SIZES[[#This Row],[column_name]],
      AVG_COL_SIZES[#Data],2,FALSE)),
    COL_SIZES[[#This Row],[column_length]])
  ),
  COL_SIZES[[#This Row],[column_length]])</f>
        <v>170</v>
      </c>
      <c r="C3085" s="109">
        <f>VLOOKUP(A3085,DBMS_TYPE_SIZES[],2,FALSE)</f>
        <v>170</v>
      </c>
      <c r="D3085" s="109">
        <f>VLOOKUP(A3085,DBMS_TYPE_SIZES[],3,FALSE)</f>
        <v>170</v>
      </c>
      <c r="E3085" s="110">
        <f>VLOOKUP(A3085,DBMS_TYPE_SIZES[],4,FALSE)</f>
        <v>171</v>
      </c>
      <c r="F3085" t="s">
        <v>1908</v>
      </c>
      <c r="G3085" t="s">
        <v>1914</v>
      </c>
      <c r="H3085" t="s">
        <v>86</v>
      </c>
      <c r="I3085">
        <v>0</v>
      </c>
      <c r="J3085">
        <v>170</v>
      </c>
    </row>
    <row r="3086" spans="1:10">
      <c r="A3086" s="108" t="str">
        <f>COL_SIZES[[#This Row],[datatype]]&amp;"_"&amp;COL_SIZES[[#This Row],[column_prec]]&amp;"_"&amp;COL_SIZES[[#This Row],[col_len]]</f>
        <v>numeric_19_9</v>
      </c>
      <c r="B3086" s="108">
        <f>IF(COL_SIZES[[#This Row],[datatype]] = "varchar",
  MIN(
    COL_SIZES[[#This Row],[column_length]],
    IFERROR(VALUE(VLOOKUP(
      COL_SIZES[[#This Row],[table_name]]&amp;"."&amp;COL_SIZES[[#This Row],[column_name]],
      AVG_COL_SIZES[#Data],2,FALSE)),
    COL_SIZES[[#This Row],[column_length]])
  ),
  COL_SIZES[[#This Row],[column_length]])</f>
        <v>9</v>
      </c>
      <c r="C3086" s="109">
        <f>VLOOKUP(A3086,DBMS_TYPE_SIZES[],2,FALSE)</f>
        <v>9</v>
      </c>
      <c r="D3086" s="109">
        <f>VLOOKUP(A3086,DBMS_TYPE_SIZES[],3,FALSE)</f>
        <v>9</v>
      </c>
      <c r="E3086" s="110">
        <f>VLOOKUP(A3086,DBMS_TYPE_SIZES[],4,FALSE)</f>
        <v>9</v>
      </c>
      <c r="F3086" t="s">
        <v>1916</v>
      </c>
      <c r="G3086" t="s">
        <v>143</v>
      </c>
      <c r="H3086" t="s">
        <v>62</v>
      </c>
      <c r="I3086">
        <v>19</v>
      </c>
      <c r="J3086">
        <v>9</v>
      </c>
    </row>
    <row r="3087" spans="1:10">
      <c r="A3087" s="108" t="str">
        <f>COL_SIZES[[#This Row],[datatype]]&amp;"_"&amp;COL_SIZES[[#This Row],[column_prec]]&amp;"_"&amp;COL_SIZES[[#This Row],[col_len]]</f>
        <v>int_10_4</v>
      </c>
      <c r="B3087" s="108">
        <f>IF(COL_SIZES[[#This Row],[datatype]] = "varchar",
  MIN(
    COL_SIZES[[#This Row],[column_length]],
    IFERROR(VALUE(VLOOKUP(
      COL_SIZES[[#This Row],[table_name]]&amp;"."&amp;COL_SIZES[[#This Row],[column_name]],
      AVG_COL_SIZES[#Data],2,FALSE)),
    COL_SIZES[[#This Row],[column_length]])
  ),
  COL_SIZES[[#This Row],[column_length]])</f>
        <v>4</v>
      </c>
      <c r="C3087" s="109">
        <f>VLOOKUP(A3087,DBMS_TYPE_SIZES[],2,FALSE)</f>
        <v>9</v>
      </c>
      <c r="D3087" s="109">
        <f>VLOOKUP(A3087,DBMS_TYPE_SIZES[],3,FALSE)</f>
        <v>4</v>
      </c>
      <c r="E3087" s="110">
        <f>VLOOKUP(A3087,DBMS_TYPE_SIZES[],4,FALSE)</f>
        <v>4</v>
      </c>
      <c r="F3087" t="s">
        <v>1916</v>
      </c>
      <c r="G3087" t="s">
        <v>96</v>
      </c>
      <c r="H3087" t="s">
        <v>18</v>
      </c>
      <c r="I3087">
        <v>10</v>
      </c>
      <c r="J3087">
        <v>4</v>
      </c>
    </row>
    <row r="3088" spans="1:10">
      <c r="A3088" s="108" t="str">
        <f>COL_SIZES[[#This Row],[datatype]]&amp;"_"&amp;COL_SIZES[[#This Row],[column_prec]]&amp;"_"&amp;COL_SIZES[[#This Row],[col_len]]</f>
        <v>varchar_0_170</v>
      </c>
      <c r="B3088" s="108">
        <f>IF(COL_SIZES[[#This Row],[datatype]] = "varchar",
  MIN(
    COL_SIZES[[#This Row],[column_length]],
    IFERROR(VALUE(VLOOKUP(
      COL_SIZES[[#This Row],[table_name]]&amp;"."&amp;COL_SIZES[[#This Row],[column_name]],
      AVG_COL_SIZES[#Data],2,FALSE)),
    COL_SIZES[[#This Row],[column_length]])
  ),
  COL_SIZES[[#This Row],[column_length]])</f>
        <v>170</v>
      </c>
      <c r="C3088" s="109">
        <f>VLOOKUP(A3088,DBMS_TYPE_SIZES[],2,FALSE)</f>
        <v>170</v>
      </c>
      <c r="D3088" s="109">
        <f>VLOOKUP(A3088,DBMS_TYPE_SIZES[],3,FALSE)</f>
        <v>170</v>
      </c>
      <c r="E3088" s="110">
        <f>VLOOKUP(A3088,DBMS_TYPE_SIZES[],4,FALSE)</f>
        <v>171</v>
      </c>
      <c r="F3088" t="s">
        <v>1916</v>
      </c>
      <c r="G3088" t="s">
        <v>1918</v>
      </c>
      <c r="H3088" t="s">
        <v>86</v>
      </c>
      <c r="I3088">
        <v>0</v>
      </c>
      <c r="J3088">
        <v>170</v>
      </c>
    </row>
    <row r="3089" spans="1:10">
      <c r="A3089" s="108" t="str">
        <f>COL_SIZES[[#This Row],[datatype]]&amp;"_"&amp;COL_SIZES[[#This Row],[column_prec]]&amp;"_"&amp;COL_SIZES[[#This Row],[col_len]]</f>
        <v>varchar_0_170</v>
      </c>
      <c r="B3089" s="108">
        <f>IF(COL_SIZES[[#This Row],[datatype]] = "varchar",
  MIN(
    COL_SIZES[[#This Row],[column_length]],
    IFERROR(VALUE(VLOOKUP(
      COL_SIZES[[#This Row],[table_name]]&amp;"."&amp;COL_SIZES[[#This Row],[column_name]],
      AVG_COL_SIZES[#Data],2,FALSE)),
    COL_SIZES[[#This Row],[column_length]])
  ),
  COL_SIZES[[#This Row],[column_length]])</f>
        <v>170</v>
      </c>
      <c r="C3089" s="109">
        <f>VLOOKUP(A3089,DBMS_TYPE_SIZES[],2,FALSE)</f>
        <v>170</v>
      </c>
      <c r="D3089" s="109">
        <f>VLOOKUP(A3089,DBMS_TYPE_SIZES[],3,FALSE)</f>
        <v>170</v>
      </c>
      <c r="E3089" s="110">
        <f>VLOOKUP(A3089,DBMS_TYPE_SIZES[],4,FALSE)</f>
        <v>171</v>
      </c>
      <c r="F3089" t="s">
        <v>1916</v>
      </c>
      <c r="G3089" t="s">
        <v>1919</v>
      </c>
      <c r="H3089" t="s">
        <v>86</v>
      </c>
      <c r="I3089">
        <v>0</v>
      </c>
      <c r="J3089">
        <v>170</v>
      </c>
    </row>
    <row r="3090" spans="1:10">
      <c r="A3090" s="108" t="str">
        <f>COL_SIZES[[#This Row],[datatype]]&amp;"_"&amp;COL_SIZES[[#This Row],[column_prec]]&amp;"_"&amp;COL_SIZES[[#This Row],[col_len]]</f>
        <v>varchar_0_170</v>
      </c>
      <c r="B3090" s="108">
        <f>IF(COL_SIZES[[#This Row],[datatype]] = "varchar",
  MIN(
    COL_SIZES[[#This Row],[column_length]],
    IFERROR(VALUE(VLOOKUP(
      COL_SIZES[[#This Row],[table_name]]&amp;"."&amp;COL_SIZES[[#This Row],[column_name]],
      AVG_COL_SIZES[#Data],2,FALSE)),
    COL_SIZES[[#This Row],[column_length]])
  ),
  COL_SIZES[[#This Row],[column_length]])</f>
        <v>170</v>
      </c>
      <c r="C3090" s="109">
        <f>VLOOKUP(A3090,DBMS_TYPE_SIZES[],2,FALSE)</f>
        <v>170</v>
      </c>
      <c r="D3090" s="109">
        <f>VLOOKUP(A3090,DBMS_TYPE_SIZES[],3,FALSE)</f>
        <v>170</v>
      </c>
      <c r="E3090" s="110">
        <f>VLOOKUP(A3090,DBMS_TYPE_SIZES[],4,FALSE)</f>
        <v>171</v>
      </c>
      <c r="F3090" t="s">
        <v>1916</v>
      </c>
      <c r="G3090" t="s">
        <v>1920</v>
      </c>
      <c r="H3090" t="s">
        <v>86</v>
      </c>
      <c r="I3090">
        <v>0</v>
      </c>
      <c r="J3090">
        <v>170</v>
      </c>
    </row>
    <row r="3091" spans="1:10">
      <c r="A3091" s="108" t="str">
        <f>COL_SIZES[[#This Row],[datatype]]&amp;"_"&amp;COL_SIZES[[#This Row],[column_prec]]&amp;"_"&amp;COL_SIZES[[#This Row],[col_len]]</f>
        <v>varchar_0_170</v>
      </c>
      <c r="B3091" s="108">
        <f>IF(COL_SIZES[[#This Row],[datatype]] = "varchar",
  MIN(
    COL_SIZES[[#This Row],[column_length]],
    IFERROR(VALUE(VLOOKUP(
      COL_SIZES[[#This Row],[table_name]]&amp;"."&amp;COL_SIZES[[#This Row],[column_name]],
      AVG_COL_SIZES[#Data],2,FALSE)),
    COL_SIZES[[#This Row],[column_length]])
  ),
  COL_SIZES[[#This Row],[column_length]])</f>
        <v>170</v>
      </c>
      <c r="C3091" s="109">
        <f>VLOOKUP(A3091,DBMS_TYPE_SIZES[],2,FALSE)</f>
        <v>170</v>
      </c>
      <c r="D3091" s="109">
        <f>VLOOKUP(A3091,DBMS_TYPE_SIZES[],3,FALSE)</f>
        <v>170</v>
      </c>
      <c r="E3091" s="110">
        <f>VLOOKUP(A3091,DBMS_TYPE_SIZES[],4,FALSE)</f>
        <v>171</v>
      </c>
      <c r="F3091" t="s">
        <v>1916</v>
      </c>
      <c r="G3091" t="s">
        <v>1921</v>
      </c>
      <c r="H3091" t="s">
        <v>86</v>
      </c>
      <c r="I3091">
        <v>0</v>
      </c>
      <c r="J3091">
        <v>170</v>
      </c>
    </row>
    <row r="3092" spans="1:10">
      <c r="A3092" s="108" t="str">
        <f>COL_SIZES[[#This Row],[datatype]]&amp;"_"&amp;COL_SIZES[[#This Row],[column_prec]]&amp;"_"&amp;COL_SIZES[[#This Row],[col_len]]</f>
        <v>varchar_0_170</v>
      </c>
      <c r="B3092" s="108">
        <f>IF(COL_SIZES[[#This Row],[datatype]] = "varchar",
  MIN(
    COL_SIZES[[#This Row],[column_length]],
    IFERROR(VALUE(VLOOKUP(
      COL_SIZES[[#This Row],[table_name]]&amp;"."&amp;COL_SIZES[[#This Row],[column_name]],
      AVG_COL_SIZES[#Data],2,FALSE)),
    COL_SIZES[[#This Row],[column_length]])
  ),
  COL_SIZES[[#This Row],[column_length]])</f>
        <v>170</v>
      </c>
      <c r="C3092" s="109">
        <f>VLOOKUP(A3092,DBMS_TYPE_SIZES[],2,FALSE)</f>
        <v>170</v>
      </c>
      <c r="D3092" s="109">
        <f>VLOOKUP(A3092,DBMS_TYPE_SIZES[],3,FALSE)</f>
        <v>170</v>
      </c>
      <c r="E3092" s="110">
        <f>VLOOKUP(A3092,DBMS_TYPE_SIZES[],4,FALSE)</f>
        <v>171</v>
      </c>
      <c r="F3092" t="s">
        <v>1916</v>
      </c>
      <c r="G3092" t="s">
        <v>1922</v>
      </c>
      <c r="H3092" t="s">
        <v>86</v>
      </c>
      <c r="I3092">
        <v>0</v>
      </c>
      <c r="J3092">
        <v>170</v>
      </c>
    </row>
    <row r="3093" spans="1:10">
      <c r="A3093" s="108" t="str">
        <f>COL_SIZES[[#This Row],[datatype]]&amp;"_"&amp;COL_SIZES[[#This Row],[column_prec]]&amp;"_"&amp;COL_SIZES[[#This Row],[col_len]]</f>
        <v>numeric_19_9</v>
      </c>
      <c r="B3093" s="108">
        <f>IF(COL_SIZES[[#This Row],[datatype]] = "varchar",
  MIN(
    COL_SIZES[[#This Row],[column_length]],
    IFERROR(VALUE(VLOOKUP(
      COL_SIZES[[#This Row],[table_name]]&amp;"."&amp;COL_SIZES[[#This Row],[column_name]],
      AVG_COL_SIZES[#Data],2,FALSE)),
    COL_SIZES[[#This Row],[column_length]])
  ),
  COL_SIZES[[#This Row],[column_length]])</f>
        <v>9</v>
      </c>
      <c r="C3093" s="109">
        <f>VLOOKUP(A3093,DBMS_TYPE_SIZES[],2,FALSE)</f>
        <v>9</v>
      </c>
      <c r="D3093" s="109">
        <f>VLOOKUP(A3093,DBMS_TYPE_SIZES[],3,FALSE)</f>
        <v>9</v>
      </c>
      <c r="E3093" s="110">
        <f>VLOOKUP(A3093,DBMS_TYPE_SIZES[],4,FALSE)</f>
        <v>9</v>
      </c>
      <c r="F3093" t="s">
        <v>1924</v>
      </c>
      <c r="G3093" t="s">
        <v>143</v>
      </c>
      <c r="H3093" t="s">
        <v>62</v>
      </c>
      <c r="I3093">
        <v>19</v>
      </c>
      <c r="J3093">
        <v>9</v>
      </c>
    </row>
    <row r="3094" spans="1:10">
      <c r="A3094" s="108" t="str">
        <f>COL_SIZES[[#This Row],[datatype]]&amp;"_"&amp;COL_SIZES[[#This Row],[column_prec]]&amp;"_"&amp;COL_SIZES[[#This Row],[col_len]]</f>
        <v>int_10_4</v>
      </c>
      <c r="B3094" s="108">
        <f>IF(COL_SIZES[[#This Row],[datatype]] = "varchar",
  MIN(
    COL_SIZES[[#This Row],[column_length]],
    IFERROR(VALUE(VLOOKUP(
      COL_SIZES[[#This Row],[table_name]]&amp;"."&amp;COL_SIZES[[#This Row],[column_name]],
      AVG_COL_SIZES[#Data],2,FALSE)),
    COL_SIZES[[#This Row],[column_length]])
  ),
  COL_SIZES[[#This Row],[column_length]])</f>
        <v>4</v>
      </c>
      <c r="C3094" s="109">
        <f>VLOOKUP(A3094,DBMS_TYPE_SIZES[],2,FALSE)</f>
        <v>9</v>
      </c>
      <c r="D3094" s="109">
        <f>VLOOKUP(A3094,DBMS_TYPE_SIZES[],3,FALSE)</f>
        <v>4</v>
      </c>
      <c r="E3094" s="110">
        <f>VLOOKUP(A3094,DBMS_TYPE_SIZES[],4,FALSE)</f>
        <v>4</v>
      </c>
      <c r="F3094" t="s">
        <v>1924</v>
      </c>
      <c r="G3094" t="s">
        <v>1926</v>
      </c>
      <c r="H3094" t="s">
        <v>18</v>
      </c>
      <c r="I3094">
        <v>10</v>
      </c>
      <c r="J3094">
        <v>4</v>
      </c>
    </row>
    <row r="3095" spans="1:10">
      <c r="A3095" s="108" t="str">
        <f>COL_SIZES[[#This Row],[datatype]]&amp;"_"&amp;COL_SIZES[[#This Row],[column_prec]]&amp;"_"&amp;COL_SIZES[[#This Row],[col_len]]</f>
        <v>int_10_4</v>
      </c>
      <c r="B3095" s="108">
        <f>IF(COL_SIZES[[#This Row],[datatype]] = "varchar",
  MIN(
    COL_SIZES[[#This Row],[column_length]],
    IFERROR(VALUE(VLOOKUP(
      COL_SIZES[[#This Row],[table_name]]&amp;"."&amp;COL_SIZES[[#This Row],[column_name]],
      AVG_COL_SIZES[#Data],2,FALSE)),
    COL_SIZES[[#This Row],[column_length]])
  ),
  COL_SIZES[[#This Row],[column_length]])</f>
        <v>4</v>
      </c>
      <c r="C3095" s="109">
        <f>VLOOKUP(A3095,DBMS_TYPE_SIZES[],2,FALSE)</f>
        <v>9</v>
      </c>
      <c r="D3095" s="109">
        <f>VLOOKUP(A3095,DBMS_TYPE_SIZES[],3,FALSE)</f>
        <v>4</v>
      </c>
      <c r="E3095" s="110">
        <f>VLOOKUP(A3095,DBMS_TYPE_SIZES[],4,FALSE)</f>
        <v>4</v>
      </c>
      <c r="F3095" t="s">
        <v>1924</v>
      </c>
      <c r="G3095" t="s">
        <v>1927</v>
      </c>
      <c r="H3095" t="s">
        <v>18</v>
      </c>
      <c r="I3095">
        <v>10</v>
      </c>
      <c r="J3095">
        <v>4</v>
      </c>
    </row>
    <row r="3096" spans="1:10">
      <c r="A3096" s="108" t="str">
        <f>COL_SIZES[[#This Row],[datatype]]&amp;"_"&amp;COL_SIZES[[#This Row],[column_prec]]&amp;"_"&amp;COL_SIZES[[#This Row],[col_len]]</f>
        <v>int_10_4</v>
      </c>
      <c r="B3096" s="108">
        <f>IF(COL_SIZES[[#This Row],[datatype]] = "varchar",
  MIN(
    COL_SIZES[[#This Row],[column_length]],
    IFERROR(VALUE(VLOOKUP(
      COL_SIZES[[#This Row],[table_name]]&amp;"."&amp;COL_SIZES[[#This Row],[column_name]],
      AVG_COL_SIZES[#Data],2,FALSE)),
    COL_SIZES[[#This Row],[column_length]])
  ),
  COL_SIZES[[#This Row],[column_length]])</f>
        <v>4</v>
      </c>
      <c r="C3096" s="109">
        <f>VLOOKUP(A3096,DBMS_TYPE_SIZES[],2,FALSE)</f>
        <v>9</v>
      </c>
      <c r="D3096" s="109">
        <f>VLOOKUP(A3096,DBMS_TYPE_SIZES[],3,FALSE)</f>
        <v>4</v>
      </c>
      <c r="E3096" s="110">
        <f>VLOOKUP(A3096,DBMS_TYPE_SIZES[],4,FALSE)</f>
        <v>4</v>
      </c>
      <c r="F3096" t="s">
        <v>1924</v>
      </c>
      <c r="G3096" t="s">
        <v>1928</v>
      </c>
      <c r="H3096" t="s">
        <v>18</v>
      </c>
      <c r="I3096">
        <v>10</v>
      </c>
      <c r="J3096">
        <v>4</v>
      </c>
    </row>
    <row r="3097" spans="1:10">
      <c r="A3097" s="108" t="str">
        <f>COL_SIZES[[#This Row],[datatype]]&amp;"_"&amp;COL_SIZES[[#This Row],[column_prec]]&amp;"_"&amp;COL_SIZES[[#This Row],[col_len]]</f>
        <v>int_10_4</v>
      </c>
      <c r="B3097" s="108">
        <f>IF(COL_SIZES[[#This Row],[datatype]] = "varchar",
  MIN(
    COL_SIZES[[#This Row],[column_length]],
    IFERROR(VALUE(VLOOKUP(
      COL_SIZES[[#This Row],[table_name]]&amp;"."&amp;COL_SIZES[[#This Row],[column_name]],
      AVG_COL_SIZES[#Data],2,FALSE)),
    COL_SIZES[[#This Row],[column_length]])
  ),
  COL_SIZES[[#This Row],[column_length]])</f>
        <v>4</v>
      </c>
      <c r="C3097" s="109">
        <f>VLOOKUP(A3097,DBMS_TYPE_SIZES[],2,FALSE)</f>
        <v>9</v>
      </c>
      <c r="D3097" s="109">
        <f>VLOOKUP(A3097,DBMS_TYPE_SIZES[],3,FALSE)</f>
        <v>4</v>
      </c>
      <c r="E3097" s="110">
        <f>VLOOKUP(A3097,DBMS_TYPE_SIZES[],4,FALSE)</f>
        <v>4</v>
      </c>
      <c r="F3097" t="s">
        <v>1924</v>
      </c>
      <c r="G3097" t="s">
        <v>96</v>
      </c>
      <c r="H3097" t="s">
        <v>18</v>
      </c>
      <c r="I3097">
        <v>10</v>
      </c>
      <c r="J3097">
        <v>4</v>
      </c>
    </row>
    <row r="3098" spans="1:10">
      <c r="A3098" s="108" t="str">
        <f>COL_SIZES[[#This Row],[datatype]]&amp;"_"&amp;COL_SIZES[[#This Row],[column_prec]]&amp;"_"&amp;COL_SIZES[[#This Row],[col_len]]</f>
        <v>int_10_4</v>
      </c>
      <c r="B3098" s="108">
        <f>IF(COL_SIZES[[#This Row],[datatype]] = "varchar",
  MIN(
    COL_SIZES[[#This Row],[column_length]],
    IFERROR(VALUE(VLOOKUP(
      COL_SIZES[[#This Row],[table_name]]&amp;"."&amp;COL_SIZES[[#This Row],[column_name]],
      AVG_COL_SIZES[#Data],2,FALSE)),
    COL_SIZES[[#This Row],[column_length]])
  ),
  COL_SIZES[[#This Row],[column_length]])</f>
        <v>4</v>
      </c>
      <c r="C3098" s="109">
        <f>VLOOKUP(A3098,DBMS_TYPE_SIZES[],2,FALSE)</f>
        <v>9</v>
      </c>
      <c r="D3098" s="109">
        <f>VLOOKUP(A3098,DBMS_TYPE_SIZES[],3,FALSE)</f>
        <v>4</v>
      </c>
      <c r="E3098" s="110">
        <f>VLOOKUP(A3098,DBMS_TYPE_SIZES[],4,FALSE)</f>
        <v>4</v>
      </c>
      <c r="F3098" t="s">
        <v>1924</v>
      </c>
      <c r="G3098" t="s">
        <v>1929</v>
      </c>
      <c r="H3098" t="s">
        <v>18</v>
      </c>
      <c r="I3098">
        <v>10</v>
      </c>
      <c r="J3098">
        <v>4</v>
      </c>
    </row>
    <row r="3099" spans="1:10">
      <c r="A3099" s="108" t="str">
        <f>COL_SIZES[[#This Row],[datatype]]&amp;"_"&amp;COL_SIZES[[#This Row],[column_prec]]&amp;"_"&amp;COL_SIZES[[#This Row],[col_len]]</f>
        <v>int_10_4</v>
      </c>
      <c r="B3099" s="108">
        <f>IF(COL_SIZES[[#This Row],[datatype]] = "varchar",
  MIN(
    COL_SIZES[[#This Row],[column_length]],
    IFERROR(VALUE(VLOOKUP(
      COL_SIZES[[#This Row],[table_name]]&amp;"."&amp;COL_SIZES[[#This Row],[column_name]],
      AVG_COL_SIZES[#Data],2,FALSE)),
    COL_SIZES[[#This Row],[column_length]])
  ),
  COL_SIZES[[#This Row],[column_length]])</f>
        <v>4</v>
      </c>
      <c r="C3099" s="109">
        <f>VLOOKUP(A3099,DBMS_TYPE_SIZES[],2,FALSE)</f>
        <v>9</v>
      </c>
      <c r="D3099" s="109">
        <f>VLOOKUP(A3099,DBMS_TYPE_SIZES[],3,FALSE)</f>
        <v>4</v>
      </c>
      <c r="E3099" s="110">
        <f>VLOOKUP(A3099,DBMS_TYPE_SIZES[],4,FALSE)</f>
        <v>4</v>
      </c>
      <c r="F3099" t="s">
        <v>1924</v>
      </c>
      <c r="G3099" t="s">
        <v>1930</v>
      </c>
      <c r="H3099" t="s">
        <v>18</v>
      </c>
      <c r="I3099">
        <v>10</v>
      </c>
      <c r="J3099">
        <v>4</v>
      </c>
    </row>
    <row r="3100" spans="1:10">
      <c r="A3100" s="108" t="str">
        <f>COL_SIZES[[#This Row],[datatype]]&amp;"_"&amp;COL_SIZES[[#This Row],[column_prec]]&amp;"_"&amp;COL_SIZES[[#This Row],[col_len]]</f>
        <v>varchar_0_10</v>
      </c>
      <c r="B3100" s="108">
        <f>IF(COL_SIZES[[#This Row],[datatype]] = "varchar",
  MIN(
    COL_SIZES[[#This Row],[column_length]],
    IFERROR(VALUE(VLOOKUP(
      COL_SIZES[[#This Row],[table_name]]&amp;"."&amp;COL_SIZES[[#This Row],[column_name]],
      AVG_COL_SIZES[#Data],2,FALSE)),
    COL_SIZES[[#This Row],[column_length]])
  ),
  COL_SIZES[[#This Row],[column_length]])</f>
        <v>10</v>
      </c>
      <c r="C3100" s="109">
        <f>VLOOKUP(A3100,DBMS_TYPE_SIZES[],2,FALSE)</f>
        <v>10</v>
      </c>
      <c r="D3100" s="109">
        <f>VLOOKUP(A3100,DBMS_TYPE_SIZES[],3,FALSE)</f>
        <v>10</v>
      </c>
      <c r="E3100" s="110">
        <f>VLOOKUP(A3100,DBMS_TYPE_SIZES[],4,FALSE)</f>
        <v>11</v>
      </c>
      <c r="F3100" t="s">
        <v>1932</v>
      </c>
      <c r="G3100" t="s">
        <v>1934</v>
      </c>
      <c r="H3100" t="s">
        <v>86</v>
      </c>
      <c r="I3100">
        <v>0</v>
      </c>
      <c r="J3100">
        <v>10</v>
      </c>
    </row>
    <row r="3101" spans="1:10">
      <c r="A3101" s="108" t="str">
        <f>COL_SIZES[[#This Row],[datatype]]&amp;"_"&amp;COL_SIZES[[#This Row],[column_prec]]&amp;"_"&amp;COL_SIZES[[#This Row],[col_len]]</f>
        <v>numeric_19_9</v>
      </c>
      <c r="B3101" s="108">
        <f>IF(COL_SIZES[[#This Row],[datatype]] = "varchar",
  MIN(
    COL_SIZES[[#This Row],[column_length]],
    IFERROR(VALUE(VLOOKUP(
      COL_SIZES[[#This Row],[table_name]]&amp;"."&amp;COL_SIZES[[#This Row],[column_name]],
      AVG_COL_SIZES[#Data],2,FALSE)),
    COL_SIZES[[#This Row],[column_length]])
  ),
  COL_SIZES[[#This Row],[column_length]])</f>
        <v>9</v>
      </c>
      <c r="C3101" s="109">
        <f>VLOOKUP(A3101,DBMS_TYPE_SIZES[],2,FALSE)</f>
        <v>9</v>
      </c>
      <c r="D3101" s="109">
        <f>VLOOKUP(A3101,DBMS_TYPE_SIZES[],3,FALSE)</f>
        <v>9</v>
      </c>
      <c r="E3101" s="110">
        <f>VLOOKUP(A3101,DBMS_TYPE_SIZES[],4,FALSE)</f>
        <v>9</v>
      </c>
      <c r="F3101" t="s">
        <v>1932</v>
      </c>
      <c r="G3101" t="s">
        <v>143</v>
      </c>
      <c r="H3101" t="s">
        <v>62</v>
      </c>
      <c r="I3101">
        <v>19</v>
      </c>
      <c r="J3101">
        <v>9</v>
      </c>
    </row>
    <row r="3102" spans="1:10">
      <c r="A3102" s="108" t="str">
        <f>COL_SIZES[[#This Row],[datatype]]&amp;"_"&amp;COL_SIZES[[#This Row],[column_prec]]&amp;"_"&amp;COL_SIZES[[#This Row],[col_len]]</f>
        <v>int_10_4</v>
      </c>
      <c r="B3102" s="108">
        <f>IF(COL_SIZES[[#This Row],[datatype]] = "varchar",
  MIN(
    COL_SIZES[[#This Row],[column_length]],
    IFERROR(VALUE(VLOOKUP(
      COL_SIZES[[#This Row],[table_name]]&amp;"."&amp;COL_SIZES[[#This Row],[column_name]],
      AVG_COL_SIZES[#Data],2,FALSE)),
    COL_SIZES[[#This Row],[column_length]])
  ),
  COL_SIZES[[#This Row],[column_length]])</f>
        <v>4</v>
      </c>
      <c r="C3102" s="109">
        <f>VLOOKUP(A3102,DBMS_TYPE_SIZES[],2,FALSE)</f>
        <v>9</v>
      </c>
      <c r="D3102" s="109">
        <f>VLOOKUP(A3102,DBMS_TYPE_SIZES[],3,FALSE)</f>
        <v>4</v>
      </c>
      <c r="E3102" s="110">
        <f>VLOOKUP(A3102,DBMS_TYPE_SIZES[],4,FALSE)</f>
        <v>4</v>
      </c>
      <c r="F3102" t="s">
        <v>1932</v>
      </c>
      <c r="G3102" t="s">
        <v>96</v>
      </c>
      <c r="H3102" t="s">
        <v>18</v>
      </c>
      <c r="I3102">
        <v>10</v>
      </c>
      <c r="J3102">
        <v>4</v>
      </c>
    </row>
    <row r="3103" spans="1:10">
      <c r="A3103" s="108" t="str">
        <f>COL_SIZES[[#This Row],[datatype]]&amp;"_"&amp;COL_SIZES[[#This Row],[column_prec]]&amp;"_"&amp;COL_SIZES[[#This Row],[col_len]]</f>
        <v>varchar_0_10</v>
      </c>
      <c r="B3103" s="108">
        <f>IF(COL_SIZES[[#This Row],[datatype]] = "varchar",
  MIN(
    COL_SIZES[[#This Row],[column_length]],
    IFERROR(VALUE(VLOOKUP(
      COL_SIZES[[#This Row],[table_name]]&amp;"."&amp;COL_SIZES[[#This Row],[column_name]],
      AVG_COL_SIZES[#Data],2,FALSE)),
    COL_SIZES[[#This Row],[column_length]])
  ),
  COL_SIZES[[#This Row],[column_length]])</f>
        <v>10</v>
      </c>
      <c r="C3103" s="109">
        <f>VLOOKUP(A3103,DBMS_TYPE_SIZES[],2,FALSE)</f>
        <v>10</v>
      </c>
      <c r="D3103" s="109">
        <f>VLOOKUP(A3103,DBMS_TYPE_SIZES[],3,FALSE)</f>
        <v>10</v>
      </c>
      <c r="E3103" s="110">
        <f>VLOOKUP(A3103,DBMS_TYPE_SIZES[],4,FALSE)</f>
        <v>11</v>
      </c>
      <c r="F3103" t="s">
        <v>1932</v>
      </c>
      <c r="G3103" t="s">
        <v>1935</v>
      </c>
      <c r="H3103" t="s">
        <v>86</v>
      </c>
      <c r="I3103">
        <v>0</v>
      </c>
      <c r="J3103">
        <v>10</v>
      </c>
    </row>
    <row r="3104" spans="1:10">
      <c r="A3104" s="108" t="str">
        <f>COL_SIZES[[#This Row],[datatype]]&amp;"_"&amp;COL_SIZES[[#This Row],[column_prec]]&amp;"_"&amp;COL_SIZES[[#This Row],[col_len]]</f>
        <v>numeric_19_9</v>
      </c>
      <c r="B3104" s="108">
        <f>IF(COL_SIZES[[#This Row],[datatype]] = "varchar",
  MIN(
    COL_SIZES[[#This Row],[column_length]],
    IFERROR(VALUE(VLOOKUP(
      COL_SIZES[[#This Row],[table_name]]&amp;"."&amp;COL_SIZES[[#This Row],[column_name]],
      AVG_COL_SIZES[#Data],2,FALSE)),
    COL_SIZES[[#This Row],[column_length]])
  ),
  COL_SIZES[[#This Row],[column_length]])</f>
        <v>9</v>
      </c>
      <c r="C3104" s="109">
        <f>VLOOKUP(A3104,DBMS_TYPE_SIZES[],2,FALSE)</f>
        <v>9</v>
      </c>
      <c r="D3104" s="109">
        <f>VLOOKUP(A3104,DBMS_TYPE_SIZES[],3,FALSE)</f>
        <v>9</v>
      </c>
      <c r="E3104" s="110">
        <f>VLOOKUP(A3104,DBMS_TYPE_SIZES[],4,FALSE)</f>
        <v>9</v>
      </c>
      <c r="F3104" t="s">
        <v>1937</v>
      </c>
      <c r="G3104" t="s">
        <v>143</v>
      </c>
      <c r="H3104" t="s">
        <v>62</v>
      </c>
      <c r="I3104">
        <v>19</v>
      </c>
      <c r="J3104">
        <v>9</v>
      </c>
    </row>
    <row r="3105" spans="1:10">
      <c r="A3105" s="108" t="str">
        <f>COL_SIZES[[#This Row],[datatype]]&amp;"_"&amp;COL_SIZES[[#This Row],[column_prec]]&amp;"_"&amp;COL_SIZES[[#This Row],[col_len]]</f>
        <v>int_10_4</v>
      </c>
      <c r="B3105" s="108">
        <f>IF(COL_SIZES[[#This Row],[datatype]] = "varchar",
  MIN(
    COL_SIZES[[#This Row],[column_length]],
    IFERROR(VALUE(VLOOKUP(
      COL_SIZES[[#This Row],[table_name]]&amp;"."&amp;COL_SIZES[[#This Row],[column_name]],
      AVG_COL_SIZES[#Data],2,FALSE)),
    COL_SIZES[[#This Row],[column_length]])
  ),
  COL_SIZES[[#This Row],[column_length]])</f>
        <v>4</v>
      </c>
      <c r="C3105" s="109">
        <f>VLOOKUP(A3105,DBMS_TYPE_SIZES[],2,FALSE)</f>
        <v>9</v>
      </c>
      <c r="D3105" s="109">
        <f>VLOOKUP(A3105,DBMS_TYPE_SIZES[],3,FALSE)</f>
        <v>4</v>
      </c>
      <c r="E3105" s="110">
        <f>VLOOKUP(A3105,DBMS_TYPE_SIZES[],4,FALSE)</f>
        <v>4</v>
      </c>
      <c r="F3105" t="s">
        <v>1937</v>
      </c>
      <c r="G3105" t="s">
        <v>96</v>
      </c>
      <c r="H3105" t="s">
        <v>18</v>
      </c>
      <c r="I3105">
        <v>10</v>
      </c>
      <c r="J3105">
        <v>4</v>
      </c>
    </row>
    <row r="3106" spans="1:10">
      <c r="A3106" s="108" t="str">
        <f>COL_SIZES[[#This Row],[datatype]]&amp;"_"&amp;COL_SIZES[[#This Row],[column_prec]]&amp;"_"&amp;COL_SIZES[[#This Row],[col_len]]</f>
        <v>varchar_0_50</v>
      </c>
      <c r="B3106" s="108">
        <f>IF(COL_SIZES[[#This Row],[datatype]] = "varchar",
  MIN(
    COL_SIZES[[#This Row],[column_length]],
    IFERROR(VALUE(VLOOKUP(
      COL_SIZES[[#This Row],[table_name]]&amp;"."&amp;COL_SIZES[[#This Row],[column_name]],
      AVG_COL_SIZES[#Data],2,FALSE)),
    COL_SIZES[[#This Row],[column_length]])
  ),
  COL_SIZES[[#This Row],[column_length]])</f>
        <v>50</v>
      </c>
      <c r="C3106" s="109">
        <f>VLOOKUP(A3106,DBMS_TYPE_SIZES[],2,FALSE)</f>
        <v>50</v>
      </c>
      <c r="D3106" s="109">
        <f>VLOOKUP(A3106,DBMS_TYPE_SIZES[],3,FALSE)</f>
        <v>50</v>
      </c>
      <c r="E3106" s="110">
        <f>VLOOKUP(A3106,DBMS_TYPE_SIZES[],4,FALSE)</f>
        <v>51</v>
      </c>
      <c r="F3106" t="s">
        <v>1937</v>
      </c>
      <c r="G3106" t="s">
        <v>1939</v>
      </c>
      <c r="H3106" t="s">
        <v>86</v>
      </c>
      <c r="I3106">
        <v>0</v>
      </c>
      <c r="J3106">
        <v>50</v>
      </c>
    </row>
    <row r="3107" spans="1:10">
      <c r="A3107" s="108" t="str">
        <f>COL_SIZES[[#This Row],[datatype]]&amp;"_"&amp;COL_SIZES[[#This Row],[column_prec]]&amp;"_"&amp;COL_SIZES[[#This Row],[col_len]]</f>
        <v>varchar_0_50</v>
      </c>
      <c r="B3107" s="108">
        <f>IF(COL_SIZES[[#This Row],[datatype]] = "varchar",
  MIN(
    COL_SIZES[[#This Row],[column_length]],
    IFERROR(VALUE(VLOOKUP(
      COL_SIZES[[#This Row],[table_name]]&amp;"."&amp;COL_SIZES[[#This Row],[column_name]],
      AVG_COL_SIZES[#Data],2,FALSE)),
    COL_SIZES[[#This Row],[column_length]])
  ),
  COL_SIZES[[#This Row],[column_length]])</f>
        <v>50</v>
      </c>
      <c r="C3107" s="109">
        <f>VLOOKUP(A3107,DBMS_TYPE_SIZES[],2,FALSE)</f>
        <v>50</v>
      </c>
      <c r="D3107" s="109">
        <f>VLOOKUP(A3107,DBMS_TYPE_SIZES[],3,FALSE)</f>
        <v>50</v>
      </c>
      <c r="E3107" s="110">
        <f>VLOOKUP(A3107,DBMS_TYPE_SIZES[],4,FALSE)</f>
        <v>51</v>
      </c>
      <c r="F3107" t="s">
        <v>1941</v>
      </c>
      <c r="G3107" t="s">
        <v>2054</v>
      </c>
      <c r="H3107" t="s">
        <v>86</v>
      </c>
      <c r="I3107">
        <v>0</v>
      </c>
      <c r="J3107">
        <v>50</v>
      </c>
    </row>
    <row r="3108" spans="1:10">
      <c r="A3108" s="108" t="str">
        <f>COL_SIZES[[#This Row],[datatype]]&amp;"_"&amp;COL_SIZES[[#This Row],[column_prec]]&amp;"_"&amp;COL_SIZES[[#This Row],[col_len]]</f>
        <v>varchar_0_50</v>
      </c>
      <c r="B3108" s="108">
        <f>IF(COL_SIZES[[#This Row],[datatype]] = "varchar",
  MIN(
    COL_SIZES[[#This Row],[column_length]],
    IFERROR(VALUE(VLOOKUP(
      COL_SIZES[[#This Row],[table_name]]&amp;"."&amp;COL_SIZES[[#This Row],[column_name]],
      AVG_COL_SIZES[#Data],2,FALSE)),
    COL_SIZES[[#This Row],[column_length]])
  ),
  COL_SIZES[[#This Row],[column_length]])</f>
        <v>50</v>
      </c>
      <c r="C3108" s="109">
        <f>VLOOKUP(A3108,DBMS_TYPE_SIZES[],2,FALSE)</f>
        <v>50</v>
      </c>
      <c r="D3108" s="109">
        <f>VLOOKUP(A3108,DBMS_TYPE_SIZES[],3,FALSE)</f>
        <v>50</v>
      </c>
      <c r="E3108" s="110">
        <f>VLOOKUP(A3108,DBMS_TYPE_SIZES[],4,FALSE)</f>
        <v>51</v>
      </c>
      <c r="F3108" t="s">
        <v>1941</v>
      </c>
      <c r="G3108" t="s">
        <v>2055</v>
      </c>
      <c r="H3108" t="s">
        <v>86</v>
      </c>
      <c r="I3108">
        <v>0</v>
      </c>
      <c r="J3108">
        <v>50</v>
      </c>
    </row>
    <row r="3109" spans="1:10">
      <c r="A3109" s="108" t="str">
        <f>COL_SIZES[[#This Row],[datatype]]&amp;"_"&amp;COL_SIZES[[#This Row],[column_prec]]&amp;"_"&amp;COL_SIZES[[#This Row],[col_len]]</f>
        <v>numeric_19_9</v>
      </c>
      <c r="B3109" s="108">
        <f>IF(COL_SIZES[[#This Row],[datatype]] = "varchar",
  MIN(
    COL_SIZES[[#This Row],[column_length]],
    IFERROR(VALUE(VLOOKUP(
      COL_SIZES[[#This Row],[table_name]]&amp;"."&amp;COL_SIZES[[#This Row],[column_name]],
      AVG_COL_SIZES[#Data],2,FALSE)),
    COL_SIZES[[#This Row],[column_length]])
  ),
  COL_SIZES[[#This Row],[column_length]])</f>
        <v>9</v>
      </c>
      <c r="C3109" s="109">
        <f>VLOOKUP(A3109,DBMS_TYPE_SIZES[],2,FALSE)</f>
        <v>9</v>
      </c>
      <c r="D3109" s="109">
        <f>VLOOKUP(A3109,DBMS_TYPE_SIZES[],3,FALSE)</f>
        <v>9</v>
      </c>
      <c r="E3109" s="110">
        <f>VLOOKUP(A3109,DBMS_TYPE_SIZES[],4,FALSE)</f>
        <v>9</v>
      </c>
      <c r="F3109" t="s">
        <v>1941</v>
      </c>
      <c r="G3109" t="s">
        <v>143</v>
      </c>
      <c r="H3109" t="s">
        <v>62</v>
      </c>
      <c r="I3109">
        <v>19</v>
      </c>
      <c r="J3109">
        <v>9</v>
      </c>
    </row>
    <row r="3110" spans="1:10">
      <c r="A3110" s="108" t="str">
        <f>COL_SIZES[[#This Row],[datatype]]&amp;"_"&amp;COL_SIZES[[#This Row],[column_prec]]&amp;"_"&amp;COL_SIZES[[#This Row],[col_len]]</f>
        <v>numeric_19_9</v>
      </c>
      <c r="B3110" s="108">
        <f>IF(COL_SIZES[[#This Row],[datatype]] = "varchar",
  MIN(
    COL_SIZES[[#This Row],[column_length]],
    IFERROR(VALUE(VLOOKUP(
      COL_SIZES[[#This Row],[table_name]]&amp;"."&amp;COL_SIZES[[#This Row],[column_name]],
      AVG_COL_SIZES[#Data],2,FALSE)),
    COL_SIZES[[#This Row],[column_length]])
  ),
  COL_SIZES[[#This Row],[column_length]])</f>
        <v>9</v>
      </c>
      <c r="C3110" s="109">
        <f>VLOOKUP(A3110,DBMS_TYPE_SIZES[],2,FALSE)</f>
        <v>9</v>
      </c>
      <c r="D3110" s="109">
        <f>VLOOKUP(A3110,DBMS_TYPE_SIZES[],3,FALSE)</f>
        <v>9</v>
      </c>
      <c r="E3110" s="110">
        <f>VLOOKUP(A3110,DBMS_TYPE_SIZES[],4,FALSE)</f>
        <v>9</v>
      </c>
      <c r="F3110" t="s">
        <v>1941</v>
      </c>
      <c r="G3110" t="s">
        <v>2021</v>
      </c>
      <c r="H3110" t="s">
        <v>62</v>
      </c>
      <c r="I3110">
        <v>19</v>
      </c>
      <c r="J3110">
        <v>9</v>
      </c>
    </row>
    <row r="3111" spans="1:10">
      <c r="A3111" s="108" t="str">
        <f>COL_SIZES[[#This Row],[datatype]]&amp;"_"&amp;COL_SIZES[[#This Row],[column_prec]]&amp;"_"&amp;COL_SIZES[[#This Row],[col_len]]</f>
        <v>varchar_0_50</v>
      </c>
      <c r="B3111" s="108">
        <f>IF(COL_SIZES[[#This Row],[datatype]] = "varchar",
  MIN(
    COL_SIZES[[#This Row],[column_length]],
    IFERROR(VALUE(VLOOKUP(
      COL_SIZES[[#This Row],[table_name]]&amp;"."&amp;COL_SIZES[[#This Row],[column_name]],
      AVG_COL_SIZES[#Data],2,FALSE)),
    COL_SIZES[[#This Row],[column_length]])
  ),
  COL_SIZES[[#This Row],[column_length]])</f>
        <v>50</v>
      </c>
      <c r="C3111" s="109">
        <f>VLOOKUP(A3111,DBMS_TYPE_SIZES[],2,FALSE)</f>
        <v>50</v>
      </c>
      <c r="D3111" s="109">
        <f>VLOOKUP(A3111,DBMS_TYPE_SIZES[],3,FALSE)</f>
        <v>50</v>
      </c>
      <c r="E3111" s="110">
        <f>VLOOKUP(A3111,DBMS_TYPE_SIZES[],4,FALSE)</f>
        <v>51</v>
      </c>
      <c r="F3111" t="s">
        <v>1941</v>
      </c>
      <c r="G3111" t="s">
        <v>2056</v>
      </c>
      <c r="H3111" t="s">
        <v>86</v>
      </c>
      <c r="I3111">
        <v>0</v>
      </c>
      <c r="J3111">
        <v>50</v>
      </c>
    </row>
    <row r="3112" spans="1:10">
      <c r="A3112" s="108" t="str">
        <f>COL_SIZES[[#This Row],[datatype]]&amp;"_"&amp;COL_SIZES[[#This Row],[column_prec]]&amp;"_"&amp;COL_SIZES[[#This Row],[col_len]]</f>
        <v>int_10_4</v>
      </c>
      <c r="B3112" s="108">
        <f>IF(COL_SIZES[[#This Row],[datatype]] = "varchar",
  MIN(
    COL_SIZES[[#This Row],[column_length]],
    IFERROR(VALUE(VLOOKUP(
      COL_SIZES[[#This Row],[table_name]]&amp;"."&amp;COL_SIZES[[#This Row],[column_name]],
      AVG_COL_SIZES[#Data],2,FALSE)),
    COL_SIZES[[#This Row],[column_length]])
  ),
  COL_SIZES[[#This Row],[column_length]])</f>
        <v>4</v>
      </c>
      <c r="C3112" s="109">
        <f>VLOOKUP(A3112,DBMS_TYPE_SIZES[],2,FALSE)</f>
        <v>9</v>
      </c>
      <c r="D3112" s="109">
        <f>VLOOKUP(A3112,DBMS_TYPE_SIZES[],3,FALSE)</f>
        <v>4</v>
      </c>
      <c r="E3112" s="110">
        <f>VLOOKUP(A3112,DBMS_TYPE_SIZES[],4,FALSE)</f>
        <v>4</v>
      </c>
      <c r="F3112" t="s">
        <v>1941</v>
      </c>
      <c r="G3112" t="s">
        <v>2022</v>
      </c>
      <c r="H3112" t="s">
        <v>18</v>
      </c>
      <c r="I3112">
        <v>10</v>
      </c>
      <c r="J3112">
        <v>4</v>
      </c>
    </row>
    <row r="3113" spans="1:10">
      <c r="A3113" s="108" t="str">
        <f>COL_SIZES[[#This Row],[datatype]]&amp;"_"&amp;COL_SIZES[[#This Row],[column_prec]]&amp;"_"&amp;COL_SIZES[[#This Row],[col_len]]</f>
        <v>int_10_4</v>
      </c>
      <c r="B3113" s="108">
        <f>IF(COL_SIZES[[#This Row],[datatype]] = "varchar",
  MIN(
    COL_SIZES[[#This Row],[column_length]],
    IFERROR(VALUE(VLOOKUP(
      COL_SIZES[[#This Row],[table_name]]&amp;"."&amp;COL_SIZES[[#This Row],[column_name]],
      AVG_COL_SIZES[#Data],2,FALSE)),
    COL_SIZES[[#This Row],[column_length]])
  ),
  COL_SIZES[[#This Row],[column_length]])</f>
        <v>4</v>
      </c>
      <c r="C3113" s="109">
        <f>VLOOKUP(A3113,DBMS_TYPE_SIZES[],2,FALSE)</f>
        <v>9</v>
      </c>
      <c r="D3113" s="109">
        <f>VLOOKUP(A3113,DBMS_TYPE_SIZES[],3,FALSE)</f>
        <v>4</v>
      </c>
      <c r="E3113" s="110">
        <f>VLOOKUP(A3113,DBMS_TYPE_SIZES[],4,FALSE)</f>
        <v>4</v>
      </c>
      <c r="F3113" t="s">
        <v>1941</v>
      </c>
      <c r="G3113" t="s">
        <v>2057</v>
      </c>
      <c r="H3113" t="s">
        <v>18</v>
      </c>
      <c r="I3113">
        <v>10</v>
      </c>
      <c r="J3113">
        <v>4</v>
      </c>
    </row>
    <row r="3114" spans="1:10">
      <c r="A3114" s="108" t="str">
        <f>COL_SIZES[[#This Row],[datatype]]&amp;"_"&amp;COL_SIZES[[#This Row],[column_prec]]&amp;"_"&amp;COL_SIZES[[#This Row],[col_len]]</f>
        <v>int_10_4</v>
      </c>
      <c r="B3114" s="108">
        <f>IF(COL_SIZES[[#This Row],[datatype]] = "varchar",
  MIN(
    COL_SIZES[[#This Row],[column_length]],
    IFERROR(VALUE(VLOOKUP(
      COL_SIZES[[#This Row],[table_name]]&amp;"."&amp;COL_SIZES[[#This Row],[column_name]],
      AVG_COL_SIZES[#Data],2,FALSE)),
    COL_SIZES[[#This Row],[column_length]])
  ),
  COL_SIZES[[#This Row],[column_length]])</f>
        <v>4</v>
      </c>
      <c r="C3114" s="109">
        <f>VLOOKUP(A3114,DBMS_TYPE_SIZES[],2,FALSE)</f>
        <v>9</v>
      </c>
      <c r="D3114" s="109">
        <f>VLOOKUP(A3114,DBMS_TYPE_SIZES[],3,FALSE)</f>
        <v>4</v>
      </c>
      <c r="E3114" s="110">
        <f>VLOOKUP(A3114,DBMS_TYPE_SIZES[],4,FALSE)</f>
        <v>4</v>
      </c>
      <c r="F3114" t="s">
        <v>1941</v>
      </c>
      <c r="G3114" t="s">
        <v>2058</v>
      </c>
      <c r="H3114" t="s">
        <v>18</v>
      </c>
      <c r="I3114">
        <v>10</v>
      </c>
      <c r="J3114">
        <v>4</v>
      </c>
    </row>
    <row r="3115" spans="1:10">
      <c r="A3115" s="108" t="str">
        <f>COL_SIZES[[#This Row],[datatype]]&amp;"_"&amp;COL_SIZES[[#This Row],[column_prec]]&amp;"_"&amp;COL_SIZES[[#This Row],[col_len]]</f>
        <v>int_10_4</v>
      </c>
      <c r="B3115" s="108">
        <f>IF(COL_SIZES[[#This Row],[datatype]] = "varchar",
  MIN(
    COL_SIZES[[#This Row],[column_length]],
    IFERROR(VALUE(VLOOKUP(
      COL_SIZES[[#This Row],[table_name]]&amp;"."&amp;COL_SIZES[[#This Row],[column_name]],
      AVG_COL_SIZES[#Data],2,FALSE)),
    COL_SIZES[[#This Row],[column_length]])
  ),
  COL_SIZES[[#This Row],[column_length]])</f>
        <v>4</v>
      </c>
      <c r="C3115" s="109">
        <f>VLOOKUP(A3115,DBMS_TYPE_SIZES[],2,FALSE)</f>
        <v>9</v>
      </c>
      <c r="D3115" s="109">
        <f>VLOOKUP(A3115,DBMS_TYPE_SIZES[],3,FALSE)</f>
        <v>4</v>
      </c>
      <c r="E3115" s="110">
        <f>VLOOKUP(A3115,DBMS_TYPE_SIZES[],4,FALSE)</f>
        <v>4</v>
      </c>
      <c r="F3115" t="s">
        <v>1941</v>
      </c>
      <c r="G3115" t="s">
        <v>2059</v>
      </c>
      <c r="H3115" t="s">
        <v>18</v>
      </c>
      <c r="I3115">
        <v>10</v>
      </c>
      <c r="J3115">
        <v>4</v>
      </c>
    </row>
    <row r="3116" spans="1:10">
      <c r="A3116" s="108" t="str">
        <f>COL_SIZES[[#This Row],[datatype]]&amp;"_"&amp;COL_SIZES[[#This Row],[column_prec]]&amp;"_"&amp;COL_SIZES[[#This Row],[col_len]]</f>
        <v>int_10_4</v>
      </c>
      <c r="B3116" s="108">
        <f>IF(COL_SIZES[[#This Row],[datatype]] = "varchar",
  MIN(
    COL_SIZES[[#This Row],[column_length]],
    IFERROR(VALUE(VLOOKUP(
      COL_SIZES[[#This Row],[table_name]]&amp;"."&amp;COL_SIZES[[#This Row],[column_name]],
      AVG_COL_SIZES[#Data],2,FALSE)),
    COL_SIZES[[#This Row],[column_length]])
  ),
  COL_SIZES[[#This Row],[column_length]])</f>
        <v>4</v>
      </c>
      <c r="C3116" s="109">
        <f>VLOOKUP(A3116,DBMS_TYPE_SIZES[],2,FALSE)</f>
        <v>9</v>
      </c>
      <c r="D3116" s="109">
        <f>VLOOKUP(A3116,DBMS_TYPE_SIZES[],3,FALSE)</f>
        <v>4</v>
      </c>
      <c r="E3116" s="110">
        <f>VLOOKUP(A3116,DBMS_TYPE_SIZES[],4,FALSE)</f>
        <v>4</v>
      </c>
      <c r="F3116" t="s">
        <v>1941</v>
      </c>
      <c r="G3116" t="s">
        <v>1845</v>
      </c>
      <c r="H3116" t="s">
        <v>18</v>
      </c>
      <c r="I3116">
        <v>10</v>
      </c>
      <c r="J3116">
        <v>4</v>
      </c>
    </row>
    <row r="3117" spans="1:10">
      <c r="A3117" s="108" t="str">
        <f>COL_SIZES[[#This Row],[datatype]]&amp;"_"&amp;COL_SIZES[[#This Row],[column_prec]]&amp;"_"&amp;COL_SIZES[[#This Row],[col_len]]</f>
        <v>varchar_0_50</v>
      </c>
      <c r="B3117" s="108">
        <f>IF(COL_SIZES[[#This Row],[datatype]] = "varchar",
  MIN(
    COL_SIZES[[#This Row],[column_length]],
    IFERROR(VALUE(VLOOKUP(
      COL_SIZES[[#This Row],[table_name]]&amp;"."&amp;COL_SIZES[[#This Row],[column_name]],
      AVG_COL_SIZES[#Data],2,FALSE)),
    COL_SIZES[[#This Row],[column_length]])
  ),
  COL_SIZES[[#This Row],[column_length]])</f>
        <v>50</v>
      </c>
      <c r="C3117" s="109">
        <f>VLOOKUP(A3117,DBMS_TYPE_SIZES[],2,FALSE)</f>
        <v>50</v>
      </c>
      <c r="D3117" s="109">
        <f>VLOOKUP(A3117,DBMS_TYPE_SIZES[],3,FALSE)</f>
        <v>50</v>
      </c>
      <c r="E3117" s="110">
        <f>VLOOKUP(A3117,DBMS_TYPE_SIZES[],4,FALSE)</f>
        <v>51</v>
      </c>
      <c r="F3117" t="s">
        <v>1941</v>
      </c>
      <c r="G3117" t="s">
        <v>1823</v>
      </c>
      <c r="H3117" t="s">
        <v>86</v>
      </c>
      <c r="I3117">
        <v>0</v>
      </c>
      <c r="J3117">
        <v>50</v>
      </c>
    </row>
    <row r="3118" spans="1:10">
      <c r="A3118" s="108" t="str">
        <f>COL_SIZES[[#This Row],[datatype]]&amp;"_"&amp;COL_SIZES[[#This Row],[column_prec]]&amp;"_"&amp;COL_SIZES[[#This Row],[col_len]]</f>
        <v>int_10_4</v>
      </c>
      <c r="B3118" s="108">
        <f>IF(COL_SIZES[[#This Row],[datatype]] = "varchar",
  MIN(
    COL_SIZES[[#This Row],[column_length]],
    IFERROR(VALUE(VLOOKUP(
      COL_SIZES[[#This Row],[table_name]]&amp;"."&amp;COL_SIZES[[#This Row],[column_name]],
      AVG_COL_SIZES[#Data],2,FALSE)),
    COL_SIZES[[#This Row],[column_length]])
  ),
  COL_SIZES[[#This Row],[column_length]])</f>
        <v>4</v>
      </c>
      <c r="C3118" s="109">
        <f>VLOOKUP(A3118,DBMS_TYPE_SIZES[],2,FALSE)</f>
        <v>9</v>
      </c>
      <c r="D3118" s="109">
        <f>VLOOKUP(A3118,DBMS_TYPE_SIZES[],3,FALSE)</f>
        <v>4</v>
      </c>
      <c r="E3118" s="110">
        <f>VLOOKUP(A3118,DBMS_TYPE_SIZES[],4,FALSE)</f>
        <v>4</v>
      </c>
      <c r="F3118" t="s">
        <v>1941</v>
      </c>
      <c r="G3118" t="s">
        <v>67</v>
      </c>
      <c r="H3118" t="s">
        <v>18</v>
      </c>
      <c r="I3118">
        <v>10</v>
      </c>
      <c r="J3118">
        <v>4</v>
      </c>
    </row>
    <row r="3119" spans="1:10">
      <c r="A3119" s="108" t="str">
        <f>COL_SIZES[[#This Row],[datatype]]&amp;"_"&amp;COL_SIZES[[#This Row],[column_prec]]&amp;"_"&amp;COL_SIZES[[#This Row],[col_len]]</f>
        <v>numeric_19_9</v>
      </c>
      <c r="B3119" s="108">
        <f>IF(COL_SIZES[[#This Row],[datatype]] = "varchar",
  MIN(
    COL_SIZES[[#This Row],[column_length]],
    IFERROR(VALUE(VLOOKUP(
      COL_SIZES[[#This Row],[table_name]]&amp;"."&amp;COL_SIZES[[#This Row],[column_name]],
      AVG_COL_SIZES[#Data],2,FALSE)),
    COL_SIZES[[#This Row],[column_length]])
  ),
  COL_SIZES[[#This Row],[column_length]])</f>
        <v>9</v>
      </c>
      <c r="C3119" s="109">
        <f>VLOOKUP(A3119,DBMS_TYPE_SIZES[],2,FALSE)</f>
        <v>9</v>
      </c>
      <c r="D3119" s="109">
        <f>VLOOKUP(A3119,DBMS_TYPE_SIZES[],3,FALSE)</f>
        <v>9</v>
      </c>
      <c r="E3119" s="110">
        <f>VLOOKUP(A3119,DBMS_TYPE_SIZES[],4,FALSE)</f>
        <v>9</v>
      </c>
      <c r="F3119" t="s">
        <v>1941</v>
      </c>
      <c r="G3119" t="s">
        <v>2027</v>
      </c>
      <c r="H3119" t="s">
        <v>62</v>
      </c>
      <c r="I3119">
        <v>19</v>
      </c>
      <c r="J3119">
        <v>9</v>
      </c>
    </row>
    <row r="3120" spans="1:10">
      <c r="A3120" s="108" t="str">
        <f>COL_SIZES[[#This Row],[datatype]]&amp;"_"&amp;COL_SIZES[[#This Row],[column_prec]]&amp;"_"&amp;COL_SIZES[[#This Row],[col_len]]</f>
        <v>varchar_0_50</v>
      </c>
      <c r="B3120" s="108">
        <f>IF(COL_SIZES[[#This Row],[datatype]] = "varchar",
  MIN(
    COL_SIZES[[#This Row],[column_length]],
    IFERROR(VALUE(VLOOKUP(
      COL_SIZES[[#This Row],[table_name]]&amp;"."&amp;COL_SIZES[[#This Row],[column_name]],
      AVG_COL_SIZES[#Data],2,FALSE)),
    COL_SIZES[[#This Row],[column_length]])
  ),
  COL_SIZES[[#This Row],[column_length]])</f>
        <v>50</v>
      </c>
      <c r="C3120" s="109">
        <f>VLOOKUP(A3120,DBMS_TYPE_SIZES[],2,FALSE)</f>
        <v>50</v>
      </c>
      <c r="D3120" s="109">
        <f>VLOOKUP(A3120,DBMS_TYPE_SIZES[],3,FALSE)</f>
        <v>50</v>
      </c>
      <c r="E3120" s="110">
        <f>VLOOKUP(A3120,DBMS_TYPE_SIZES[],4,FALSE)</f>
        <v>51</v>
      </c>
      <c r="F3120" t="s">
        <v>1941</v>
      </c>
      <c r="G3120" t="s">
        <v>2060</v>
      </c>
      <c r="H3120" t="s">
        <v>86</v>
      </c>
      <c r="I3120">
        <v>0</v>
      </c>
      <c r="J3120">
        <v>50</v>
      </c>
    </row>
    <row r="3121" spans="1:10">
      <c r="A3121" s="108" t="str">
        <f>COL_SIZES[[#This Row],[datatype]]&amp;"_"&amp;COL_SIZES[[#This Row],[column_prec]]&amp;"_"&amp;COL_SIZES[[#This Row],[col_len]]</f>
        <v>numeric_19_9</v>
      </c>
      <c r="B3121" s="108">
        <f>IF(COL_SIZES[[#This Row],[datatype]] = "varchar",
  MIN(
    COL_SIZES[[#This Row],[column_length]],
    IFERROR(VALUE(VLOOKUP(
      COL_SIZES[[#This Row],[table_name]]&amp;"."&amp;COL_SIZES[[#This Row],[column_name]],
      AVG_COL_SIZES[#Data],2,FALSE)),
    COL_SIZES[[#This Row],[column_length]])
  ),
  COL_SIZES[[#This Row],[column_length]])</f>
        <v>9</v>
      </c>
      <c r="C3121" s="109">
        <f>VLOOKUP(A3121,DBMS_TYPE_SIZES[],2,FALSE)</f>
        <v>9</v>
      </c>
      <c r="D3121" s="109">
        <f>VLOOKUP(A3121,DBMS_TYPE_SIZES[],3,FALSE)</f>
        <v>9</v>
      </c>
      <c r="E3121" s="110">
        <f>VLOOKUP(A3121,DBMS_TYPE_SIZES[],4,FALSE)</f>
        <v>9</v>
      </c>
      <c r="F3121" t="s">
        <v>1944</v>
      </c>
      <c r="G3121" t="s">
        <v>143</v>
      </c>
      <c r="H3121" t="s">
        <v>62</v>
      </c>
      <c r="I3121">
        <v>19</v>
      </c>
      <c r="J3121">
        <v>9</v>
      </c>
    </row>
    <row r="3122" spans="1:10">
      <c r="A3122" s="108" t="str">
        <f>COL_SIZES[[#This Row],[datatype]]&amp;"_"&amp;COL_SIZES[[#This Row],[column_prec]]&amp;"_"&amp;COL_SIZES[[#This Row],[col_len]]</f>
        <v>int_10_4</v>
      </c>
      <c r="B3122" s="108">
        <f>IF(COL_SIZES[[#This Row],[datatype]] = "varchar",
  MIN(
    COL_SIZES[[#This Row],[column_length]],
    IFERROR(VALUE(VLOOKUP(
      COL_SIZES[[#This Row],[table_name]]&amp;"."&amp;COL_SIZES[[#This Row],[column_name]],
      AVG_COL_SIZES[#Data],2,FALSE)),
    COL_SIZES[[#This Row],[column_length]])
  ),
  COL_SIZES[[#This Row],[column_length]])</f>
        <v>4</v>
      </c>
      <c r="C3122" s="109">
        <f>VLOOKUP(A3122,DBMS_TYPE_SIZES[],2,FALSE)</f>
        <v>9</v>
      </c>
      <c r="D3122" s="109">
        <f>VLOOKUP(A3122,DBMS_TYPE_SIZES[],3,FALSE)</f>
        <v>4</v>
      </c>
      <c r="E3122" s="110">
        <f>VLOOKUP(A3122,DBMS_TYPE_SIZES[],4,FALSE)</f>
        <v>4</v>
      </c>
      <c r="F3122" t="s">
        <v>1944</v>
      </c>
      <c r="G3122" t="s">
        <v>2061</v>
      </c>
      <c r="H3122" t="s">
        <v>18</v>
      </c>
      <c r="I3122">
        <v>10</v>
      </c>
      <c r="J3122">
        <v>4</v>
      </c>
    </row>
    <row r="3123" spans="1:10">
      <c r="A3123" s="108" t="str">
        <f>COL_SIZES[[#This Row],[datatype]]&amp;"_"&amp;COL_SIZES[[#This Row],[column_prec]]&amp;"_"&amp;COL_SIZES[[#This Row],[col_len]]</f>
        <v>int_10_4</v>
      </c>
      <c r="B3123" s="108">
        <f>IF(COL_SIZES[[#This Row],[datatype]] = "varchar",
  MIN(
    COL_SIZES[[#This Row],[column_length]],
    IFERROR(VALUE(VLOOKUP(
      COL_SIZES[[#This Row],[table_name]]&amp;"."&amp;COL_SIZES[[#This Row],[column_name]],
      AVG_COL_SIZES[#Data],2,FALSE)),
    COL_SIZES[[#This Row],[column_length]])
  ),
  COL_SIZES[[#This Row],[column_length]])</f>
        <v>4</v>
      </c>
      <c r="C3123" s="109">
        <f>VLOOKUP(A3123,DBMS_TYPE_SIZES[],2,FALSE)</f>
        <v>9</v>
      </c>
      <c r="D3123" s="109">
        <f>VLOOKUP(A3123,DBMS_TYPE_SIZES[],3,FALSE)</f>
        <v>4</v>
      </c>
      <c r="E3123" s="110">
        <f>VLOOKUP(A3123,DBMS_TYPE_SIZES[],4,FALSE)</f>
        <v>4</v>
      </c>
      <c r="F3123" t="s">
        <v>1944</v>
      </c>
      <c r="G3123" t="s">
        <v>1845</v>
      </c>
      <c r="H3123" t="s">
        <v>18</v>
      </c>
      <c r="I3123">
        <v>10</v>
      </c>
      <c r="J3123">
        <v>4</v>
      </c>
    </row>
    <row r="3124" spans="1:10">
      <c r="A3124" s="108" t="str">
        <f>COL_SIZES[[#This Row],[datatype]]&amp;"_"&amp;COL_SIZES[[#This Row],[column_prec]]&amp;"_"&amp;COL_SIZES[[#This Row],[col_len]]</f>
        <v>varchar_0_50</v>
      </c>
      <c r="B3124" s="108">
        <f>IF(COL_SIZES[[#This Row],[datatype]] = "varchar",
  MIN(
    COL_SIZES[[#This Row],[column_length]],
    IFERROR(VALUE(VLOOKUP(
      COL_SIZES[[#This Row],[table_name]]&amp;"."&amp;COL_SIZES[[#This Row],[column_name]],
      AVG_COL_SIZES[#Data],2,FALSE)),
    COL_SIZES[[#This Row],[column_length]])
  ),
  COL_SIZES[[#This Row],[column_length]])</f>
        <v>50</v>
      </c>
      <c r="C3124" s="109">
        <f>VLOOKUP(A3124,DBMS_TYPE_SIZES[],2,FALSE)</f>
        <v>50</v>
      </c>
      <c r="D3124" s="109">
        <f>VLOOKUP(A3124,DBMS_TYPE_SIZES[],3,FALSE)</f>
        <v>50</v>
      </c>
      <c r="E3124" s="110">
        <f>VLOOKUP(A3124,DBMS_TYPE_SIZES[],4,FALSE)</f>
        <v>51</v>
      </c>
      <c r="F3124" t="s">
        <v>1944</v>
      </c>
      <c r="G3124" t="s">
        <v>1823</v>
      </c>
      <c r="H3124" t="s">
        <v>86</v>
      </c>
      <c r="I3124">
        <v>0</v>
      </c>
      <c r="J3124">
        <v>50</v>
      </c>
    </row>
    <row r="3125" spans="1:10">
      <c r="A3125" s="108" t="str">
        <f>COL_SIZES[[#This Row],[datatype]]&amp;"_"&amp;COL_SIZES[[#This Row],[column_prec]]&amp;"_"&amp;COL_SIZES[[#This Row],[col_len]]</f>
        <v>int_10_4</v>
      </c>
      <c r="B3125" s="108">
        <f>IF(COL_SIZES[[#This Row],[datatype]] = "varchar",
  MIN(
    COL_SIZES[[#This Row],[column_length]],
    IFERROR(VALUE(VLOOKUP(
      COL_SIZES[[#This Row],[table_name]]&amp;"."&amp;COL_SIZES[[#This Row],[column_name]],
      AVG_COL_SIZES[#Data],2,FALSE)),
    COL_SIZES[[#This Row],[column_length]])
  ),
  COL_SIZES[[#This Row],[column_length]])</f>
        <v>4</v>
      </c>
      <c r="C3125" s="109">
        <f>VLOOKUP(A3125,DBMS_TYPE_SIZES[],2,FALSE)</f>
        <v>9</v>
      </c>
      <c r="D3125" s="109">
        <f>VLOOKUP(A3125,DBMS_TYPE_SIZES[],3,FALSE)</f>
        <v>4</v>
      </c>
      <c r="E3125" s="110">
        <f>VLOOKUP(A3125,DBMS_TYPE_SIZES[],4,FALSE)</f>
        <v>4</v>
      </c>
      <c r="F3125" t="s">
        <v>1944</v>
      </c>
      <c r="G3125" t="s">
        <v>67</v>
      </c>
      <c r="H3125" t="s">
        <v>18</v>
      </c>
      <c r="I3125">
        <v>10</v>
      </c>
      <c r="J3125">
        <v>4</v>
      </c>
    </row>
    <row r="3126" spans="1:10">
      <c r="A3126" s="108" t="str">
        <f>COL_SIZES[[#This Row],[datatype]]&amp;"_"&amp;COL_SIZES[[#This Row],[column_prec]]&amp;"_"&amp;COL_SIZES[[#This Row],[col_len]]</f>
        <v>numeric_19_9</v>
      </c>
      <c r="B3126" s="108">
        <f>IF(COL_SIZES[[#This Row],[datatype]] = "varchar",
  MIN(
    COL_SIZES[[#This Row],[column_length]],
    IFERROR(VALUE(VLOOKUP(
      COL_SIZES[[#This Row],[table_name]]&amp;"."&amp;COL_SIZES[[#This Row],[column_name]],
      AVG_COL_SIZES[#Data],2,FALSE)),
    COL_SIZES[[#This Row],[column_length]])
  ),
  COL_SIZES[[#This Row],[column_length]])</f>
        <v>9</v>
      </c>
      <c r="C3126" s="109">
        <f>VLOOKUP(A3126,DBMS_TYPE_SIZES[],2,FALSE)</f>
        <v>9</v>
      </c>
      <c r="D3126" s="109">
        <f>VLOOKUP(A3126,DBMS_TYPE_SIZES[],3,FALSE)</f>
        <v>9</v>
      </c>
      <c r="E3126" s="110">
        <f>VLOOKUP(A3126,DBMS_TYPE_SIZES[],4,FALSE)</f>
        <v>9</v>
      </c>
      <c r="F3126" t="s">
        <v>1944</v>
      </c>
      <c r="G3126" t="s">
        <v>2027</v>
      </c>
      <c r="H3126" t="s">
        <v>62</v>
      </c>
      <c r="I3126">
        <v>19</v>
      </c>
      <c r="J3126">
        <v>9</v>
      </c>
    </row>
    <row r="3127" spans="1:10">
      <c r="A3127" s="108" t="str">
        <f>COL_SIZES[[#This Row],[datatype]]&amp;"_"&amp;COL_SIZES[[#This Row],[column_prec]]&amp;"_"&amp;COL_SIZES[[#This Row],[col_len]]</f>
        <v>numeric_19_9</v>
      </c>
      <c r="B3127" s="108">
        <f>IF(COL_SIZES[[#This Row],[datatype]] = "varchar",
  MIN(
    COL_SIZES[[#This Row],[column_length]],
    IFERROR(VALUE(VLOOKUP(
      COL_SIZES[[#This Row],[table_name]]&amp;"."&amp;COL_SIZES[[#This Row],[column_name]],
      AVG_COL_SIZES[#Data],2,FALSE)),
    COL_SIZES[[#This Row],[column_length]])
  ),
  COL_SIZES[[#This Row],[column_length]])</f>
        <v>9</v>
      </c>
      <c r="C3127" s="109">
        <f>VLOOKUP(A3127,DBMS_TYPE_SIZES[],2,FALSE)</f>
        <v>9</v>
      </c>
      <c r="D3127" s="109">
        <f>VLOOKUP(A3127,DBMS_TYPE_SIZES[],3,FALSE)</f>
        <v>9</v>
      </c>
      <c r="E3127" s="110">
        <f>VLOOKUP(A3127,DBMS_TYPE_SIZES[],4,FALSE)</f>
        <v>9</v>
      </c>
      <c r="F3127" t="s">
        <v>1947</v>
      </c>
      <c r="G3127" t="s">
        <v>143</v>
      </c>
      <c r="H3127" t="s">
        <v>62</v>
      </c>
      <c r="I3127">
        <v>19</v>
      </c>
      <c r="J3127">
        <v>9</v>
      </c>
    </row>
    <row r="3128" spans="1:10">
      <c r="A3128" s="108" t="str">
        <f>COL_SIZES[[#This Row],[datatype]]&amp;"_"&amp;COL_SIZES[[#This Row],[column_prec]]&amp;"_"&amp;COL_SIZES[[#This Row],[col_len]]</f>
        <v>int_10_4</v>
      </c>
      <c r="B3128" s="108">
        <f>IF(COL_SIZES[[#This Row],[datatype]] = "varchar",
  MIN(
    COL_SIZES[[#This Row],[column_length]],
    IFERROR(VALUE(VLOOKUP(
      COL_SIZES[[#This Row],[table_name]]&amp;"."&amp;COL_SIZES[[#This Row],[column_name]],
      AVG_COL_SIZES[#Data],2,FALSE)),
    COL_SIZES[[#This Row],[column_length]])
  ),
  COL_SIZES[[#This Row],[column_length]])</f>
        <v>4</v>
      </c>
      <c r="C3128" s="109">
        <f>VLOOKUP(A3128,DBMS_TYPE_SIZES[],2,FALSE)</f>
        <v>9</v>
      </c>
      <c r="D3128" s="109">
        <f>VLOOKUP(A3128,DBMS_TYPE_SIZES[],3,FALSE)</f>
        <v>4</v>
      </c>
      <c r="E3128" s="110">
        <f>VLOOKUP(A3128,DBMS_TYPE_SIZES[],4,FALSE)</f>
        <v>4</v>
      </c>
      <c r="F3128" t="s">
        <v>1947</v>
      </c>
      <c r="G3128" t="s">
        <v>288</v>
      </c>
      <c r="H3128" t="s">
        <v>18</v>
      </c>
      <c r="I3128">
        <v>10</v>
      </c>
      <c r="J3128">
        <v>4</v>
      </c>
    </row>
    <row r="3129" spans="1:10">
      <c r="A3129" s="108" t="str">
        <f>COL_SIZES[[#This Row],[datatype]]&amp;"_"&amp;COL_SIZES[[#This Row],[column_prec]]&amp;"_"&amp;COL_SIZES[[#This Row],[col_len]]</f>
        <v>int_10_4</v>
      </c>
      <c r="B3129" s="108">
        <f>IF(COL_SIZES[[#This Row],[datatype]] = "varchar",
  MIN(
    COL_SIZES[[#This Row],[column_length]],
    IFERROR(VALUE(VLOOKUP(
      COL_SIZES[[#This Row],[table_name]]&amp;"."&amp;COL_SIZES[[#This Row],[column_name]],
      AVG_COL_SIZES[#Data],2,FALSE)),
    COL_SIZES[[#This Row],[column_length]])
  ),
  COL_SIZES[[#This Row],[column_length]])</f>
        <v>4</v>
      </c>
      <c r="C3129" s="109">
        <f>VLOOKUP(A3129,DBMS_TYPE_SIZES[],2,FALSE)</f>
        <v>9</v>
      </c>
      <c r="D3129" s="109">
        <f>VLOOKUP(A3129,DBMS_TYPE_SIZES[],3,FALSE)</f>
        <v>4</v>
      </c>
      <c r="E3129" s="110">
        <f>VLOOKUP(A3129,DBMS_TYPE_SIZES[],4,FALSE)</f>
        <v>4</v>
      </c>
      <c r="F3129" t="s">
        <v>1947</v>
      </c>
      <c r="G3129" t="s">
        <v>264</v>
      </c>
      <c r="H3129" t="s">
        <v>18</v>
      </c>
      <c r="I3129">
        <v>10</v>
      </c>
      <c r="J3129">
        <v>4</v>
      </c>
    </row>
    <row r="3130" spans="1:10">
      <c r="A3130" s="108" t="str">
        <f>COL_SIZES[[#This Row],[datatype]]&amp;"_"&amp;COL_SIZES[[#This Row],[column_prec]]&amp;"_"&amp;COL_SIZES[[#This Row],[col_len]]</f>
        <v>int_10_4</v>
      </c>
      <c r="B3130" s="108">
        <f>IF(COL_SIZES[[#This Row],[datatype]] = "varchar",
  MIN(
    COL_SIZES[[#This Row],[column_length]],
    IFERROR(VALUE(VLOOKUP(
      COL_SIZES[[#This Row],[table_name]]&amp;"."&amp;COL_SIZES[[#This Row],[column_name]],
      AVG_COL_SIZES[#Data],2,FALSE)),
    COL_SIZES[[#This Row],[column_length]])
  ),
  COL_SIZES[[#This Row],[column_length]])</f>
        <v>4</v>
      </c>
      <c r="C3130" s="109">
        <f>VLOOKUP(A3130,DBMS_TYPE_SIZES[],2,FALSE)</f>
        <v>9</v>
      </c>
      <c r="D3130" s="109">
        <f>VLOOKUP(A3130,DBMS_TYPE_SIZES[],3,FALSE)</f>
        <v>4</v>
      </c>
      <c r="E3130" s="110">
        <f>VLOOKUP(A3130,DBMS_TYPE_SIZES[],4,FALSE)</f>
        <v>4</v>
      </c>
      <c r="F3130" t="s">
        <v>1947</v>
      </c>
      <c r="G3130" t="s">
        <v>295</v>
      </c>
      <c r="H3130" t="s">
        <v>18</v>
      </c>
      <c r="I3130">
        <v>10</v>
      </c>
      <c r="J3130">
        <v>4</v>
      </c>
    </row>
    <row r="3131" spans="1:10">
      <c r="A3131" s="108" t="str">
        <f>COL_SIZES[[#This Row],[datatype]]&amp;"_"&amp;COL_SIZES[[#This Row],[column_prec]]&amp;"_"&amp;COL_SIZES[[#This Row],[col_len]]</f>
        <v>int_10_4</v>
      </c>
      <c r="B3131" s="108">
        <f>IF(COL_SIZES[[#This Row],[datatype]] = "varchar",
  MIN(
    COL_SIZES[[#This Row],[column_length]],
    IFERROR(VALUE(VLOOKUP(
      COL_SIZES[[#This Row],[table_name]]&amp;"."&amp;COL_SIZES[[#This Row],[column_name]],
      AVG_COL_SIZES[#Data],2,FALSE)),
    COL_SIZES[[#This Row],[column_length]])
  ),
  COL_SIZES[[#This Row],[column_length]])</f>
        <v>4</v>
      </c>
      <c r="C3131" s="109">
        <f>VLOOKUP(A3131,DBMS_TYPE_SIZES[],2,FALSE)</f>
        <v>9</v>
      </c>
      <c r="D3131" s="109">
        <f>VLOOKUP(A3131,DBMS_TYPE_SIZES[],3,FALSE)</f>
        <v>4</v>
      </c>
      <c r="E3131" s="110">
        <f>VLOOKUP(A3131,DBMS_TYPE_SIZES[],4,FALSE)</f>
        <v>4</v>
      </c>
      <c r="F3131" t="s">
        <v>1947</v>
      </c>
      <c r="G3131" t="s">
        <v>67</v>
      </c>
      <c r="H3131" t="s">
        <v>18</v>
      </c>
      <c r="I3131">
        <v>10</v>
      </c>
      <c r="J3131">
        <v>4</v>
      </c>
    </row>
    <row r="3132" spans="1:10">
      <c r="A3132" s="108" t="str">
        <f>COL_SIZES[[#This Row],[datatype]]&amp;"_"&amp;COL_SIZES[[#This Row],[column_prec]]&amp;"_"&amp;COL_SIZES[[#This Row],[col_len]]</f>
        <v>int_10_4</v>
      </c>
      <c r="B3132" s="108">
        <f>IF(COL_SIZES[[#This Row],[datatype]] = "varchar",
  MIN(
    COL_SIZES[[#This Row],[column_length]],
    IFERROR(VALUE(VLOOKUP(
      COL_SIZES[[#This Row],[table_name]]&amp;"."&amp;COL_SIZES[[#This Row],[column_name]],
      AVG_COL_SIZES[#Data],2,FALSE)),
    COL_SIZES[[#This Row],[column_length]])
  ),
  COL_SIZES[[#This Row],[column_length]])</f>
        <v>4</v>
      </c>
      <c r="C3132" s="109">
        <f>VLOOKUP(A3132,DBMS_TYPE_SIZES[],2,FALSE)</f>
        <v>9</v>
      </c>
      <c r="D3132" s="109">
        <f>VLOOKUP(A3132,DBMS_TYPE_SIZES[],3,FALSE)</f>
        <v>4</v>
      </c>
      <c r="E3132" s="110">
        <f>VLOOKUP(A3132,DBMS_TYPE_SIZES[],4,FALSE)</f>
        <v>4</v>
      </c>
      <c r="F3132" t="s">
        <v>1947</v>
      </c>
      <c r="G3132" t="s">
        <v>291</v>
      </c>
      <c r="H3132" t="s">
        <v>18</v>
      </c>
      <c r="I3132">
        <v>10</v>
      </c>
      <c r="J3132">
        <v>4</v>
      </c>
    </row>
    <row r="3133" spans="1:10">
      <c r="A3133" s="108" t="str">
        <f>COL_SIZES[[#This Row],[datatype]]&amp;"_"&amp;COL_SIZES[[#This Row],[column_prec]]&amp;"_"&amp;COL_SIZES[[#This Row],[col_len]]</f>
        <v>numeric_1_5</v>
      </c>
      <c r="B3133" s="108">
        <f>IF(COL_SIZES[[#This Row],[datatype]] = "varchar",
  MIN(
    COL_SIZES[[#This Row],[column_length]],
    IFERROR(VALUE(VLOOKUP(
      COL_SIZES[[#This Row],[table_name]]&amp;"."&amp;COL_SIZES[[#This Row],[column_name]],
      AVG_COL_SIZES[#Data],2,FALSE)),
    COL_SIZES[[#This Row],[column_length]])
  ),
  COL_SIZES[[#This Row],[column_length]])</f>
        <v>5</v>
      </c>
      <c r="C3133" s="109">
        <f>VLOOKUP(A3133,DBMS_TYPE_SIZES[],2,FALSE)</f>
        <v>5</v>
      </c>
      <c r="D3133" s="109">
        <f>VLOOKUP(A3133,DBMS_TYPE_SIZES[],3,FALSE)</f>
        <v>5</v>
      </c>
      <c r="E3133" s="110">
        <f>VLOOKUP(A3133,DBMS_TYPE_SIZES[],4,FALSE)</f>
        <v>5</v>
      </c>
      <c r="F3133" t="s">
        <v>1947</v>
      </c>
      <c r="G3133" t="s">
        <v>1341</v>
      </c>
      <c r="H3133" t="s">
        <v>62</v>
      </c>
      <c r="I3133">
        <v>1</v>
      </c>
      <c r="J3133">
        <v>5</v>
      </c>
    </row>
    <row r="3134" spans="1:10">
      <c r="A3134" s="108" t="str">
        <f>COL_SIZES[[#This Row],[datatype]]&amp;"_"&amp;COL_SIZES[[#This Row],[column_prec]]&amp;"_"&amp;COL_SIZES[[#This Row],[col_len]]</f>
        <v>int_10_4</v>
      </c>
      <c r="B3134" s="108">
        <f>IF(COL_SIZES[[#This Row],[datatype]] = "varchar",
  MIN(
    COL_SIZES[[#This Row],[column_length]],
    IFERROR(VALUE(VLOOKUP(
      COL_SIZES[[#This Row],[table_name]]&amp;"."&amp;COL_SIZES[[#This Row],[column_name]],
      AVG_COL_SIZES[#Data],2,FALSE)),
    COL_SIZES[[#This Row],[column_length]])
  ),
  COL_SIZES[[#This Row],[column_length]])</f>
        <v>4</v>
      </c>
      <c r="C3134" s="109">
        <f>VLOOKUP(A3134,DBMS_TYPE_SIZES[],2,FALSE)</f>
        <v>9</v>
      </c>
      <c r="D3134" s="109">
        <f>VLOOKUP(A3134,DBMS_TYPE_SIZES[],3,FALSE)</f>
        <v>4</v>
      </c>
      <c r="E3134" s="110">
        <f>VLOOKUP(A3134,DBMS_TYPE_SIZES[],4,FALSE)</f>
        <v>4</v>
      </c>
      <c r="F3134" t="s">
        <v>1947</v>
      </c>
      <c r="G3134" t="s">
        <v>64</v>
      </c>
      <c r="H3134" t="s">
        <v>18</v>
      </c>
      <c r="I3134">
        <v>10</v>
      </c>
      <c r="J3134">
        <v>4</v>
      </c>
    </row>
    <row r="3135" spans="1:10">
      <c r="A3135" s="108" t="str">
        <f>COL_SIZES[[#This Row],[datatype]]&amp;"_"&amp;COL_SIZES[[#This Row],[column_prec]]&amp;"_"&amp;COL_SIZES[[#This Row],[col_len]]</f>
        <v>numeric_1_5</v>
      </c>
      <c r="B3135" s="108">
        <f>IF(COL_SIZES[[#This Row],[datatype]] = "varchar",
  MIN(
    COL_SIZES[[#This Row],[column_length]],
    IFERROR(VALUE(VLOOKUP(
      COL_SIZES[[#This Row],[table_name]]&amp;"."&amp;COL_SIZES[[#This Row],[column_name]],
      AVG_COL_SIZES[#Data],2,FALSE)),
    COL_SIZES[[#This Row],[column_length]])
  ),
  COL_SIZES[[#This Row],[column_length]])</f>
        <v>5</v>
      </c>
      <c r="C3135" s="109">
        <f>VLOOKUP(A3135,DBMS_TYPE_SIZES[],2,FALSE)</f>
        <v>5</v>
      </c>
      <c r="D3135" s="109">
        <f>VLOOKUP(A3135,DBMS_TYPE_SIZES[],3,FALSE)</f>
        <v>5</v>
      </c>
      <c r="E3135" s="110">
        <f>VLOOKUP(A3135,DBMS_TYPE_SIZES[],4,FALSE)</f>
        <v>5</v>
      </c>
      <c r="F3135" t="s">
        <v>300</v>
      </c>
      <c r="G3135" t="s">
        <v>496</v>
      </c>
      <c r="H3135" t="s">
        <v>62</v>
      </c>
      <c r="I3135">
        <v>1</v>
      </c>
      <c r="J3135">
        <v>5</v>
      </c>
    </row>
    <row r="3136" spans="1:10">
      <c r="A3136" s="108" t="str">
        <f>COL_SIZES[[#This Row],[datatype]]&amp;"_"&amp;COL_SIZES[[#This Row],[column_prec]]&amp;"_"&amp;COL_SIZES[[#This Row],[col_len]]</f>
        <v>numeric_19_9</v>
      </c>
      <c r="B3136" s="108">
        <f>IF(COL_SIZES[[#This Row],[datatype]] = "varchar",
  MIN(
    COL_SIZES[[#This Row],[column_length]],
    IFERROR(VALUE(VLOOKUP(
      COL_SIZES[[#This Row],[table_name]]&amp;"."&amp;COL_SIZES[[#This Row],[column_name]],
      AVG_COL_SIZES[#Data],2,FALSE)),
    COL_SIZES[[#This Row],[column_length]])
  ),
  COL_SIZES[[#This Row],[column_length]])</f>
        <v>9</v>
      </c>
      <c r="C3136" s="109">
        <f>VLOOKUP(A3136,DBMS_TYPE_SIZES[],2,FALSE)</f>
        <v>9</v>
      </c>
      <c r="D3136" s="109">
        <f>VLOOKUP(A3136,DBMS_TYPE_SIZES[],3,FALSE)</f>
        <v>9</v>
      </c>
      <c r="E3136" s="110">
        <f>VLOOKUP(A3136,DBMS_TYPE_SIZES[],4,FALSE)</f>
        <v>9</v>
      </c>
      <c r="F3136" t="s">
        <v>300</v>
      </c>
      <c r="G3136" t="s">
        <v>143</v>
      </c>
      <c r="H3136" t="s">
        <v>62</v>
      </c>
      <c r="I3136">
        <v>19</v>
      </c>
      <c r="J3136">
        <v>9</v>
      </c>
    </row>
    <row r="3137" spans="1:10">
      <c r="A3137" s="108" t="str">
        <f>COL_SIZES[[#This Row],[datatype]]&amp;"_"&amp;COL_SIZES[[#This Row],[column_prec]]&amp;"_"&amp;COL_SIZES[[#This Row],[col_len]]</f>
        <v>int_10_4</v>
      </c>
      <c r="B3137" s="108">
        <f>IF(COL_SIZES[[#This Row],[datatype]] = "varchar",
  MIN(
    COL_SIZES[[#This Row],[column_length]],
    IFERROR(VALUE(VLOOKUP(
      COL_SIZES[[#This Row],[table_name]]&amp;"."&amp;COL_SIZES[[#This Row],[column_name]],
      AVG_COL_SIZES[#Data],2,FALSE)),
    COL_SIZES[[#This Row],[column_length]])
  ),
  COL_SIZES[[#This Row],[column_length]])</f>
        <v>4</v>
      </c>
      <c r="C3137" s="109">
        <f>VLOOKUP(A3137,DBMS_TYPE_SIZES[],2,FALSE)</f>
        <v>9</v>
      </c>
      <c r="D3137" s="109">
        <f>VLOOKUP(A3137,DBMS_TYPE_SIZES[],3,FALSE)</f>
        <v>4</v>
      </c>
      <c r="E3137" s="110">
        <f>VLOOKUP(A3137,DBMS_TYPE_SIZES[],4,FALSE)</f>
        <v>4</v>
      </c>
      <c r="F3137" t="s">
        <v>300</v>
      </c>
      <c r="G3137" t="s">
        <v>70</v>
      </c>
      <c r="H3137" t="s">
        <v>18</v>
      </c>
      <c r="I3137">
        <v>10</v>
      </c>
      <c r="J3137">
        <v>4</v>
      </c>
    </row>
    <row r="3138" spans="1:10">
      <c r="A3138" s="108" t="str">
        <f>COL_SIZES[[#This Row],[datatype]]&amp;"_"&amp;COL_SIZES[[#This Row],[column_prec]]&amp;"_"&amp;COL_SIZES[[#This Row],[col_len]]</f>
        <v>int_10_4</v>
      </c>
      <c r="B3138" s="108">
        <f>IF(COL_SIZES[[#This Row],[datatype]] = "varchar",
  MIN(
    COL_SIZES[[#This Row],[column_length]],
    IFERROR(VALUE(VLOOKUP(
      COL_SIZES[[#This Row],[table_name]]&amp;"."&amp;COL_SIZES[[#This Row],[column_name]],
      AVG_COL_SIZES[#Data],2,FALSE)),
    COL_SIZES[[#This Row],[column_length]])
  ),
  COL_SIZES[[#This Row],[column_length]])</f>
        <v>4</v>
      </c>
      <c r="C3138" s="109">
        <f>VLOOKUP(A3138,DBMS_TYPE_SIZES[],2,FALSE)</f>
        <v>9</v>
      </c>
      <c r="D3138" s="109">
        <f>VLOOKUP(A3138,DBMS_TYPE_SIZES[],3,FALSE)</f>
        <v>4</v>
      </c>
      <c r="E3138" s="110">
        <f>VLOOKUP(A3138,DBMS_TYPE_SIZES[],4,FALSE)</f>
        <v>4</v>
      </c>
      <c r="F3138" t="s">
        <v>300</v>
      </c>
      <c r="G3138" t="s">
        <v>288</v>
      </c>
      <c r="H3138" t="s">
        <v>18</v>
      </c>
      <c r="I3138">
        <v>10</v>
      </c>
      <c r="J3138">
        <v>4</v>
      </c>
    </row>
    <row r="3139" spans="1:10">
      <c r="A3139" s="108" t="str">
        <f>COL_SIZES[[#This Row],[datatype]]&amp;"_"&amp;COL_SIZES[[#This Row],[column_prec]]&amp;"_"&amp;COL_SIZES[[#This Row],[col_len]]</f>
        <v>int_10_4</v>
      </c>
      <c r="B3139" s="108">
        <f>IF(COL_SIZES[[#This Row],[datatype]] = "varchar",
  MIN(
    COL_SIZES[[#This Row],[column_length]],
    IFERROR(VALUE(VLOOKUP(
      COL_SIZES[[#This Row],[table_name]]&amp;"."&amp;COL_SIZES[[#This Row],[column_name]],
      AVG_COL_SIZES[#Data],2,FALSE)),
    COL_SIZES[[#This Row],[column_length]])
  ),
  COL_SIZES[[#This Row],[column_length]])</f>
        <v>4</v>
      </c>
      <c r="C3139" s="109">
        <f>VLOOKUP(A3139,DBMS_TYPE_SIZES[],2,FALSE)</f>
        <v>9</v>
      </c>
      <c r="D3139" s="109">
        <f>VLOOKUP(A3139,DBMS_TYPE_SIZES[],3,FALSE)</f>
        <v>4</v>
      </c>
      <c r="E3139" s="110">
        <f>VLOOKUP(A3139,DBMS_TYPE_SIZES[],4,FALSE)</f>
        <v>4</v>
      </c>
      <c r="F3139" t="s">
        <v>300</v>
      </c>
      <c r="G3139" t="s">
        <v>250</v>
      </c>
      <c r="H3139" t="s">
        <v>18</v>
      </c>
      <c r="I3139">
        <v>10</v>
      </c>
      <c r="J3139">
        <v>4</v>
      </c>
    </row>
    <row r="3140" spans="1:10">
      <c r="A3140" s="108" t="str">
        <f>COL_SIZES[[#This Row],[datatype]]&amp;"_"&amp;COL_SIZES[[#This Row],[column_prec]]&amp;"_"&amp;COL_SIZES[[#This Row],[col_len]]</f>
        <v>int_10_4</v>
      </c>
      <c r="B3140" s="108">
        <f>IF(COL_SIZES[[#This Row],[datatype]] = "varchar",
  MIN(
    COL_SIZES[[#This Row],[column_length]],
    IFERROR(VALUE(VLOOKUP(
      COL_SIZES[[#This Row],[table_name]]&amp;"."&amp;COL_SIZES[[#This Row],[column_name]],
      AVG_COL_SIZES[#Data],2,FALSE)),
    COL_SIZES[[#This Row],[column_length]])
  ),
  COL_SIZES[[#This Row],[column_length]])</f>
        <v>4</v>
      </c>
      <c r="C3140" s="109">
        <f>VLOOKUP(A3140,DBMS_TYPE_SIZES[],2,FALSE)</f>
        <v>9</v>
      </c>
      <c r="D3140" s="109">
        <f>VLOOKUP(A3140,DBMS_TYPE_SIZES[],3,FALSE)</f>
        <v>4</v>
      </c>
      <c r="E3140" s="110">
        <f>VLOOKUP(A3140,DBMS_TYPE_SIZES[],4,FALSE)</f>
        <v>4</v>
      </c>
      <c r="F3140" t="s">
        <v>300</v>
      </c>
      <c r="G3140" t="s">
        <v>263</v>
      </c>
      <c r="H3140" t="s">
        <v>18</v>
      </c>
      <c r="I3140">
        <v>10</v>
      </c>
      <c r="J3140">
        <v>4</v>
      </c>
    </row>
    <row r="3141" spans="1:10">
      <c r="A3141" s="108" t="str">
        <f>COL_SIZES[[#This Row],[datatype]]&amp;"_"&amp;COL_SIZES[[#This Row],[column_prec]]&amp;"_"&amp;COL_SIZES[[#This Row],[col_len]]</f>
        <v>numeric_1_5</v>
      </c>
      <c r="B3141" s="108">
        <f>IF(COL_SIZES[[#This Row],[datatype]] = "varchar",
  MIN(
    COL_SIZES[[#This Row],[column_length]],
    IFERROR(VALUE(VLOOKUP(
      COL_SIZES[[#This Row],[table_name]]&amp;"."&amp;COL_SIZES[[#This Row],[column_name]],
      AVG_COL_SIZES[#Data],2,FALSE)),
    COL_SIZES[[#This Row],[column_length]])
  ),
  COL_SIZES[[#This Row],[column_length]])</f>
        <v>5</v>
      </c>
      <c r="C3141" s="109">
        <f>VLOOKUP(A3141,DBMS_TYPE_SIZES[],2,FALSE)</f>
        <v>5</v>
      </c>
      <c r="D3141" s="109">
        <f>VLOOKUP(A3141,DBMS_TYPE_SIZES[],3,FALSE)</f>
        <v>5</v>
      </c>
      <c r="E3141" s="110">
        <f>VLOOKUP(A3141,DBMS_TYPE_SIZES[],4,FALSE)</f>
        <v>5</v>
      </c>
      <c r="F3141" t="s">
        <v>300</v>
      </c>
      <c r="G3141" t="s">
        <v>502</v>
      </c>
      <c r="H3141" t="s">
        <v>62</v>
      </c>
      <c r="I3141">
        <v>1</v>
      </c>
      <c r="J3141">
        <v>5</v>
      </c>
    </row>
    <row r="3142" spans="1:10">
      <c r="A3142" s="108" t="str">
        <f>COL_SIZES[[#This Row],[datatype]]&amp;"_"&amp;COL_SIZES[[#This Row],[column_prec]]&amp;"_"&amp;COL_SIZES[[#This Row],[col_len]]</f>
        <v>int_10_4</v>
      </c>
      <c r="B3142" s="108">
        <f>IF(COL_SIZES[[#This Row],[datatype]] = "varchar",
  MIN(
    COL_SIZES[[#This Row],[column_length]],
    IFERROR(VALUE(VLOOKUP(
      COL_SIZES[[#This Row],[table_name]]&amp;"."&amp;COL_SIZES[[#This Row],[column_name]],
      AVG_COL_SIZES[#Data],2,FALSE)),
    COL_SIZES[[#This Row],[column_length]])
  ),
  COL_SIZES[[#This Row],[column_length]])</f>
        <v>4</v>
      </c>
      <c r="C3142" s="109">
        <f>VLOOKUP(A3142,DBMS_TYPE_SIZES[],2,FALSE)</f>
        <v>9</v>
      </c>
      <c r="D3142" s="109">
        <f>VLOOKUP(A3142,DBMS_TYPE_SIZES[],3,FALSE)</f>
        <v>4</v>
      </c>
      <c r="E3142" s="110">
        <f>VLOOKUP(A3142,DBMS_TYPE_SIZES[],4,FALSE)</f>
        <v>4</v>
      </c>
      <c r="F3142" t="s">
        <v>300</v>
      </c>
      <c r="G3142" t="s">
        <v>303</v>
      </c>
      <c r="H3142" t="s">
        <v>18</v>
      </c>
      <c r="I3142">
        <v>10</v>
      </c>
      <c r="J3142">
        <v>4</v>
      </c>
    </row>
    <row r="3143" spans="1:10">
      <c r="A3143" s="108" t="str">
        <f>COL_SIZES[[#This Row],[datatype]]&amp;"_"&amp;COL_SIZES[[#This Row],[column_prec]]&amp;"_"&amp;COL_SIZES[[#This Row],[col_len]]</f>
        <v>int_10_4</v>
      </c>
      <c r="B3143" s="108">
        <f>IF(COL_SIZES[[#This Row],[datatype]] = "varchar",
  MIN(
    COL_SIZES[[#This Row],[column_length]],
    IFERROR(VALUE(VLOOKUP(
      COL_SIZES[[#This Row],[table_name]]&amp;"."&amp;COL_SIZES[[#This Row],[column_name]],
      AVG_COL_SIZES[#Data],2,FALSE)),
    COL_SIZES[[#This Row],[column_length]])
  ),
  COL_SIZES[[#This Row],[column_length]])</f>
        <v>4</v>
      </c>
      <c r="C3143" s="109">
        <f>VLOOKUP(A3143,DBMS_TYPE_SIZES[],2,FALSE)</f>
        <v>9</v>
      </c>
      <c r="D3143" s="109">
        <f>VLOOKUP(A3143,DBMS_TYPE_SIZES[],3,FALSE)</f>
        <v>4</v>
      </c>
      <c r="E3143" s="110">
        <f>VLOOKUP(A3143,DBMS_TYPE_SIZES[],4,FALSE)</f>
        <v>4</v>
      </c>
      <c r="F3143" t="s">
        <v>300</v>
      </c>
      <c r="G3143" t="s">
        <v>264</v>
      </c>
      <c r="H3143" t="s">
        <v>18</v>
      </c>
      <c r="I3143">
        <v>10</v>
      </c>
      <c r="J3143">
        <v>4</v>
      </c>
    </row>
    <row r="3144" spans="1:10">
      <c r="A3144" s="108" t="str">
        <f>COL_SIZES[[#This Row],[datatype]]&amp;"_"&amp;COL_SIZES[[#This Row],[column_prec]]&amp;"_"&amp;COL_SIZES[[#This Row],[col_len]]</f>
        <v>numeric_19_9</v>
      </c>
      <c r="B3144" s="108">
        <f>IF(COL_SIZES[[#This Row],[datatype]] = "varchar",
  MIN(
    COL_SIZES[[#This Row],[column_length]],
    IFERROR(VALUE(VLOOKUP(
      COL_SIZES[[#This Row],[table_name]]&amp;"."&amp;COL_SIZES[[#This Row],[column_name]],
      AVG_COL_SIZES[#Data],2,FALSE)),
    COL_SIZES[[#This Row],[column_length]])
  ),
  COL_SIZES[[#This Row],[column_length]])</f>
        <v>9</v>
      </c>
      <c r="C3144" s="109">
        <f>VLOOKUP(A3144,DBMS_TYPE_SIZES[],2,FALSE)</f>
        <v>9</v>
      </c>
      <c r="D3144" s="109">
        <f>VLOOKUP(A3144,DBMS_TYPE_SIZES[],3,FALSE)</f>
        <v>9</v>
      </c>
      <c r="E3144" s="110">
        <f>VLOOKUP(A3144,DBMS_TYPE_SIZES[],4,FALSE)</f>
        <v>9</v>
      </c>
      <c r="F3144" t="s">
        <v>300</v>
      </c>
      <c r="G3144" t="s">
        <v>301</v>
      </c>
      <c r="H3144" t="s">
        <v>62</v>
      </c>
      <c r="I3144">
        <v>19</v>
      </c>
      <c r="J3144">
        <v>9</v>
      </c>
    </row>
    <row r="3145" spans="1:10">
      <c r="A3145" s="108" t="str">
        <f>COL_SIZES[[#This Row],[datatype]]&amp;"_"&amp;COL_SIZES[[#This Row],[column_prec]]&amp;"_"&amp;COL_SIZES[[#This Row],[col_len]]</f>
        <v>int_10_4</v>
      </c>
      <c r="B3145" s="108">
        <f>IF(COL_SIZES[[#This Row],[datatype]] = "varchar",
  MIN(
    COL_SIZES[[#This Row],[column_length]],
    IFERROR(VALUE(VLOOKUP(
      COL_SIZES[[#This Row],[table_name]]&amp;"."&amp;COL_SIZES[[#This Row],[column_name]],
      AVG_COL_SIZES[#Data],2,FALSE)),
    COL_SIZES[[#This Row],[column_length]])
  ),
  COL_SIZES[[#This Row],[column_length]])</f>
        <v>4</v>
      </c>
      <c r="C3145" s="109">
        <f>VLOOKUP(A3145,DBMS_TYPE_SIZES[],2,FALSE)</f>
        <v>9</v>
      </c>
      <c r="D3145" s="109">
        <f>VLOOKUP(A3145,DBMS_TYPE_SIZES[],3,FALSE)</f>
        <v>4</v>
      </c>
      <c r="E3145" s="110">
        <f>VLOOKUP(A3145,DBMS_TYPE_SIZES[],4,FALSE)</f>
        <v>4</v>
      </c>
      <c r="F3145" t="s">
        <v>300</v>
      </c>
      <c r="G3145" t="s">
        <v>67</v>
      </c>
      <c r="H3145" t="s">
        <v>18</v>
      </c>
      <c r="I3145">
        <v>10</v>
      </c>
      <c r="J3145">
        <v>4</v>
      </c>
    </row>
    <row r="3146" spans="1:10">
      <c r="A3146" s="108" t="str">
        <f>COL_SIZES[[#This Row],[datatype]]&amp;"_"&amp;COL_SIZES[[#This Row],[column_prec]]&amp;"_"&amp;COL_SIZES[[#This Row],[col_len]]</f>
        <v>int_10_4</v>
      </c>
      <c r="B3146" s="108">
        <f>IF(COL_SIZES[[#This Row],[datatype]] = "varchar",
  MIN(
    COL_SIZES[[#This Row],[column_length]],
    IFERROR(VALUE(VLOOKUP(
      COL_SIZES[[#This Row],[table_name]]&amp;"."&amp;COL_SIZES[[#This Row],[column_name]],
      AVG_COL_SIZES[#Data],2,FALSE)),
    COL_SIZES[[#This Row],[column_length]])
  ),
  COL_SIZES[[#This Row],[column_length]])</f>
        <v>4</v>
      </c>
      <c r="C3146" s="109">
        <f>VLOOKUP(A3146,DBMS_TYPE_SIZES[],2,FALSE)</f>
        <v>9</v>
      </c>
      <c r="D3146" s="109">
        <f>VLOOKUP(A3146,DBMS_TYPE_SIZES[],3,FALSE)</f>
        <v>4</v>
      </c>
      <c r="E3146" s="110">
        <f>VLOOKUP(A3146,DBMS_TYPE_SIZES[],4,FALSE)</f>
        <v>4</v>
      </c>
      <c r="F3146" t="s">
        <v>300</v>
      </c>
      <c r="G3146" t="s">
        <v>291</v>
      </c>
      <c r="H3146" t="s">
        <v>18</v>
      </c>
      <c r="I3146">
        <v>10</v>
      </c>
      <c r="J3146">
        <v>4</v>
      </c>
    </row>
    <row r="3147" spans="1:10">
      <c r="A3147" s="108" t="str">
        <f>COL_SIZES[[#This Row],[datatype]]&amp;"_"&amp;COL_SIZES[[#This Row],[column_prec]]&amp;"_"&amp;COL_SIZES[[#This Row],[col_len]]</f>
        <v>int_10_4</v>
      </c>
      <c r="B3147" s="108">
        <f>IF(COL_SIZES[[#This Row],[datatype]] = "varchar",
  MIN(
    COL_SIZES[[#This Row],[column_length]],
    IFERROR(VALUE(VLOOKUP(
      COL_SIZES[[#This Row],[table_name]]&amp;"."&amp;COL_SIZES[[#This Row],[column_name]],
      AVG_COL_SIZES[#Data],2,FALSE)),
    COL_SIZES[[#This Row],[column_length]])
  ),
  COL_SIZES[[#This Row],[column_length]])</f>
        <v>4</v>
      </c>
      <c r="C3147" s="109">
        <f>VLOOKUP(A3147,DBMS_TYPE_SIZES[],2,FALSE)</f>
        <v>9</v>
      </c>
      <c r="D3147" s="109">
        <f>VLOOKUP(A3147,DBMS_TYPE_SIZES[],3,FALSE)</f>
        <v>4</v>
      </c>
      <c r="E3147" s="110">
        <f>VLOOKUP(A3147,DBMS_TYPE_SIZES[],4,FALSE)</f>
        <v>4</v>
      </c>
      <c r="F3147" t="s">
        <v>300</v>
      </c>
      <c r="G3147" t="s">
        <v>64</v>
      </c>
      <c r="H3147" t="s">
        <v>18</v>
      </c>
      <c r="I3147">
        <v>10</v>
      </c>
      <c r="J3147">
        <v>4</v>
      </c>
    </row>
    <row r="3148" spans="1:10">
      <c r="A3148" s="108" t="str">
        <f>COL_SIZES[[#This Row],[datatype]]&amp;"_"&amp;COL_SIZES[[#This Row],[column_prec]]&amp;"_"&amp;COL_SIZES[[#This Row],[col_len]]</f>
        <v>int_10_4</v>
      </c>
      <c r="B3148" s="108">
        <f>IF(COL_SIZES[[#This Row],[datatype]] = "varchar",
  MIN(
    COL_SIZES[[#This Row],[column_length]],
    IFERROR(VALUE(VLOOKUP(
      COL_SIZES[[#This Row],[table_name]]&amp;"."&amp;COL_SIZES[[#This Row],[column_name]],
      AVG_COL_SIZES[#Data],2,FALSE)),
    COL_SIZES[[#This Row],[column_length]])
  ),
  COL_SIZES[[#This Row],[column_length]])</f>
        <v>4</v>
      </c>
      <c r="C3148" s="109">
        <f>VLOOKUP(A3148,DBMS_TYPE_SIZES[],2,FALSE)</f>
        <v>9</v>
      </c>
      <c r="D3148" s="109">
        <f>VLOOKUP(A3148,DBMS_TYPE_SIZES[],3,FALSE)</f>
        <v>4</v>
      </c>
      <c r="E3148" s="110">
        <f>VLOOKUP(A3148,DBMS_TYPE_SIZES[],4,FALSE)</f>
        <v>4</v>
      </c>
      <c r="F3148" t="s">
        <v>300</v>
      </c>
      <c r="G3148" t="s">
        <v>265</v>
      </c>
      <c r="H3148" t="s">
        <v>18</v>
      </c>
      <c r="I3148">
        <v>10</v>
      </c>
      <c r="J3148">
        <v>4</v>
      </c>
    </row>
    <row r="3149" spans="1:10">
      <c r="A3149" s="108" t="str">
        <f>COL_SIZES[[#This Row],[datatype]]&amp;"_"&amp;COL_SIZES[[#This Row],[column_prec]]&amp;"_"&amp;COL_SIZES[[#This Row],[col_len]]</f>
        <v>int_10_4</v>
      </c>
      <c r="B3149" s="108">
        <f>IF(COL_SIZES[[#This Row],[datatype]] = "varchar",
  MIN(
    COL_SIZES[[#This Row],[column_length]],
    IFERROR(VALUE(VLOOKUP(
      COL_SIZES[[#This Row],[table_name]]&amp;"."&amp;COL_SIZES[[#This Row],[column_name]],
      AVG_COL_SIZES[#Data],2,FALSE)),
    COL_SIZES[[#This Row],[column_length]])
  ),
  COL_SIZES[[#This Row],[column_length]])</f>
        <v>4</v>
      </c>
      <c r="C3149" s="109">
        <f>VLOOKUP(A3149,DBMS_TYPE_SIZES[],2,FALSE)</f>
        <v>9</v>
      </c>
      <c r="D3149" s="109">
        <f>VLOOKUP(A3149,DBMS_TYPE_SIZES[],3,FALSE)</f>
        <v>4</v>
      </c>
      <c r="E3149" s="110">
        <f>VLOOKUP(A3149,DBMS_TYPE_SIZES[],4,FALSE)</f>
        <v>4</v>
      </c>
      <c r="F3149" t="s">
        <v>300</v>
      </c>
      <c r="G3149" t="s">
        <v>254</v>
      </c>
      <c r="H3149" t="s">
        <v>18</v>
      </c>
      <c r="I3149">
        <v>10</v>
      </c>
      <c r="J3149">
        <v>4</v>
      </c>
    </row>
    <row r="3150" spans="1:10">
      <c r="A3150" s="108" t="str">
        <f>COL_SIZES[[#This Row],[datatype]]&amp;"_"&amp;COL_SIZES[[#This Row],[column_prec]]&amp;"_"&amp;COL_SIZES[[#This Row],[col_len]]</f>
        <v>numeric_19_9</v>
      </c>
      <c r="B3150" s="108">
        <f>IF(COL_SIZES[[#This Row],[datatype]] = "varchar",
  MIN(
    COL_SIZES[[#This Row],[column_length]],
    IFERROR(VALUE(VLOOKUP(
      COL_SIZES[[#This Row],[table_name]]&amp;"."&amp;COL_SIZES[[#This Row],[column_name]],
      AVG_COL_SIZES[#Data],2,FALSE)),
    COL_SIZES[[#This Row],[column_length]])
  ),
  COL_SIZES[[#This Row],[column_length]])</f>
        <v>9</v>
      </c>
      <c r="C3150" s="109">
        <f>VLOOKUP(A3150,DBMS_TYPE_SIZES[],2,FALSE)</f>
        <v>9</v>
      </c>
      <c r="D3150" s="109">
        <f>VLOOKUP(A3150,DBMS_TYPE_SIZES[],3,FALSE)</f>
        <v>9</v>
      </c>
      <c r="E3150" s="110">
        <f>VLOOKUP(A3150,DBMS_TYPE_SIZES[],4,FALSE)</f>
        <v>9</v>
      </c>
      <c r="F3150" t="s">
        <v>300</v>
      </c>
      <c r="G3150" t="s">
        <v>151</v>
      </c>
      <c r="H3150" t="s">
        <v>62</v>
      </c>
      <c r="I3150">
        <v>19</v>
      </c>
      <c r="J3150">
        <v>9</v>
      </c>
    </row>
    <row r="3151" spans="1:10">
      <c r="A3151" s="108" t="str">
        <f>COL_SIZES[[#This Row],[datatype]]&amp;"_"&amp;COL_SIZES[[#This Row],[column_prec]]&amp;"_"&amp;COL_SIZES[[#This Row],[col_len]]</f>
        <v>numeric_1_5</v>
      </c>
      <c r="B3151" s="108">
        <f>IF(COL_SIZES[[#This Row],[datatype]] = "varchar",
  MIN(
    COL_SIZES[[#This Row],[column_length]],
    IFERROR(VALUE(VLOOKUP(
      COL_SIZES[[#This Row],[table_name]]&amp;"."&amp;COL_SIZES[[#This Row],[column_name]],
      AVG_COL_SIZES[#Data],2,FALSE)),
    COL_SIZES[[#This Row],[column_length]])
  ),
  COL_SIZES[[#This Row],[column_length]])</f>
        <v>5</v>
      </c>
      <c r="C3151" s="109">
        <f>VLOOKUP(A3151,DBMS_TYPE_SIZES[],2,FALSE)</f>
        <v>5</v>
      </c>
      <c r="D3151" s="109">
        <f>VLOOKUP(A3151,DBMS_TYPE_SIZES[],3,FALSE)</f>
        <v>5</v>
      </c>
      <c r="E3151" s="110">
        <f>VLOOKUP(A3151,DBMS_TYPE_SIZES[],4,FALSE)</f>
        <v>5</v>
      </c>
      <c r="F3151" t="s">
        <v>302</v>
      </c>
      <c r="G3151" t="s">
        <v>496</v>
      </c>
      <c r="H3151" t="s">
        <v>62</v>
      </c>
      <c r="I3151">
        <v>1</v>
      </c>
      <c r="J3151">
        <v>5</v>
      </c>
    </row>
    <row r="3152" spans="1:10">
      <c r="A3152" s="108" t="str">
        <f>COL_SIZES[[#This Row],[datatype]]&amp;"_"&amp;COL_SIZES[[#This Row],[column_prec]]&amp;"_"&amp;COL_SIZES[[#This Row],[col_len]]</f>
        <v>numeric_19_9</v>
      </c>
      <c r="B3152" s="108">
        <f>IF(COL_SIZES[[#This Row],[datatype]] = "varchar",
  MIN(
    COL_SIZES[[#This Row],[column_length]],
    IFERROR(VALUE(VLOOKUP(
      COL_SIZES[[#This Row],[table_name]]&amp;"."&amp;COL_SIZES[[#This Row],[column_name]],
      AVG_COL_SIZES[#Data],2,FALSE)),
    COL_SIZES[[#This Row],[column_length]])
  ),
  COL_SIZES[[#This Row],[column_length]])</f>
        <v>9</v>
      </c>
      <c r="C3152" s="109">
        <f>VLOOKUP(A3152,DBMS_TYPE_SIZES[],2,FALSE)</f>
        <v>9</v>
      </c>
      <c r="D3152" s="109">
        <f>VLOOKUP(A3152,DBMS_TYPE_SIZES[],3,FALSE)</f>
        <v>9</v>
      </c>
      <c r="E3152" s="110">
        <f>VLOOKUP(A3152,DBMS_TYPE_SIZES[],4,FALSE)</f>
        <v>9</v>
      </c>
      <c r="F3152" t="s">
        <v>302</v>
      </c>
      <c r="G3152" t="s">
        <v>143</v>
      </c>
      <c r="H3152" t="s">
        <v>62</v>
      </c>
      <c r="I3152">
        <v>19</v>
      </c>
      <c r="J3152">
        <v>9</v>
      </c>
    </row>
    <row r="3153" spans="1:10">
      <c r="A3153" s="108" t="str">
        <f>COL_SIZES[[#This Row],[datatype]]&amp;"_"&amp;COL_SIZES[[#This Row],[column_prec]]&amp;"_"&amp;COL_SIZES[[#This Row],[col_len]]</f>
        <v>int_10_4</v>
      </c>
      <c r="B3153" s="108">
        <f>IF(COL_SIZES[[#This Row],[datatype]] = "varchar",
  MIN(
    COL_SIZES[[#This Row],[column_length]],
    IFERROR(VALUE(VLOOKUP(
      COL_SIZES[[#This Row],[table_name]]&amp;"."&amp;COL_SIZES[[#This Row],[column_name]],
      AVG_COL_SIZES[#Data],2,FALSE)),
    COL_SIZES[[#This Row],[column_length]])
  ),
  COL_SIZES[[#This Row],[column_length]])</f>
        <v>4</v>
      </c>
      <c r="C3153" s="109">
        <f>VLOOKUP(A3153,DBMS_TYPE_SIZES[],2,FALSE)</f>
        <v>9</v>
      </c>
      <c r="D3153" s="109">
        <f>VLOOKUP(A3153,DBMS_TYPE_SIZES[],3,FALSE)</f>
        <v>4</v>
      </c>
      <c r="E3153" s="110">
        <f>VLOOKUP(A3153,DBMS_TYPE_SIZES[],4,FALSE)</f>
        <v>4</v>
      </c>
      <c r="F3153" t="s">
        <v>302</v>
      </c>
      <c r="G3153" t="s">
        <v>70</v>
      </c>
      <c r="H3153" t="s">
        <v>18</v>
      </c>
      <c r="I3153">
        <v>10</v>
      </c>
      <c r="J3153">
        <v>4</v>
      </c>
    </row>
    <row r="3154" spans="1:10">
      <c r="A3154" s="108" t="str">
        <f>COL_SIZES[[#This Row],[datatype]]&amp;"_"&amp;COL_SIZES[[#This Row],[column_prec]]&amp;"_"&amp;COL_SIZES[[#This Row],[col_len]]</f>
        <v>numeric_19_9</v>
      </c>
      <c r="B3154" s="108">
        <f>IF(COL_SIZES[[#This Row],[datatype]] = "varchar",
  MIN(
    COL_SIZES[[#This Row],[column_length]],
    IFERROR(VALUE(VLOOKUP(
      COL_SIZES[[#This Row],[table_name]]&amp;"."&amp;COL_SIZES[[#This Row],[column_name]],
      AVG_COL_SIZES[#Data],2,FALSE)),
    COL_SIZES[[#This Row],[column_length]])
  ),
  COL_SIZES[[#This Row],[column_length]])</f>
        <v>9</v>
      </c>
      <c r="C3154" s="109">
        <f>VLOOKUP(A3154,DBMS_TYPE_SIZES[],2,FALSE)</f>
        <v>9</v>
      </c>
      <c r="D3154" s="109">
        <f>VLOOKUP(A3154,DBMS_TYPE_SIZES[],3,FALSE)</f>
        <v>9</v>
      </c>
      <c r="E3154" s="110">
        <f>VLOOKUP(A3154,DBMS_TYPE_SIZES[],4,FALSE)</f>
        <v>9</v>
      </c>
      <c r="F3154" t="s">
        <v>302</v>
      </c>
      <c r="G3154" t="s">
        <v>1342</v>
      </c>
      <c r="H3154" t="s">
        <v>62</v>
      </c>
      <c r="I3154">
        <v>19</v>
      </c>
      <c r="J3154">
        <v>9</v>
      </c>
    </row>
    <row r="3155" spans="1:10">
      <c r="A3155" s="108" t="str">
        <f>COL_SIZES[[#This Row],[datatype]]&amp;"_"&amp;COL_SIZES[[#This Row],[column_prec]]&amp;"_"&amp;COL_SIZES[[#This Row],[col_len]]</f>
        <v>int_10_4</v>
      </c>
      <c r="B3155" s="108">
        <f>IF(COL_SIZES[[#This Row],[datatype]] = "varchar",
  MIN(
    COL_SIZES[[#This Row],[column_length]],
    IFERROR(VALUE(VLOOKUP(
      COL_SIZES[[#This Row],[table_name]]&amp;"."&amp;COL_SIZES[[#This Row],[column_name]],
      AVG_COL_SIZES[#Data],2,FALSE)),
    COL_SIZES[[#This Row],[column_length]])
  ),
  COL_SIZES[[#This Row],[column_length]])</f>
        <v>4</v>
      </c>
      <c r="C3155" s="109">
        <f>VLOOKUP(A3155,DBMS_TYPE_SIZES[],2,FALSE)</f>
        <v>9</v>
      </c>
      <c r="D3155" s="109">
        <f>VLOOKUP(A3155,DBMS_TYPE_SIZES[],3,FALSE)</f>
        <v>4</v>
      </c>
      <c r="E3155" s="110">
        <f>VLOOKUP(A3155,DBMS_TYPE_SIZES[],4,FALSE)</f>
        <v>4</v>
      </c>
      <c r="F3155" t="s">
        <v>302</v>
      </c>
      <c r="G3155" t="s">
        <v>288</v>
      </c>
      <c r="H3155" t="s">
        <v>18</v>
      </c>
      <c r="I3155">
        <v>10</v>
      </c>
      <c r="J3155">
        <v>4</v>
      </c>
    </row>
    <row r="3156" spans="1:10">
      <c r="A3156" s="108" t="str">
        <f>COL_SIZES[[#This Row],[datatype]]&amp;"_"&amp;COL_SIZES[[#This Row],[column_prec]]&amp;"_"&amp;COL_SIZES[[#This Row],[col_len]]</f>
        <v>int_10_4</v>
      </c>
      <c r="B3156" s="108">
        <f>IF(COL_SIZES[[#This Row],[datatype]] = "varchar",
  MIN(
    COL_SIZES[[#This Row],[column_length]],
    IFERROR(VALUE(VLOOKUP(
      COL_SIZES[[#This Row],[table_name]]&amp;"."&amp;COL_SIZES[[#This Row],[column_name]],
      AVG_COL_SIZES[#Data],2,FALSE)),
    COL_SIZES[[#This Row],[column_length]])
  ),
  COL_SIZES[[#This Row],[column_length]])</f>
        <v>4</v>
      </c>
      <c r="C3156" s="109">
        <f>VLOOKUP(A3156,DBMS_TYPE_SIZES[],2,FALSE)</f>
        <v>9</v>
      </c>
      <c r="D3156" s="109">
        <f>VLOOKUP(A3156,DBMS_TYPE_SIZES[],3,FALSE)</f>
        <v>4</v>
      </c>
      <c r="E3156" s="110">
        <f>VLOOKUP(A3156,DBMS_TYPE_SIZES[],4,FALSE)</f>
        <v>4</v>
      </c>
      <c r="F3156" t="s">
        <v>302</v>
      </c>
      <c r="G3156" t="s">
        <v>250</v>
      </c>
      <c r="H3156" t="s">
        <v>18</v>
      </c>
      <c r="I3156">
        <v>10</v>
      </c>
      <c r="J3156">
        <v>4</v>
      </c>
    </row>
    <row r="3157" spans="1:10">
      <c r="A3157" s="108" t="str">
        <f>COL_SIZES[[#This Row],[datatype]]&amp;"_"&amp;COL_SIZES[[#This Row],[column_prec]]&amp;"_"&amp;COL_SIZES[[#This Row],[col_len]]</f>
        <v>int_10_4</v>
      </c>
      <c r="B3157" s="108">
        <f>IF(COL_SIZES[[#This Row],[datatype]] = "varchar",
  MIN(
    COL_SIZES[[#This Row],[column_length]],
    IFERROR(VALUE(VLOOKUP(
      COL_SIZES[[#This Row],[table_name]]&amp;"."&amp;COL_SIZES[[#This Row],[column_name]],
      AVG_COL_SIZES[#Data],2,FALSE)),
    COL_SIZES[[#This Row],[column_length]])
  ),
  COL_SIZES[[#This Row],[column_length]])</f>
        <v>4</v>
      </c>
      <c r="C3157" s="109">
        <f>VLOOKUP(A3157,DBMS_TYPE_SIZES[],2,FALSE)</f>
        <v>9</v>
      </c>
      <c r="D3157" s="109">
        <f>VLOOKUP(A3157,DBMS_TYPE_SIZES[],3,FALSE)</f>
        <v>4</v>
      </c>
      <c r="E3157" s="110">
        <f>VLOOKUP(A3157,DBMS_TYPE_SIZES[],4,FALSE)</f>
        <v>4</v>
      </c>
      <c r="F3157" t="s">
        <v>302</v>
      </c>
      <c r="G3157" t="s">
        <v>263</v>
      </c>
      <c r="H3157" t="s">
        <v>18</v>
      </c>
      <c r="I3157">
        <v>10</v>
      </c>
      <c r="J3157">
        <v>4</v>
      </c>
    </row>
    <row r="3158" spans="1:10">
      <c r="A3158" s="108" t="str">
        <f>COL_SIZES[[#This Row],[datatype]]&amp;"_"&amp;COL_SIZES[[#This Row],[column_prec]]&amp;"_"&amp;COL_SIZES[[#This Row],[col_len]]</f>
        <v>int_10_4</v>
      </c>
      <c r="B3158" s="108">
        <f>IF(COL_SIZES[[#This Row],[datatype]] = "varchar",
  MIN(
    COL_SIZES[[#This Row],[column_length]],
    IFERROR(VALUE(VLOOKUP(
      COL_SIZES[[#This Row],[table_name]]&amp;"."&amp;COL_SIZES[[#This Row],[column_name]],
      AVG_COL_SIZES[#Data],2,FALSE)),
    COL_SIZES[[#This Row],[column_length]])
  ),
  COL_SIZES[[#This Row],[column_length]])</f>
        <v>4</v>
      </c>
      <c r="C3158" s="109">
        <f>VLOOKUP(A3158,DBMS_TYPE_SIZES[],2,FALSE)</f>
        <v>9</v>
      </c>
      <c r="D3158" s="109">
        <f>VLOOKUP(A3158,DBMS_TYPE_SIZES[],3,FALSE)</f>
        <v>4</v>
      </c>
      <c r="E3158" s="110">
        <f>VLOOKUP(A3158,DBMS_TYPE_SIZES[],4,FALSE)</f>
        <v>4</v>
      </c>
      <c r="F3158" t="s">
        <v>302</v>
      </c>
      <c r="G3158" t="s">
        <v>1088</v>
      </c>
      <c r="H3158" t="s">
        <v>18</v>
      </c>
      <c r="I3158">
        <v>10</v>
      </c>
      <c r="J3158">
        <v>4</v>
      </c>
    </row>
    <row r="3159" spans="1:10">
      <c r="A3159" s="108" t="str">
        <f>COL_SIZES[[#This Row],[datatype]]&amp;"_"&amp;COL_SIZES[[#This Row],[column_prec]]&amp;"_"&amp;COL_SIZES[[#This Row],[col_len]]</f>
        <v>numeric_1_5</v>
      </c>
      <c r="B3159" s="108">
        <f>IF(COL_SIZES[[#This Row],[datatype]] = "varchar",
  MIN(
    COL_SIZES[[#This Row],[column_length]],
    IFERROR(VALUE(VLOOKUP(
      COL_SIZES[[#This Row],[table_name]]&amp;"."&amp;COL_SIZES[[#This Row],[column_name]],
      AVG_COL_SIZES[#Data],2,FALSE)),
    COL_SIZES[[#This Row],[column_length]])
  ),
  COL_SIZES[[#This Row],[column_length]])</f>
        <v>5</v>
      </c>
      <c r="C3159" s="109">
        <f>VLOOKUP(A3159,DBMS_TYPE_SIZES[],2,FALSE)</f>
        <v>5</v>
      </c>
      <c r="D3159" s="109">
        <f>VLOOKUP(A3159,DBMS_TYPE_SIZES[],3,FALSE)</f>
        <v>5</v>
      </c>
      <c r="E3159" s="110">
        <f>VLOOKUP(A3159,DBMS_TYPE_SIZES[],4,FALSE)</f>
        <v>5</v>
      </c>
      <c r="F3159" t="s">
        <v>302</v>
      </c>
      <c r="G3159" t="s">
        <v>502</v>
      </c>
      <c r="H3159" t="s">
        <v>62</v>
      </c>
      <c r="I3159">
        <v>1</v>
      </c>
      <c r="J3159">
        <v>5</v>
      </c>
    </row>
    <row r="3160" spans="1:10">
      <c r="A3160" s="108" t="str">
        <f>COL_SIZES[[#This Row],[datatype]]&amp;"_"&amp;COL_SIZES[[#This Row],[column_prec]]&amp;"_"&amp;COL_SIZES[[#This Row],[col_len]]</f>
        <v>int_10_4</v>
      </c>
      <c r="B3160" s="108">
        <f>IF(COL_SIZES[[#This Row],[datatype]] = "varchar",
  MIN(
    COL_SIZES[[#This Row],[column_length]],
    IFERROR(VALUE(VLOOKUP(
      COL_SIZES[[#This Row],[table_name]]&amp;"."&amp;COL_SIZES[[#This Row],[column_name]],
      AVG_COL_SIZES[#Data],2,FALSE)),
    COL_SIZES[[#This Row],[column_length]])
  ),
  COL_SIZES[[#This Row],[column_length]])</f>
        <v>4</v>
      </c>
      <c r="C3160" s="109">
        <f>VLOOKUP(A3160,DBMS_TYPE_SIZES[],2,FALSE)</f>
        <v>9</v>
      </c>
      <c r="D3160" s="109">
        <f>VLOOKUP(A3160,DBMS_TYPE_SIZES[],3,FALSE)</f>
        <v>4</v>
      </c>
      <c r="E3160" s="110">
        <f>VLOOKUP(A3160,DBMS_TYPE_SIZES[],4,FALSE)</f>
        <v>4</v>
      </c>
      <c r="F3160" t="s">
        <v>302</v>
      </c>
      <c r="G3160" t="s">
        <v>303</v>
      </c>
      <c r="H3160" t="s">
        <v>18</v>
      </c>
      <c r="I3160">
        <v>10</v>
      </c>
      <c r="J3160">
        <v>4</v>
      </c>
    </row>
    <row r="3161" spans="1:10">
      <c r="A3161" s="108" t="str">
        <f>COL_SIZES[[#This Row],[datatype]]&amp;"_"&amp;COL_SIZES[[#This Row],[column_prec]]&amp;"_"&amp;COL_SIZES[[#This Row],[col_len]]</f>
        <v>int_10_4</v>
      </c>
      <c r="B3161" s="108">
        <f>IF(COL_SIZES[[#This Row],[datatype]] = "varchar",
  MIN(
    COL_SIZES[[#This Row],[column_length]],
    IFERROR(VALUE(VLOOKUP(
      COL_SIZES[[#This Row],[table_name]]&amp;"."&amp;COL_SIZES[[#This Row],[column_name]],
      AVG_COL_SIZES[#Data],2,FALSE)),
    COL_SIZES[[#This Row],[column_length]])
  ),
  COL_SIZES[[#This Row],[column_length]])</f>
        <v>4</v>
      </c>
      <c r="C3161" s="109">
        <f>VLOOKUP(A3161,DBMS_TYPE_SIZES[],2,FALSE)</f>
        <v>9</v>
      </c>
      <c r="D3161" s="109">
        <f>VLOOKUP(A3161,DBMS_TYPE_SIZES[],3,FALSE)</f>
        <v>4</v>
      </c>
      <c r="E3161" s="110">
        <f>VLOOKUP(A3161,DBMS_TYPE_SIZES[],4,FALSE)</f>
        <v>4</v>
      </c>
      <c r="F3161" t="s">
        <v>302</v>
      </c>
      <c r="G3161" t="s">
        <v>264</v>
      </c>
      <c r="H3161" t="s">
        <v>18</v>
      </c>
      <c r="I3161">
        <v>10</v>
      </c>
      <c r="J3161">
        <v>4</v>
      </c>
    </row>
    <row r="3162" spans="1:10">
      <c r="A3162" s="108" t="str">
        <f>COL_SIZES[[#This Row],[datatype]]&amp;"_"&amp;COL_SIZES[[#This Row],[column_prec]]&amp;"_"&amp;COL_SIZES[[#This Row],[col_len]]</f>
        <v>int_10_4</v>
      </c>
      <c r="B3162" s="108">
        <f>IF(COL_SIZES[[#This Row],[datatype]] = "varchar",
  MIN(
    COL_SIZES[[#This Row],[column_length]],
    IFERROR(VALUE(VLOOKUP(
      COL_SIZES[[#This Row],[table_name]]&amp;"."&amp;COL_SIZES[[#This Row],[column_name]],
      AVG_COL_SIZES[#Data],2,FALSE)),
    COL_SIZES[[#This Row],[column_length]])
  ),
  COL_SIZES[[#This Row],[column_length]])</f>
        <v>4</v>
      </c>
      <c r="C3162" s="109">
        <f>VLOOKUP(A3162,DBMS_TYPE_SIZES[],2,FALSE)</f>
        <v>9</v>
      </c>
      <c r="D3162" s="109">
        <f>VLOOKUP(A3162,DBMS_TYPE_SIZES[],3,FALSE)</f>
        <v>4</v>
      </c>
      <c r="E3162" s="110">
        <f>VLOOKUP(A3162,DBMS_TYPE_SIZES[],4,FALSE)</f>
        <v>4</v>
      </c>
      <c r="F3162" t="s">
        <v>302</v>
      </c>
      <c r="G3162" t="s">
        <v>295</v>
      </c>
      <c r="H3162" t="s">
        <v>18</v>
      </c>
      <c r="I3162">
        <v>10</v>
      </c>
      <c r="J3162">
        <v>4</v>
      </c>
    </row>
    <row r="3163" spans="1:10">
      <c r="A3163" s="108" t="str">
        <f>COL_SIZES[[#This Row],[datatype]]&amp;"_"&amp;COL_SIZES[[#This Row],[column_prec]]&amp;"_"&amp;COL_SIZES[[#This Row],[col_len]]</f>
        <v>numeric_19_9</v>
      </c>
      <c r="B3163" s="108">
        <f>IF(COL_SIZES[[#This Row],[datatype]] = "varchar",
  MIN(
    COL_SIZES[[#This Row],[column_length]],
    IFERROR(VALUE(VLOOKUP(
      COL_SIZES[[#This Row],[table_name]]&amp;"."&amp;COL_SIZES[[#This Row],[column_name]],
      AVG_COL_SIZES[#Data],2,FALSE)),
    COL_SIZES[[#This Row],[column_length]])
  ),
  COL_SIZES[[#This Row],[column_length]])</f>
        <v>9</v>
      </c>
      <c r="C3163" s="109">
        <f>VLOOKUP(A3163,DBMS_TYPE_SIZES[],2,FALSE)</f>
        <v>9</v>
      </c>
      <c r="D3163" s="109">
        <f>VLOOKUP(A3163,DBMS_TYPE_SIZES[],3,FALSE)</f>
        <v>9</v>
      </c>
      <c r="E3163" s="110">
        <f>VLOOKUP(A3163,DBMS_TYPE_SIZES[],4,FALSE)</f>
        <v>9</v>
      </c>
      <c r="F3163" t="s">
        <v>302</v>
      </c>
      <c r="G3163" t="s">
        <v>301</v>
      </c>
      <c r="H3163" t="s">
        <v>62</v>
      </c>
      <c r="I3163">
        <v>19</v>
      </c>
      <c r="J3163">
        <v>9</v>
      </c>
    </row>
    <row r="3164" spans="1:10">
      <c r="A3164" s="108" t="str">
        <f>COL_SIZES[[#This Row],[datatype]]&amp;"_"&amp;COL_SIZES[[#This Row],[column_prec]]&amp;"_"&amp;COL_SIZES[[#This Row],[col_len]]</f>
        <v>int_10_4</v>
      </c>
      <c r="B3164" s="108">
        <f>IF(COL_SIZES[[#This Row],[datatype]] = "varchar",
  MIN(
    COL_SIZES[[#This Row],[column_length]],
    IFERROR(VALUE(VLOOKUP(
      COL_SIZES[[#This Row],[table_name]]&amp;"."&amp;COL_SIZES[[#This Row],[column_name]],
      AVG_COL_SIZES[#Data],2,FALSE)),
    COL_SIZES[[#This Row],[column_length]])
  ),
  COL_SIZES[[#This Row],[column_length]])</f>
        <v>4</v>
      </c>
      <c r="C3164" s="109">
        <f>VLOOKUP(A3164,DBMS_TYPE_SIZES[],2,FALSE)</f>
        <v>9</v>
      </c>
      <c r="D3164" s="109">
        <f>VLOOKUP(A3164,DBMS_TYPE_SIZES[],3,FALSE)</f>
        <v>4</v>
      </c>
      <c r="E3164" s="110">
        <f>VLOOKUP(A3164,DBMS_TYPE_SIZES[],4,FALSE)</f>
        <v>4</v>
      </c>
      <c r="F3164" t="s">
        <v>302</v>
      </c>
      <c r="G3164" t="s">
        <v>1376</v>
      </c>
      <c r="H3164" t="s">
        <v>18</v>
      </c>
      <c r="I3164">
        <v>10</v>
      </c>
      <c r="J3164">
        <v>4</v>
      </c>
    </row>
    <row r="3165" spans="1:10">
      <c r="A3165" s="108" t="str">
        <f>COL_SIZES[[#This Row],[datatype]]&amp;"_"&amp;COL_SIZES[[#This Row],[column_prec]]&amp;"_"&amp;COL_SIZES[[#This Row],[col_len]]</f>
        <v>numeric_19_9</v>
      </c>
      <c r="B3165" s="108">
        <f>IF(COL_SIZES[[#This Row],[datatype]] = "varchar",
  MIN(
    COL_SIZES[[#This Row],[column_length]],
    IFERROR(VALUE(VLOOKUP(
      COL_SIZES[[#This Row],[table_name]]&amp;"."&amp;COL_SIZES[[#This Row],[column_name]],
      AVG_COL_SIZES[#Data],2,FALSE)),
    COL_SIZES[[#This Row],[column_length]])
  ),
  COL_SIZES[[#This Row],[column_length]])</f>
        <v>9</v>
      </c>
      <c r="C3165" s="109">
        <f>VLOOKUP(A3165,DBMS_TYPE_SIZES[],2,FALSE)</f>
        <v>9</v>
      </c>
      <c r="D3165" s="109">
        <f>VLOOKUP(A3165,DBMS_TYPE_SIZES[],3,FALSE)</f>
        <v>9</v>
      </c>
      <c r="E3165" s="110">
        <f>VLOOKUP(A3165,DBMS_TYPE_SIZES[],4,FALSE)</f>
        <v>9</v>
      </c>
      <c r="F3165" t="s">
        <v>302</v>
      </c>
      <c r="G3165" t="s">
        <v>304</v>
      </c>
      <c r="H3165" t="s">
        <v>62</v>
      </c>
      <c r="I3165">
        <v>19</v>
      </c>
      <c r="J3165">
        <v>9</v>
      </c>
    </row>
    <row r="3166" spans="1:10">
      <c r="A3166" s="108" t="str">
        <f>COL_SIZES[[#This Row],[datatype]]&amp;"_"&amp;COL_SIZES[[#This Row],[column_prec]]&amp;"_"&amp;COL_SIZES[[#This Row],[col_len]]</f>
        <v>int_10_4</v>
      </c>
      <c r="B3166" s="108">
        <f>IF(COL_SIZES[[#This Row],[datatype]] = "varchar",
  MIN(
    COL_SIZES[[#This Row],[column_length]],
    IFERROR(VALUE(VLOOKUP(
      COL_SIZES[[#This Row],[table_name]]&amp;"."&amp;COL_SIZES[[#This Row],[column_name]],
      AVG_COL_SIZES[#Data],2,FALSE)),
    COL_SIZES[[#This Row],[column_length]])
  ),
  COL_SIZES[[#This Row],[column_length]])</f>
        <v>4</v>
      </c>
      <c r="C3166" s="109">
        <f>VLOOKUP(A3166,DBMS_TYPE_SIZES[],2,FALSE)</f>
        <v>9</v>
      </c>
      <c r="D3166" s="109">
        <f>VLOOKUP(A3166,DBMS_TYPE_SIZES[],3,FALSE)</f>
        <v>4</v>
      </c>
      <c r="E3166" s="110">
        <f>VLOOKUP(A3166,DBMS_TYPE_SIZES[],4,FALSE)</f>
        <v>4</v>
      </c>
      <c r="F3166" t="s">
        <v>302</v>
      </c>
      <c r="G3166" t="s">
        <v>67</v>
      </c>
      <c r="H3166" t="s">
        <v>18</v>
      </c>
      <c r="I3166">
        <v>10</v>
      </c>
      <c r="J3166">
        <v>4</v>
      </c>
    </row>
    <row r="3167" spans="1:10">
      <c r="A3167" s="108" t="str">
        <f>COL_SIZES[[#This Row],[datatype]]&amp;"_"&amp;COL_SIZES[[#This Row],[column_prec]]&amp;"_"&amp;COL_SIZES[[#This Row],[col_len]]</f>
        <v>numeric_19_9</v>
      </c>
      <c r="B3167" s="108">
        <f>IF(COL_SIZES[[#This Row],[datatype]] = "varchar",
  MIN(
    COL_SIZES[[#This Row],[column_length]],
    IFERROR(VALUE(VLOOKUP(
      COL_SIZES[[#This Row],[table_name]]&amp;"."&amp;COL_SIZES[[#This Row],[column_name]],
      AVG_COL_SIZES[#Data],2,FALSE)),
    COL_SIZES[[#This Row],[column_length]])
  ),
  COL_SIZES[[#This Row],[column_length]])</f>
        <v>9</v>
      </c>
      <c r="C3167" s="109">
        <f>VLOOKUP(A3167,DBMS_TYPE_SIZES[],2,FALSE)</f>
        <v>9</v>
      </c>
      <c r="D3167" s="109">
        <f>VLOOKUP(A3167,DBMS_TYPE_SIZES[],3,FALSE)</f>
        <v>9</v>
      </c>
      <c r="E3167" s="110">
        <f>VLOOKUP(A3167,DBMS_TYPE_SIZES[],4,FALSE)</f>
        <v>9</v>
      </c>
      <c r="F3167" t="s">
        <v>302</v>
      </c>
      <c r="G3167" t="s">
        <v>1343</v>
      </c>
      <c r="H3167" t="s">
        <v>62</v>
      </c>
      <c r="I3167">
        <v>19</v>
      </c>
      <c r="J3167">
        <v>9</v>
      </c>
    </row>
    <row r="3168" spans="1:10">
      <c r="A3168" s="108" t="str">
        <f>COL_SIZES[[#This Row],[datatype]]&amp;"_"&amp;COL_SIZES[[#This Row],[column_prec]]&amp;"_"&amp;COL_SIZES[[#This Row],[col_len]]</f>
        <v>int_10_4</v>
      </c>
      <c r="B3168" s="108">
        <f>IF(COL_SIZES[[#This Row],[datatype]] = "varchar",
  MIN(
    COL_SIZES[[#This Row],[column_length]],
    IFERROR(VALUE(VLOOKUP(
      COL_SIZES[[#This Row],[table_name]]&amp;"."&amp;COL_SIZES[[#This Row],[column_name]],
      AVG_COL_SIZES[#Data],2,FALSE)),
    COL_SIZES[[#This Row],[column_length]])
  ),
  COL_SIZES[[#This Row],[column_length]])</f>
        <v>4</v>
      </c>
      <c r="C3168" s="109">
        <f>VLOOKUP(A3168,DBMS_TYPE_SIZES[],2,FALSE)</f>
        <v>9</v>
      </c>
      <c r="D3168" s="109">
        <f>VLOOKUP(A3168,DBMS_TYPE_SIZES[],3,FALSE)</f>
        <v>4</v>
      </c>
      <c r="E3168" s="110">
        <f>VLOOKUP(A3168,DBMS_TYPE_SIZES[],4,FALSE)</f>
        <v>4</v>
      </c>
      <c r="F3168" t="s">
        <v>302</v>
      </c>
      <c r="G3168" t="s">
        <v>291</v>
      </c>
      <c r="H3168" t="s">
        <v>18</v>
      </c>
      <c r="I3168">
        <v>10</v>
      </c>
      <c r="J3168">
        <v>4</v>
      </c>
    </row>
    <row r="3169" spans="1:10">
      <c r="A3169" s="108" t="str">
        <f>COL_SIZES[[#This Row],[datatype]]&amp;"_"&amp;COL_SIZES[[#This Row],[column_prec]]&amp;"_"&amp;COL_SIZES[[#This Row],[col_len]]</f>
        <v>int_10_4</v>
      </c>
      <c r="B3169" s="108">
        <f>IF(COL_SIZES[[#This Row],[datatype]] = "varchar",
  MIN(
    COL_SIZES[[#This Row],[column_length]],
    IFERROR(VALUE(VLOOKUP(
      COL_SIZES[[#This Row],[table_name]]&amp;"."&amp;COL_SIZES[[#This Row],[column_name]],
      AVG_COL_SIZES[#Data],2,FALSE)),
    COL_SIZES[[#This Row],[column_length]])
  ),
  COL_SIZES[[#This Row],[column_length]])</f>
        <v>4</v>
      </c>
      <c r="C3169" s="109">
        <f>VLOOKUP(A3169,DBMS_TYPE_SIZES[],2,FALSE)</f>
        <v>9</v>
      </c>
      <c r="D3169" s="109">
        <f>VLOOKUP(A3169,DBMS_TYPE_SIZES[],3,FALSE)</f>
        <v>4</v>
      </c>
      <c r="E3169" s="110">
        <f>VLOOKUP(A3169,DBMS_TYPE_SIZES[],4,FALSE)</f>
        <v>4</v>
      </c>
      <c r="F3169" t="s">
        <v>302</v>
      </c>
      <c r="G3169" t="s">
        <v>64</v>
      </c>
      <c r="H3169" t="s">
        <v>18</v>
      </c>
      <c r="I3169">
        <v>10</v>
      </c>
      <c r="J3169">
        <v>4</v>
      </c>
    </row>
    <row r="3170" spans="1:10">
      <c r="A3170" s="108" t="str">
        <f>COL_SIZES[[#This Row],[datatype]]&amp;"_"&amp;COL_SIZES[[#This Row],[column_prec]]&amp;"_"&amp;COL_SIZES[[#This Row],[col_len]]</f>
        <v>int_10_4</v>
      </c>
      <c r="B3170" s="108">
        <f>IF(COL_SIZES[[#This Row],[datatype]] = "varchar",
  MIN(
    COL_SIZES[[#This Row],[column_length]],
    IFERROR(VALUE(VLOOKUP(
      COL_SIZES[[#This Row],[table_name]]&amp;"."&amp;COL_SIZES[[#This Row],[column_name]],
      AVG_COL_SIZES[#Data],2,FALSE)),
    COL_SIZES[[#This Row],[column_length]])
  ),
  COL_SIZES[[#This Row],[column_length]])</f>
        <v>4</v>
      </c>
      <c r="C3170" s="109">
        <f>VLOOKUP(A3170,DBMS_TYPE_SIZES[],2,FALSE)</f>
        <v>9</v>
      </c>
      <c r="D3170" s="109">
        <f>VLOOKUP(A3170,DBMS_TYPE_SIZES[],3,FALSE)</f>
        <v>4</v>
      </c>
      <c r="E3170" s="110">
        <f>VLOOKUP(A3170,DBMS_TYPE_SIZES[],4,FALSE)</f>
        <v>4</v>
      </c>
      <c r="F3170" t="s">
        <v>302</v>
      </c>
      <c r="G3170" t="s">
        <v>265</v>
      </c>
      <c r="H3170" t="s">
        <v>18</v>
      </c>
      <c r="I3170">
        <v>10</v>
      </c>
      <c r="J3170">
        <v>4</v>
      </c>
    </row>
    <row r="3171" spans="1:10">
      <c r="A3171" s="108" t="str">
        <f>COL_SIZES[[#This Row],[datatype]]&amp;"_"&amp;COL_SIZES[[#This Row],[column_prec]]&amp;"_"&amp;COL_SIZES[[#This Row],[col_len]]</f>
        <v>int_10_4</v>
      </c>
      <c r="B3171" s="108">
        <f>IF(COL_SIZES[[#This Row],[datatype]] = "varchar",
  MIN(
    COL_SIZES[[#This Row],[column_length]],
    IFERROR(VALUE(VLOOKUP(
      COL_SIZES[[#This Row],[table_name]]&amp;"."&amp;COL_SIZES[[#This Row],[column_name]],
      AVG_COL_SIZES[#Data],2,FALSE)),
    COL_SIZES[[#This Row],[column_length]])
  ),
  COL_SIZES[[#This Row],[column_length]])</f>
        <v>4</v>
      </c>
      <c r="C3171" s="109">
        <f>VLOOKUP(A3171,DBMS_TYPE_SIZES[],2,FALSE)</f>
        <v>9</v>
      </c>
      <c r="D3171" s="109">
        <f>VLOOKUP(A3171,DBMS_TYPE_SIZES[],3,FALSE)</f>
        <v>4</v>
      </c>
      <c r="E3171" s="110">
        <f>VLOOKUP(A3171,DBMS_TYPE_SIZES[],4,FALSE)</f>
        <v>4</v>
      </c>
      <c r="F3171" t="s">
        <v>302</v>
      </c>
      <c r="G3171" t="s">
        <v>254</v>
      </c>
      <c r="H3171" t="s">
        <v>18</v>
      </c>
      <c r="I3171">
        <v>10</v>
      </c>
      <c r="J3171">
        <v>4</v>
      </c>
    </row>
    <row r="3172" spans="1:10">
      <c r="A3172" s="108" t="str">
        <f>COL_SIZES[[#This Row],[datatype]]&amp;"_"&amp;COL_SIZES[[#This Row],[column_prec]]&amp;"_"&amp;COL_SIZES[[#This Row],[col_len]]</f>
        <v>numeric_19_9</v>
      </c>
      <c r="B3172" s="108">
        <f>IF(COL_SIZES[[#This Row],[datatype]] = "varchar",
  MIN(
    COL_SIZES[[#This Row],[column_length]],
    IFERROR(VALUE(VLOOKUP(
      COL_SIZES[[#This Row],[table_name]]&amp;"."&amp;COL_SIZES[[#This Row],[column_name]],
      AVG_COL_SIZES[#Data],2,FALSE)),
    COL_SIZES[[#This Row],[column_length]])
  ),
  COL_SIZES[[#This Row],[column_length]])</f>
        <v>9</v>
      </c>
      <c r="C3172" s="109">
        <f>VLOOKUP(A3172,DBMS_TYPE_SIZES[],2,FALSE)</f>
        <v>9</v>
      </c>
      <c r="D3172" s="109">
        <f>VLOOKUP(A3172,DBMS_TYPE_SIZES[],3,FALSE)</f>
        <v>9</v>
      </c>
      <c r="E3172" s="110">
        <f>VLOOKUP(A3172,DBMS_TYPE_SIZES[],4,FALSE)</f>
        <v>9</v>
      </c>
      <c r="F3172" t="s">
        <v>302</v>
      </c>
      <c r="G3172" t="s">
        <v>151</v>
      </c>
      <c r="H3172" t="s">
        <v>62</v>
      </c>
      <c r="I3172">
        <v>19</v>
      </c>
      <c r="J3172">
        <v>9</v>
      </c>
    </row>
    <row r="3173" spans="1:10">
      <c r="A3173" s="108" t="str">
        <f>COL_SIZES[[#This Row],[datatype]]&amp;"_"&amp;COL_SIZES[[#This Row],[column_prec]]&amp;"_"&amp;COL_SIZES[[#This Row],[col_len]]</f>
        <v>numeric_1_5</v>
      </c>
      <c r="B3173" s="108">
        <f>IF(COL_SIZES[[#This Row],[datatype]] = "varchar",
  MIN(
    COL_SIZES[[#This Row],[column_length]],
    IFERROR(VALUE(VLOOKUP(
      COL_SIZES[[#This Row],[table_name]]&amp;"."&amp;COL_SIZES[[#This Row],[column_name]],
      AVG_COL_SIZES[#Data],2,FALSE)),
    COL_SIZES[[#This Row],[column_length]])
  ),
  COL_SIZES[[#This Row],[column_length]])</f>
        <v>5</v>
      </c>
      <c r="C3173" s="109">
        <f>VLOOKUP(A3173,DBMS_TYPE_SIZES[],2,FALSE)</f>
        <v>5</v>
      </c>
      <c r="D3173" s="109">
        <f>VLOOKUP(A3173,DBMS_TYPE_SIZES[],3,FALSE)</f>
        <v>5</v>
      </c>
      <c r="E3173" s="110">
        <f>VLOOKUP(A3173,DBMS_TYPE_SIZES[],4,FALSE)</f>
        <v>5</v>
      </c>
      <c r="F3173" t="s">
        <v>305</v>
      </c>
      <c r="G3173" t="s">
        <v>496</v>
      </c>
      <c r="H3173" t="s">
        <v>62</v>
      </c>
      <c r="I3173">
        <v>1</v>
      </c>
      <c r="J3173">
        <v>5</v>
      </c>
    </row>
    <row r="3174" spans="1:10">
      <c r="A3174" s="108" t="str">
        <f>COL_SIZES[[#This Row],[datatype]]&amp;"_"&amp;COL_SIZES[[#This Row],[column_prec]]&amp;"_"&amp;COL_SIZES[[#This Row],[col_len]]</f>
        <v>numeric_19_9</v>
      </c>
      <c r="B3174" s="108">
        <f>IF(COL_SIZES[[#This Row],[datatype]] = "varchar",
  MIN(
    COL_SIZES[[#This Row],[column_length]],
    IFERROR(VALUE(VLOOKUP(
      COL_SIZES[[#This Row],[table_name]]&amp;"."&amp;COL_SIZES[[#This Row],[column_name]],
      AVG_COL_SIZES[#Data],2,FALSE)),
    COL_SIZES[[#This Row],[column_length]])
  ),
  COL_SIZES[[#This Row],[column_length]])</f>
        <v>9</v>
      </c>
      <c r="C3174" s="109">
        <f>VLOOKUP(A3174,DBMS_TYPE_SIZES[],2,FALSE)</f>
        <v>9</v>
      </c>
      <c r="D3174" s="109">
        <f>VLOOKUP(A3174,DBMS_TYPE_SIZES[],3,FALSE)</f>
        <v>9</v>
      </c>
      <c r="E3174" s="110">
        <f>VLOOKUP(A3174,DBMS_TYPE_SIZES[],4,FALSE)</f>
        <v>9</v>
      </c>
      <c r="F3174" t="s">
        <v>305</v>
      </c>
      <c r="G3174" t="s">
        <v>143</v>
      </c>
      <c r="H3174" t="s">
        <v>62</v>
      </c>
      <c r="I3174">
        <v>19</v>
      </c>
      <c r="J3174">
        <v>9</v>
      </c>
    </row>
    <row r="3175" spans="1:10">
      <c r="A3175" s="108" t="str">
        <f>COL_SIZES[[#This Row],[datatype]]&amp;"_"&amp;COL_SIZES[[#This Row],[column_prec]]&amp;"_"&amp;COL_SIZES[[#This Row],[col_len]]</f>
        <v>int_10_4</v>
      </c>
      <c r="B3175" s="108">
        <f>IF(COL_SIZES[[#This Row],[datatype]] = "varchar",
  MIN(
    COL_SIZES[[#This Row],[column_length]],
    IFERROR(VALUE(VLOOKUP(
      COL_SIZES[[#This Row],[table_name]]&amp;"."&amp;COL_SIZES[[#This Row],[column_name]],
      AVG_COL_SIZES[#Data],2,FALSE)),
    COL_SIZES[[#This Row],[column_length]])
  ),
  COL_SIZES[[#This Row],[column_length]])</f>
        <v>4</v>
      </c>
      <c r="C3175" s="109">
        <f>VLOOKUP(A3175,DBMS_TYPE_SIZES[],2,FALSE)</f>
        <v>9</v>
      </c>
      <c r="D3175" s="109">
        <f>VLOOKUP(A3175,DBMS_TYPE_SIZES[],3,FALSE)</f>
        <v>4</v>
      </c>
      <c r="E3175" s="110">
        <f>VLOOKUP(A3175,DBMS_TYPE_SIZES[],4,FALSE)</f>
        <v>4</v>
      </c>
      <c r="F3175" t="s">
        <v>305</v>
      </c>
      <c r="G3175" t="s">
        <v>70</v>
      </c>
      <c r="H3175" t="s">
        <v>18</v>
      </c>
      <c r="I3175">
        <v>10</v>
      </c>
      <c r="J3175">
        <v>4</v>
      </c>
    </row>
    <row r="3176" spans="1:10">
      <c r="A3176" s="108" t="str">
        <f>COL_SIZES[[#This Row],[datatype]]&amp;"_"&amp;COL_SIZES[[#This Row],[column_prec]]&amp;"_"&amp;COL_SIZES[[#This Row],[col_len]]</f>
        <v>int_10_4</v>
      </c>
      <c r="B3176" s="108">
        <f>IF(COL_SIZES[[#This Row],[datatype]] = "varchar",
  MIN(
    COL_SIZES[[#This Row],[column_length]],
    IFERROR(VALUE(VLOOKUP(
      COL_SIZES[[#This Row],[table_name]]&amp;"."&amp;COL_SIZES[[#This Row],[column_name]],
      AVG_COL_SIZES[#Data],2,FALSE)),
    COL_SIZES[[#This Row],[column_length]])
  ),
  COL_SIZES[[#This Row],[column_length]])</f>
        <v>4</v>
      </c>
      <c r="C3176" s="109">
        <f>VLOOKUP(A3176,DBMS_TYPE_SIZES[],2,FALSE)</f>
        <v>9</v>
      </c>
      <c r="D3176" s="109">
        <f>VLOOKUP(A3176,DBMS_TYPE_SIZES[],3,FALSE)</f>
        <v>4</v>
      </c>
      <c r="E3176" s="110">
        <f>VLOOKUP(A3176,DBMS_TYPE_SIZES[],4,FALSE)</f>
        <v>4</v>
      </c>
      <c r="F3176" t="s">
        <v>305</v>
      </c>
      <c r="G3176" t="s">
        <v>288</v>
      </c>
      <c r="H3176" t="s">
        <v>18</v>
      </c>
      <c r="I3176">
        <v>10</v>
      </c>
      <c r="J3176">
        <v>4</v>
      </c>
    </row>
    <row r="3177" spans="1:10">
      <c r="A3177" s="108" t="str">
        <f>COL_SIZES[[#This Row],[datatype]]&amp;"_"&amp;COL_SIZES[[#This Row],[column_prec]]&amp;"_"&amp;COL_SIZES[[#This Row],[col_len]]</f>
        <v>int_10_4</v>
      </c>
      <c r="B3177" s="108">
        <f>IF(COL_SIZES[[#This Row],[datatype]] = "varchar",
  MIN(
    COL_SIZES[[#This Row],[column_length]],
    IFERROR(VALUE(VLOOKUP(
      COL_SIZES[[#This Row],[table_name]]&amp;"."&amp;COL_SIZES[[#This Row],[column_name]],
      AVG_COL_SIZES[#Data],2,FALSE)),
    COL_SIZES[[#This Row],[column_length]])
  ),
  COL_SIZES[[#This Row],[column_length]])</f>
        <v>4</v>
      </c>
      <c r="C3177" s="109">
        <f>VLOOKUP(A3177,DBMS_TYPE_SIZES[],2,FALSE)</f>
        <v>9</v>
      </c>
      <c r="D3177" s="109">
        <f>VLOOKUP(A3177,DBMS_TYPE_SIZES[],3,FALSE)</f>
        <v>4</v>
      </c>
      <c r="E3177" s="110">
        <f>VLOOKUP(A3177,DBMS_TYPE_SIZES[],4,FALSE)</f>
        <v>4</v>
      </c>
      <c r="F3177" t="s">
        <v>305</v>
      </c>
      <c r="G3177" t="s">
        <v>250</v>
      </c>
      <c r="H3177" t="s">
        <v>18</v>
      </c>
      <c r="I3177">
        <v>10</v>
      </c>
      <c r="J3177">
        <v>4</v>
      </c>
    </row>
    <row r="3178" spans="1:10">
      <c r="A3178" s="108" t="str">
        <f>COL_SIZES[[#This Row],[datatype]]&amp;"_"&amp;COL_SIZES[[#This Row],[column_prec]]&amp;"_"&amp;COL_SIZES[[#This Row],[col_len]]</f>
        <v>int_10_4</v>
      </c>
      <c r="B3178" s="108">
        <f>IF(COL_SIZES[[#This Row],[datatype]] = "varchar",
  MIN(
    COL_SIZES[[#This Row],[column_length]],
    IFERROR(VALUE(VLOOKUP(
      COL_SIZES[[#This Row],[table_name]]&amp;"."&amp;COL_SIZES[[#This Row],[column_name]],
      AVG_COL_SIZES[#Data],2,FALSE)),
    COL_SIZES[[#This Row],[column_length]])
  ),
  COL_SIZES[[#This Row],[column_length]])</f>
        <v>4</v>
      </c>
      <c r="C3178" s="109">
        <f>VLOOKUP(A3178,DBMS_TYPE_SIZES[],2,FALSE)</f>
        <v>9</v>
      </c>
      <c r="D3178" s="109">
        <f>VLOOKUP(A3178,DBMS_TYPE_SIZES[],3,FALSE)</f>
        <v>4</v>
      </c>
      <c r="E3178" s="110">
        <f>VLOOKUP(A3178,DBMS_TYPE_SIZES[],4,FALSE)</f>
        <v>4</v>
      </c>
      <c r="F3178" t="s">
        <v>305</v>
      </c>
      <c r="G3178" t="s">
        <v>263</v>
      </c>
      <c r="H3178" t="s">
        <v>18</v>
      </c>
      <c r="I3178">
        <v>10</v>
      </c>
      <c r="J3178">
        <v>4</v>
      </c>
    </row>
    <row r="3179" spans="1:10">
      <c r="A3179" s="108" t="str">
        <f>COL_SIZES[[#This Row],[datatype]]&amp;"_"&amp;COL_SIZES[[#This Row],[column_prec]]&amp;"_"&amp;COL_SIZES[[#This Row],[col_len]]</f>
        <v>numeric_1_5</v>
      </c>
      <c r="B3179" s="108">
        <f>IF(COL_SIZES[[#This Row],[datatype]] = "varchar",
  MIN(
    COL_SIZES[[#This Row],[column_length]],
    IFERROR(VALUE(VLOOKUP(
      COL_SIZES[[#This Row],[table_name]]&amp;"."&amp;COL_SIZES[[#This Row],[column_name]],
      AVG_COL_SIZES[#Data],2,FALSE)),
    COL_SIZES[[#This Row],[column_length]])
  ),
  COL_SIZES[[#This Row],[column_length]])</f>
        <v>5</v>
      </c>
      <c r="C3179" s="109">
        <f>VLOOKUP(A3179,DBMS_TYPE_SIZES[],2,FALSE)</f>
        <v>5</v>
      </c>
      <c r="D3179" s="109">
        <f>VLOOKUP(A3179,DBMS_TYPE_SIZES[],3,FALSE)</f>
        <v>5</v>
      </c>
      <c r="E3179" s="110">
        <f>VLOOKUP(A3179,DBMS_TYPE_SIZES[],4,FALSE)</f>
        <v>5</v>
      </c>
      <c r="F3179" t="s">
        <v>305</v>
      </c>
      <c r="G3179" t="s">
        <v>502</v>
      </c>
      <c r="H3179" t="s">
        <v>62</v>
      </c>
      <c r="I3179">
        <v>1</v>
      </c>
      <c r="J3179">
        <v>5</v>
      </c>
    </row>
    <row r="3180" spans="1:10">
      <c r="A3180" s="108" t="str">
        <f>COL_SIZES[[#This Row],[datatype]]&amp;"_"&amp;COL_SIZES[[#This Row],[column_prec]]&amp;"_"&amp;COL_SIZES[[#This Row],[col_len]]</f>
        <v>int_10_4</v>
      </c>
      <c r="B3180" s="108">
        <f>IF(COL_SIZES[[#This Row],[datatype]] = "varchar",
  MIN(
    COL_SIZES[[#This Row],[column_length]],
    IFERROR(VALUE(VLOOKUP(
      COL_SIZES[[#This Row],[table_name]]&amp;"."&amp;COL_SIZES[[#This Row],[column_name]],
      AVG_COL_SIZES[#Data],2,FALSE)),
    COL_SIZES[[#This Row],[column_length]])
  ),
  COL_SIZES[[#This Row],[column_length]])</f>
        <v>4</v>
      </c>
      <c r="C3180" s="109">
        <f>VLOOKUP(A3180,DBMS_TYPE_SIZES[],2,FALSE)</f>
        <v>9</v>
      </c>
      <c r="D3180" s="109">
        <f>VLOOKUP(A3180,DBMS_TYPE_SIZES[],3,FALSE)</f>
        <v>4</v>
      </c>
      <c r="E3180" s="110">
        <f>VLOOKUP(A3180,DBMS_TYPE_SIZES[],4,FALSE)</f>
        <v>4</v>
      </c>
      <c r="F3180" t="s">
        <v>305</v>
      </c>
      <c r="G3180" t="s">
        <v>303</v>
      </c>
      <c r="H3180" t="s">
        <v>18</v>
      </c>
      <c r="I3180">
        <v>10</v>
      </c>
      <c r="J3180">
        <v>4</v>
      </c>
    </row>
    <row r="3181" spans="1:10">
      <c r="A3181" s="108" t="str">
        <f>COL_SIZES[[#This Row],[datatype]]&amp;"_"&amp;COL_SIZES[[#This Row],[column_prec]]&amp;"_"&amp;COL_SIZES[[#This Row],[col_len]]</f>
        <v>int_10_4</v>
      </c>
      <c r="B3181" s="108">
        <f>IF(COL_SIZES[[#This Row],[datatype]] = "varchar",
  MIN(
    COL_SIZES[[#This Row],[column_length]],
    IFERROR(VALUE(VLOOKUP(
      COL_SIZES[[#This Row],[table_name]]&amp;"."&amp;COL_SIZES[[#This Row],[column_name]],
      AVG_COL_SIZES[#Data],2,FALSE)),
    COL_SIZES[[#This Row],[column_length]])
  ),
  COL_SIZES[[#This Row],[column_length]])</f>
        <v>4</v>
      </c>
      <c r="C3181" s="109">
        <f>VLOOKUP(A3181,DBMS_TYPE_SIZES[],2,FALSE)</f>
        <v>9</v>
      </c>
      <c r="D3181" s="109">
        <f>VLOOKUP(A3181,DBMS_TYPE_SIZES[],3,FALSE)</f>
        <v>4</v>
      </c>
      <c r="E3181" s="110">
        <f>VLOOKUP(A3181,DBMS_TYPE_SIZES[],4,FALSE)</f>
        <v>4</v>
      </c>
      <c r="F3181" t="s">
        <v>305</v>
      </c>
      <c r="G3181" t="s">
        <v>264</v>
      </c>
      <c r="H3181" t="s">
        <v>18</v>
      </c>
      <c r="I3181">
        <v>10</v>
      </c>
      <c r="J3181">
        <v>4</v>
      </c>
    </row>
    <row r="3182" spans="1:10">
      <c r="A3182" s="108" t="str">
        <f>COL_SIZES[[#This Row],[datatype]]&amp;"_"&amp;COL_SIZES[[#This Row],[column_prec]]&amp;"_"&amp;COL_SIZES[[#This Row],[col_len]]</f>
        <v>int_10_4</v>
      </c>
      <c r="B3182" s="108">
        <f>IF(COL_SIZES[[#This Row],[datatype]] = "varchar",
  MIN(
    COL_SIZES[[#This Row],[column_length]],
    IFERROR(VALUE(VLOOKUP(
      COL_SIZES[[#This Row],[table_name]]&amp;"."&amp;COL_SIZES[[#This Row],[column_name]],
      AVG_COL_SIZES[#Data],2,FALSE)),
    COL_SIZES[[#This Row],[column_length]])
  ),
  COL_SIZES[[#This Row],[column_length]])</f>
        <v>4</v>
      </c>
      <c r="C3182" s="109">
        <f>VLOOKUP(A3182,DBMS_TYPE_SIZES[],2,FALSE)</f>
        <v>9</v>
      </c>
      <c r="D3182" s="109">
        <f>VLOOKUP(A3182,DBMS_TYPE_SIZES[],3,FALSE)</f>
        <v>4</v>
      </c>
      <c r="E3182" s="110">
        <f>VLOOKUP(A3182,DBMS_TYPE_SIZES[],4,FALSE)</f>
        <v>4</v>
      </c>
      <c r="F3182" t="s">
        <v>305</v>
      </c>
      <c r="G3182" t="s">
        <v>295</v>
      </c>
      <c r="H3182" t="s">
        <v>18</v>
      </c>
      <c r="I3182">
        <v>10</v>
      </c>
      <c r="J3182">
        <v>4</v>
      </c>
    </row>
    <row r="3183" spans="1:10">
      <c r="A3183" s="108" t="str">
        <f>COL_SIZES[[#This Row],[datatype]]&amp;"_"&amp;COL_SIZES[[#This Row],[column_prec]]&amp;"_"&amp;COL_SIZES[[#This Row],[col_len]]</f>
        <v>int_10_4</v>
      </c>
      <c r="B3183" s="108">
        <f>IF(COL_SIZES[[#This Row],[datatype]] = "varchar",
  MIN(
    COL_SIZES[[#This Row],[column_length]],
    IFERROR(VALUE(VLOOKUP(
      COL_SIZES[[#This Row],[table_name]]&amp;"."&amp;COL_SIZES[[#This Row],[column_name]],
      AVG_COL_SIZES[#Data],2,FALSE)),
    COL_SIZES[[#This Row],[column_length]])
  ),
  COL_SIZES[[#This Row],[column_length]])</f>
        <v>4</v>
      </c>
      <c r="C3183" s="109">
        <f>VLOOKUP(A3183,DBMS_TYPE_SIZES[],2,FALSE)</f>
        <v>9</v>
      </c>
      <c r="D3183" s="109">
        <f>VLOOKUP(A3183,DBMS_TYPE_SIZES[],3,FALSE)</f>
        <v>4</v>
      </c>
      <c r="E3183" s="110">
        <f>VLOOKUP(A3183,DBMS_TYPE_SIZES[],4,FALSE)</f>
        <v>4</v>
      </c>
      <c r="F3183" t="s">
        <v>305</v>
      </c>
      <c r="G3183" t="s">
        <v>297</v>
      </c>
      <c r="H3183" t="s">
        <v>18</v>
      </c>
      <c r="I3183">
        <v>10</v>
      </c>
      <c r="J3183">
        <v>4</v>
      </c>
    </row>
    <row r="3184" spans="1:10">
      <c r="A3184" s="108" t="str">
        <f>COL_SIZES[[#This Row],[datatype]]&amp;"_"&amp;COL_SIZES[[#This Row],[column_prec]]&amp;"_"&amp;COL_SIZES[[#This Row],[col_len]]</f>
        <v>numeric_19_9</v>
      </c>
      <c r="B3184" s="108">
        <f>IF(COL_SIZES[[#This Row],[datatype]] = "varchar",
  MIN(
    COL_SIZES[[#This Row],[column_length]],
    IFERROR(VALUE(VLOOKUP(
      COL_SIZES[[#This Row],[table_name]]&amp;"."&amp;COL_SIZES[[#This Row],[column_name]],
      AVG_COL_SIZES[#Data],2,FALSE)),
    COL_SIZES[[#This Row],[column_length]])
  ),
  COL_SIZES[[#This Row],[column_length]])</f>
        <v>9</v>
      </c>
      <c r="C3184" s="109">
        <f>VLOOKUP(A3184,DBMS_TYPE_SIZES[],2,FALSE)</f>
        <v>9</v>
      </c>
      <c r="D3184" s="109">
        <f>VLOOKUP(A3184,DBMS_TYPE_SIZES[],3,FALSE)</f>
        <v>9</v>
      </c>
      <c r="E3184" s="110">
        <f>VLOOKUP(A3184,DBMS_TYPE_SIZES[],4,FALSE)</f>
        <v>9</v>
      </c>
      <c r="F3184" t="s">
        <v>305</v>
      </c>
      <c r="G3184" t="s">
        <v>301</v>
      </c>
      <c r="H3184" t="s">
        <v>62</v>
      </c>
      <c r="I3184">
        <v>19</v>
      </c>
      <c r="J3184">
        <v>9</v>
      </c>
    </row>
    <row r="3185" spans="1:10">
      <c r="A3185" s="108" t="str">
        <f>COL_SIZES[[#This Row],[datatype]]&amp;"_"&amp;COL_SIZES[[#This Row],[column_prec]]&amp;"_"&amp;COL_SIZES[[#This Row],[col_len]]</f>
        <v>int_10_4</v>
      </c>
      <c r="B3185" s="108">
        <f>IF(COL_SIZES[[#This Row],[datatype]] = "varchar",
  MIN(
    COL_SIZES[[#This Row],[column_length]],
    IFERROR(VALUE(VLOOKUP(
      COL_SIZES[[#This Row],[table_name]]&amp;"."&amp;COL_SIZES[[#This Row],[column_name]],
      AVG_COL_SIZES[#Data],2,FALSE)),
    COL_SIZES[[#This Row],[column_length]])
  ),
  COL_SIZES[[#This Row],[column_length]])</f>
        <v>4</v>
      </c>
      <c r="C3185" s="109">
        <f>VLOOKUP(A3185,DBMS_TYPE_SIZES[],2,FALSE)</f>
        <v>9</v>
      </c>
      <c r="D3185" s="109">
        <f>VLOOKUP(A3185,DBMS_TYPE_SIZES[],3,FALSE)</f>
        <v>4</v>
      </c>
      <c r="E3185" s="110">
        <f>VLOOKUP(A3185,DBMS_TYPE_SIZES[],4,FALSE)</f>
        <v>4</v>
      </c>
      <c r="F3185" t="s">
        <v>305</v>
      </c>
      <c r="G3185" t="s">
        <v>1376</v>
      </c>
      <c r="H3185" t="s">
        <v>18</v>
      </c>
      <c r="I3185">
        <v>10</v>
      </c>
      <c r="J3185">
        <v>4</v>
      </c>
    </row>
    <row r="3186" spans="1:10">
      <c r="A3186" s="108" t="str">
        <f>COL_SIZES[[#This Row],[datatype]]&amp;"_"&amp;COL_SIZES[[#This Row],[column_prec]]&amp;"_"&amp;COL_SIZES[[#This Row],[col_len]]</f>
        <v>numeric_19_9</v>
      </c>
      <c r="B3186" s="108">
        <f>IF(COL_SIZES[[#This Row],[datatype]] = "varchar",
  MIN(
    COL_SIZES[[#This Row],[column_length]],
    IFERROR(VALUE(VLOOKUP(
      COL_SIZES[[#This Row],[table_name]]&amp;"."&amp;COL_SIZES[[#This Row],[column_name]],
      AVG_COL_SIZES[#Data],2,FALSE)),
    COL_SIZES[[#This Row],[column_length]])
  ),
  COL_SIZES[[#This Row],[column_length]])</f>
        <v>9</v>
      </c>
      <c r="C3186" s="109">
        <f>VLOOKUP(A3186,DBMS_TYPE_SIZES[],2,FALSE)</f>
        <v>9</v>
      </c>
      <c r="D3186" s="109">
        <f>VLOOKUP(A3186,DBMS_TYPE_SIZES[],3,FALSE)</f>
        <v>9</v>
      </c>
      <c r="E3186" s="110">
        <f>VLOOKUP(A3186,DBMS_TYPE_SIZES[],4,FALSE)</f>
        <v>9</v>
      </c>
      <c r="F3186" t="s">
        <v>305</v>
      </c>
      <c r="G3186" t="s">
        <v>304</v>
      </c>
      <c r="H3186" t="s">
        <v>62</v>
      </c>
      <c r="I3186">
        <v>19</v>
      </c>
      <c r="J3186">
        <v>9</v>
      </c>
    </row>
    <row r="3187" spans="1:10">
      <c r="A3187" s="108" t="str">
        <f>COL_SIZES[[#This Row],[datatype]]&amp;"_"&amp;COL_SIZES[[#This Row],[column_prec]]&amp;"_"&amp;COL_SIZES[[#This Row],[col_len]]</f>
        <v>int_10_4</v>
      </c>
      <c r="B3187" s="108">
        <f>IF(COL_SIZES[[#This Row],[datatype]] = "varchar",
  MIN(
    COL_SIZES[[#This Row],[column_length]],
    IFERROR(VALUE(VLOOKUP(
      COL_SIZES[[#This Row],[table_name]]&amp;"."&amp;COL_SIZES[[#This Row],[column_name]],
      AVG_COL_SIZES[#Data],2,FALSE)),
    COL_SIZES[[#This Row],[column_length]])
  ),
  COL_SIZES[[#This Row],[column_length]])</f>
        <v>4</v>
      </c>
      <c r="C3187" s="109">
        <f>VLOOKUP(A3187,DBMS_TYPE_SIZES[],2,FALSE)</f>
        <v>9</v>
      </c>
      <c r="D3187" s="109">
        <f>VLOOKUP(A3187,DBMS_TYPE_SIZES[],3,FALSE)</f>
        <v>4</v>
      </c>
      <c r="E3187" s="110">
        <f>VLOOKUP(A3187,DBMS_TYPE_SIZES[],4,FALSE)</f>
        <v>4</v>
      </c>
      <c r="F3187" t="s">
        <v>305</v>
      </c>
      <c r="G3187" t="s">
        <v>1377</v>
      </c>
      <c r="H3187" t="s">
        <v>18</v>
      </c>
      <c r="I3187">
        <v>10</v>
      </c>
      <c r="J3187">
        <v>4</v>
      </c>
    </row>
    <row r="3188" spans="1:10">
      <c r="A3188" s="108" t="str">
        <f>COL_SIZES[[#This Row],[datatype]]&amp;"_"&amp;COL_SIZES[[#This Row],[column_prec]]&amp;"_"&amp;COL_SIZES[[#This Row],[col_len]]</f>
        <v>numeric_19_9</v>
      </c>
      <c r="B3188" s="108">
        <f>IF(COL_SIZES[[#This Row],[datatype]] = "varchar",
  MIN(
    COL_SIZES[[#This Row],[column_length]],
    IFERROR(VALUE(VLOOKUP(
      COL_SIZES[[#This Row],[table_name]]&amp;"."&amp;COL_SIZES[[#This Row],[column_name]],
      AVG_COL_SIZES[#Data],2,FALSE)),
    COL_SIZES[[#This Row],[column_length]])
  ),
  COL_SIZES[[#This Row],[column_length]])</f>
        <v>9</v>
      </c>
      <c r="C3188" s="109">
        <f>VLOOKUP(A3188,DBMS_TYPE_SIZES[],2,FALSE)</f>
        <v>9</v>
      </c>
      <c r="D3188" s="109">
        <f>VLOOKUP(A3188,DBMS_TYPE_SIZES[],3,FALSE)</f>
        <v>9</v>
      </c>
      <c r="E3188" s="110">
        <f>VLOOKUP(A3188,DBMS_TYPE_SIZES[],4,FALSE)</f>
        <v>9</v>
      </c>
      <c r="F3188" t="s">
        <v>305</v>
      </c>
      <c r="G3188" t="s">
        <v>306</v>
      </c>
      <c r="H3188" t="s">
        <v>62</v>
      </c>
      <c r="I3188">
        <v>19</v>
      </c>
      <c r="J3188">
        <v>9</v>
      </c>
    </row>
    <row r="3189" spans="1:10">
      <c r="A3189" s="108" t="str">
        <f>COL_SIZES[[#This Row],[datatype]]&amp;"_"&amp;COL_SIZES[[#This Row],[column_prec]]&amp;"_"&amp;COL_SIZES[[#This Row],[col_len]]</f>
        <v>int_10_4</v>
      </c>
      <c r="B3189" s="108">
        <f>IF(COL_SIZES[[#This Row],[datatype]] = "varchar",
  MIN(
    COL_SIZES[[#This Row],[column_length]],
    IFERROR(VALUE(VLOOKUP(
      COL_SIZES[[#This Row],[table_name]]&amp;"."&amp;COL_SIZES[[#This Row],[column_name]],
      AVG_COL_SIZES[#Data],2,FALSE)),
    COL_SIZES[[#This Row],[column_length]])
  ),
  COL_SIZES[[#This Row],[column_length]])</f>
        <v>4</v>
      </c>
      <c r="C3189" s="109">
        <f>VLOOKUP(A3189,DBMS_TYPE_SIZES[],2,FALSE)</f>
        <v>9</v>
      </c>
      <c r="D3189" s="109">
        <f>VLOOKUP(A3189,DBMS_TYPE_SIZES[],3,FALSE)</f>
        <v>4</v>
      </c>
      <c r="E3189" s="110">
        <f>VLOOKUP(A3189,DBMS_TYPE_SIZES[],4,FALSE)</f>
        <v>4</v>
      </c>
      <c r="F3189" t="s">
        <v>305</v>
      </c>
      <c r="G3189" t="s">
        <v>67</v>
      </c>
      <c r="H3189" t="s">
        <v>18</v>
      </c>
      <c r="I3189">
        <v>10</v>
      </c>
      <c r="J3189">
        <v>4</v>
      </c>
    </row>
    <row r="3190" spans="1:10">
      <c r="A3190" s="108" t="str">
        <f>COL_SIZES[[#This Row],[datatype]]&amp;"_"&amp;COL_SIZES[[#This Row],[column_prec]]&amp;"_"&amp;COL_SIZES[[#This Row],[col_len]]</f>
        <v>int_10_4</v>
      </c>
      <c r="B3190" s="108">
        <f>IF(COL_SIZES[[#This Row],[datatype]] = "varchar",
  MIN(
    COL_SIZES[[#This Row],[column_length]],
    IFERROR(VALUE(VLOOKUP(
      COL_SIZES[[#This Row],[table_name]]&amp;"."&amp;COL_SIZES[[#This Row],[column_name]],
      AVG_COL_SIZES[#Data],2,FALSE)),
    COL_SIZES[[#This Row],[column_length]])
  ),
  COL_SIZES[[#This Row],[column_length]])</f>
        <v>4</v>
      </c>
      <c r="C3190" s="109">
        <f>VLOOKUP(A3190,DBMS_TYPE_SIZES[],2,FALSE)</f>
        <v>9</v>
      </c>
      <c r="D3190" s="109">
        <f>VLOOKUP(A3190,DBMS_TYPE_SIZES[],3,FALSE)</f>
        <v>4</v>
      </c>
      <c r="E3190" s="110">
        <f>VLOOKUP(A3190,DBMS_TYPE_SIZES[],4,FALSE)</f>
        <v>4</v>
      </c>
      <c r="F3190" t="s">
        <v>305</v>
      </c>
      <c r="G3190" t="s">
        <v>291</v>
      </c>
      <c r="H3190" t="s">
        <v>18</v>
      </c>
      <c r="I3190">
        <v>10</v>
      </c>
      <c r="J3190">
        <v>4</v>
      </c>
    </row>
    <row r="3191" spans="1:10">
      <c r="A3191" s="108" t="str">
        <f>COL_SIZES[[#This Row],[datatype]]&amp;"_"&amp;COL_SIZES[[#This Row],[column_prec]]&amp;"_"&amp;COL_SIZES[[#This Row],[col_len]]</f>
        <v>int_10_4</v>
      </c>
      <c r="B3191" s="108">
        <f>IF(COL_SIZES[[#This Row],[datatype]] = "varchar",
  MIN(
    COL_SIZES[[#This Row],[column_length]],
    IFERROR(VALUE(VLOOKUP(
      COL_SIZES[[#This Row],[table_name]]&amp;"."&amp;COL_SIZES[[#This Row],[column_name]],
      AVG_COL_SIZES[#Data],2,FALSE)),
    COL_SIZES[[#This Row],[column_length]])
  ),
  COL_SIZES[[#This Row],[column_length]])</f>
        <v>4</v>
      </c>
      <c r="C3191" s="109">
        <f>VLOOKUP(A3191,DBMS_TYPE_SIZES[],2,FALSE)</f>
        <v>9</v>
      </c>
      <c r="D3191" s="109">
        <f>VLOOKUP(A3191,DBMS_TYPE_SIZES[],3,FALSE)</f>
        <v>4</v>
      </c>
      <c r="E3191" s="110">
        <f>VLOOKUP(A3191,DBMS_TYPE_SIZES[],4,FALSE)</f>
        <v>4</v>
      </c>
      <c r="F3191" t="s">
        <v>305</v>
      </c>
      <c r="G3191" t="s">
        <v>64</v>
      </c>
      <c r="H3191" t="s">
        <v>18</v>
      </c>
      <c r="I3191">
        <v>10</v>
      </c>
      <c r="J3191">
        <v>4</v>
      </c>
    </row>
    <row r="3192" spans="1:10">
      <c r="A3192" s="108" t="str">
        <f>COL_SIZES[[#This Row],[datatype]]&amp;"_"&amp;COL_SIZES[[#This Row],[column_prec]]&amp;"_"&amp;COL_SIZES[[#This Row],[col_len]]</f>
        <v>int_10_4</v>
      </c>
      <c r="B3192" s="108">
        <f>IF(COL_SIZES[[#This Row],[datatype]] = "varchar",
  MIN(
    COL_SIZES[[#This Row],[column_length]],
    IFERROR(VALUE(VLOOKUP(
      COL_SIZES[[#This Row],[table_name]]&amp;"."&amp;COL_SIZES[[#This Row],[column_name]],
      AVG_COL_SIZES[#Data],2,FALSE)),
    COL_SIZES[[#This Row],[column_length]])
  ),
  COL_SIZES[[#This Row],[column_length]])</f>
        <v>4</v>
      </c>
      <c r="C3192" s="109">
        <f>VLOOKUP(A3192,DBMS_TYPE_SIZES[],2,FALSE)</f>
        <v>9</v>
      </c>
      <c r="D3192" s="109">
        <f>VLOOKUP(A3192,DBMS_TYPE_SIZES[],3,FALSE)</f>
        <v>4</v>
      </c>
      <c r="E3192" s="110">
        <f>VLOOKUP(A3192,DBMS_TYPE_SIZES[],4,FALSE)</f>
        <v>4</v>
      </c>
      <c r="F3192" t="s">
        <v>305</v>
      </c>
      <c r="G3192" t="s">
        <v>265</v>
      </c>
      <c r="H3192" t="s">
        <v>18</v>
      </c>
      <c r="I3192">
        <v>10</v>
      </c>
      <c r="J3192">
        <v>4</v>
      </c>
    </row>
    <row r="3193" spans="1:10">
      <c r="A3193" s="108" t="str">
        <f>COL_SIZES[[#This Row],[datatype]]&amp;"_"&amp;COL_SIZES[[#This Row],[column_prec]]&amp;"_"&amp;COL_SIZES[[#This Row],[col_len]]</f>
        <v>int_10_4</v>
      </c>
      <c r="B3193" s="108">
        <f>IF(COL_SIZES[[#This Row],[datatype]] = "varchar",
  MIN(
    COL_SIZES[[#This Row],[column_length]],
    IFERROR(VALUE(VLOOKUP(
      COL_SIZES[[#This Row],[table_name]]&amp;"."&amp;COL_SIZES[[#This Row],[column_name]],
      AVG_COL_SIZES[#Data],2,FALSE)),
    COL_SIZES[[#This Row],[column_length]])
  ),
  COL_SIZES[[#This Row],[column_length]])</f>
        <v>4</v>
      </c>
      <c r="C3193" s="109">
        <f>VLOOKUP(A3193,DBMS_TYPE_SIZES[],2,FALSE)</f>
        <v>9</v>
      </c>
      <c r="D3193" s="109">
        <f>VLOOKUP(A3193,DBMS_TYPE_SIZES[],3,FALSE)</f>
        <v>4</v>
      </c>
      <c r="E3193" s="110">
        <f>VLOOKUP(A3193,DBMS_TYPE_SIZES[],4,FALSE)</f>
        <v>4</v>
      </c>
      <c r="F3193" t="s">
        <v>305</v>
      </c>
      <c r="G3193" t="s">
        <v>254</v>
      </c>
      <c r="H3193" t="s">
        <v>18</v>
      </c>
      <c r="I3193">
        <v>10</v>
      </c>
      <c r="J3193">
        <v>4</v>
      </c>
    </row>
    <row r="3194" spans="1:10">
      <c r="A3194" s="108" t="str">
        <f>COL_SIZES[[#This Row],[datatype]]&amp;"_"&amp;COL_SIZES[[#This Row],[column_prec]]&amp;"_"&amp;COL_SIZES[[#This Row],[col_len]]</f>
        <v>numeric_19_9</v>
      </c>
      <c r="B3194" s="108">
        <f>IF(COL_SIZES[[#This Row],[datatype]] = "varchar",
  MIN(
    COL_SIZES[[#This Row],[column_length]],
    IFERROR(VALUE(VLOOKUP(
      COL_SIZES[[#This Row],[table_name]]&amp;"."&amp;COL_SIZES[[#This Row],[column_name]],
      AVG_COL_SIZES[#Data],2,FALSE)),
    COL_SIZES[[#This Row],[column_length]])
  ),
  COL_SIZES[[#This Row],[column_length]])</f>
        <v>9</v>
      </c>
      <c r="C3194" s="109">
        <f>VLOOKUP(A3194,DBMS_TYPE_SIZES[],2,FALSE)</f>
        <v>9</v>
      </c>
      <c r="D3194" s="109">
        <f>VLOOKUP(A3194,DBMS_TYPE_SIZES[],3,FALSE)</f>
        <v>9</v>
      </c>
      <c r="E3194" s="110">
        <f>VLOOKUP(A3194,DBMS_TYPE_SIZES[],4,FALSE)</f>
        <v>9</v>
      </c>
      <c r="F3194" t="s">
        <v>305</v>
      </c>
      <c r="G3194" t="s">
        <v>151</v>
      </c>
      <c r="H3194" t="s">
        <v>62</v>
      </c>
      <c r="I3194">
        <v>19</v>
      </c>
      <c r="J3194">
        <v>9</v>
      </c>
    </row>
    <row r="3195" spans="1:10">
      <c r="A3195" s="108" t="str">
        <f>COL_SIZES[[#This Row],[datatype]]&amp;"_"&amp;COL_SIZES[[#This Row],[column_prec]]&amp;"_"&amp;COL_SIZES[[#This Row],[col_len]]</f>
        <v>varchar_0_50</v>
      </c>
      <c r="B3195" s="108">
        <f>IF(COL_SIZES[[#This Row],[datatype]] = "varchar",
  MIN(
    COL_SIZES[[#This Row],[column_length]],
    IFERROR(VALUE(VLOOKUP(
      COL_SIZES[[#This Row],[table_name]]&amp;"."&amp;COL_SIZES[[#This Row],[column_name]],
      AVG_COL_SIZES[#Data],2,FALSE)),
    COL_SIZES[[#This Row],[column_length]])
  ),
  COL_SIZES[[#This Row],[column_length]])</f>
        <v>50</v>
      </c>
      <c r="C3195" s="109">
        <f>VLOOKUP(A3195,DBMS_TYPE_SIZES[],2,FALSE)</f>
        <v>50</v>
      </c>
      <c r="D3195" s="109">
        <f>VLOOKUP(A3195,DBMS_TYPE_SIZES[],3,FALSE)</f>
        <v>50</v>
      </c>
      <c r="E3195" s="110">
        <f>VLOOKUP(A3195,DBMS_TYPE_SIZES[],4,FALSE)</f>
        <v>51</v>
      </c>
      <c r="F3195" t="s">
        <v>1378</v>
      </c>
      <c r="G3195" t="s">
        <v>693</v>
      </c>
      <c r="H3195" t="s">
        <v>86</v>
      </c>
      <c r="I3195">
        <v>0</v>
      </c>
      <c r="J3195">
        <v>50</v>
      </c>
    </row>
    <row r="3196" spans="1:10">
      <c r="A3196" s="108" t="str">
        <f>COL_SIZES[[#This Row],[datatype]]&amp;"_"&amp;COL_SIZES[[#This Row],[column_prec]]&amp;"_"&amp;COL_SIZES[[#This Row],[col_len]]</f>
        <v>numeric_19_9</v>
      </c>
      <c r="B3196" s="108">
        <f>IF(COL_SIZES[[#This Row],[datatype]] = "varchar",
  MIN(
    COL_SIZES[[#This Row],[column_length]],
    IFERROR(VALUE(VLOOKUP(
      COL_SIZES[[#This Row],[table_name]]&amp;"."&amp;COL_SIZES[[#This Row],[column_name]],
      AVG_COL_SIZES[#Data],2,FALSE)),
    COL_SIZES[[#This Row],[column_length]])
  ),
  COL_SIZES[[#This Row],[column_length]])</f>
        <v>9</v>
      </c>
      <c r="C3196" s="109">
        <f>VLOOKUP(A3196,DBMS_TYPE_SIZES[],2,FALSE)</f>
        <v>9</v>
      </c>
      <c r="D3196" s="109">
        <f>VLOOKUP(A3196,DBMS_TYPE_SIZES[],3,FALSE)</f>
        <v>9</v>
      </c>
      <c r="E3196" s="110">
        <f>VLOOKUP(A3196,DBMS_TYPE_SIZES[],4,FALSE)</f>
        <v>9</v>
      </c>
      <c r="F3196" t="s">
        <v>1378</v>
      </c>
      <c r="G3196" t="s">
        <v>143</v>
      </c>
      <c r="H3196" t="s">
        <v>62</v>
      </c>
      <c r="I3196">
        <v>19</v>
      </c>
      <c r="J3196">
        <v>9</v>
      </c>
    </row>
    <row r="3197" spans="1:10">
      <c r="A3197" s="108" t="str">
        <f>COL_SIZES[[#This Row],[datatype]]&amp;"_"&amp;COL_SIZES[[#This Row],[column_prec]]&amp;"_"&amp;COL_SIZES[[#This Row],[col_len]]</f>
        <v>int_10_4</v>
      </c>
      <c r="B3197" s="108">
        <f>IF(COL_SIZES[[#This Row],[datatype]] = "varchar",
  MIN(
    COL_SIZES[[#This Row],[column_length]],
    IFERROR(VALUE(VLOOKUP(
      COL_SIZES[[#This Row],[table_name]]&amp;"."&amp;COL_SIZES[[#This Row],[column_name]],
      AVG_COL_SIZES[#Data],2,FALSE)),
    COL_SIZES[[#This Row],[column_length]])
  ),
  COL_SIZES[[#This Row],[column_length]])</f>
        <v>4</v>
      </c>
      <c r="C3197" s="109">
        <f>VLOOKUP(A3197,DBMS_TYPE_SIZES[],2,FALSE)</f>
        <v>9</v>
      </c>
      <c r="D3197" s="109">
        <f>VLOOKUP(A3197,DBMS_TYPE_SIZES[],3,FALSE)</f>
        <v>4</v>
      </c>
      <c r="E3197" s="110">
        <f>VLOOKUP(A3197,DBMS_TYPE_SIZES[],4,FALSE)</f>
        <v>4</v>
      </c>
      <c r="F3197" t="s">
        <v>1378</v>
      </c>
      <c r="G3197" t="s">
        <v>288</v>
      </c>
      <c r="H3197" t="s">
        <v>18</v>
      </c>
      <c r="I3197">
        <v>10</v>
      </c>
      <c r="J3197">
        <v>4</v>
      </c>
    </row>
    <row r="3198" spans="1:10">
      <c r="A3198" s="108" t="str">
        <f>COL_SIZES[[#This Row],[datatype]]&amp;"_"&amp;COL_SIZES[[#This Row],[column_prec]]&amp;"_"&amp;COL_SIZES[[#This Row],[col_len]]</f>
        <v>varchar_0_255</v>
      </c>
      <c r="B3198" s="108">
        <f>IF(COL_SIZES[[#This Row],[datatype]] = "varchar",
  MIN(
    COL_SIZES[[#This Row],[column_length]],
    IFERROR(VALUE(VLOOKUP(
      COL_SIZES[[#This Row],[table_name]]&amp;"."&amp;COL_SIZES[[#This Row],[column_name]],
      AVG_COL_SIZES[#Data],2,FALSE)),
    COL_SIZES[[#This Row],[column_length]])
  ),
  COL_SIZES[[#This Row],[column_length]])</f>
        <v>255</v>
      </c>
      <c r="C3198" s="109">
        <f>VLOOKUP(A3198,DBMS_TYPE_SIZES[],2,FALSE)</f>
        <v>255</v>
      </c>
      <c r="D3198" s="109">
        <f>VLOOKUP(A3198,DBMS_TYPE_SIZES[],3,FALSE)</f>
        <v>255</v>
      </c>
      <c r="E3198" s="110">
        <f>VLOOKUP(A3198,DBMS_TYPE_SIZES[],4,FALSE)</f>
        <v>256</v>
      </c>
      <c r="F3198" t="s">
        <v>1378</v>
      </c>
      <c r="G3198" t="s">
        <v>764</v>
      </c>
      <c r="H3198" t="s">
        <v>86</v>
      </c>
      <c r="I3198">
        <v>0</v>
      </c>
      <c r="J3198">
        <v>255</v>
      </c>
    </row>
    <row r="3199" spans="1:10">
      <c r="A3199" s="108" t="str">
        <f>COL_SIZES[[#This Row],[datatype]]&amp;"_"&amp;COL_SIZES[[#This Row],[column_prec]]&amp;"_"&amp;COL_SIZES[[#This Row],[col_len]]</f>
        <v>int_10_4</v>
      </c>
      <c r="B3199" s="108">
        <f>IF(COL_SIZES[[#This Row],[datatype]] = "varchar",
  MIN(
    COL_SIZES[[#This Row],[column_length]],
    IFERROR(VALUE(VLOOKUP(
      COL_SIZES[[#This Row],[table_name]]&amp;"."&amp;COL_SIZES[[#This Row],[column_name]],
      AVG_COL_SIZES[#Data],2,FALSE)),
    COL_SIZES[[#This Row],[column_length]])
  ),
  COL_SIZES[[#This Row],[column_length]])</f>
        <v>4</v>
      </c>
      <c r="C3199" s="109">
        <f>VLOOKUP(A3199,DBMS_TYPE_SIZES[],2,FALSE)</f>
        <v>9</v>
      </c>
      <c r="D3199" s="109">
        <f>VLOOKUP(A3199,DBMS_TYPE_SIZES[],3,FALSE)</f>
        <v>4</v>
      </c>
      <c r="E3199" s="110">
        <f>VLOOKUP(A3199,DBMS_TYPE_SIZES[],4,FALSE)</f>
        <v>4</v>
      </c>
      <c r="F3199" t="s">
        <v>1378</v>
      </c>
      <c r="G3199" t="s">
        <v>212</v>
      </c>
      <c r="H3199" t="s">
        <v>18</v>
      </c>
      <c r="I3199">
        <v>10</v>
      </c>
      <c r="J3199">
        <v>4</v>
      </c>
    </row>
    <row r="3200" spans="1:10">
      <c r="A3200" s="108" t="str">
        <f>COL_SIZES[[#This Row],[datatype]]&amp;"_"&amp;COL_SIZES[[#This Row],[column_prec]]&amp;"_"&amp;COL_SIZES[[#This Row],[col_len]]</f>
        <v>numeric_19_9</v>
      </c>
      <c r="B3200" s="108">
        <f>IF(COL_SIZES[[#This Row],[datatype]] = "varchar",
  MIN(
    COL_SIZES[[#This Row],[column_length]],
    IFERROR(VALUE(VLOOKUP(
      COL_SIZES[[#This Row],[table_name]]&amp;"."&amp;COL_SIZES[[#This Row],[column_name]],
      AVG_COL_SIZES[#Data],2,FALSE)),
    COL_SIZES[[#This Row],[column_length]])
  ),
  COL_SIZES[[#This Row],[column_length]])</f>
        <v>9</v>
      </c>
      <c r="C3200" s="109">
        <f>VLOOKUP(A3200,DBMS_TYPE_SIZES[],2,FALSE)</f>
        <v>9</v>
      </c>
      <c r="D3200" s="109">
        <f>VLOOKUP(A3200,DBMS_TYPE_SIZES[],3,FALSE)</f>
        <v>9</v>
      </c>
      <c r="E3200" s="110">
        <f>VLOOKUP(A3200,DBMS_TYPE_SIZES[],4,FALSE)</f>
        <v>9</v>
      </c>
      <c r="F3200" t="s">
        <v>1378</v>
      </c>
      <c r="G3200" t="s">
        <v>246</v>
      </c>
      <c r="H3200" t="s">
        <v>62</v>
      </c>
      <c r="I3200">
        <v>19</v>
      </c>
      <c r="J3200">
        <v>9</v>
      </c>
    </row>
    <row r="3201" spans="1:10">
      <c r="A3201" s="108" t="str">
        <f>COL_SIZES[[#This Row],[datatype]]&amp;"_"&amp;COL_SIZES[[#This Row],[column_prec]]&amp;"_"&amp;COL_SIZES[[#This Row],[col_len]]</f>
        <v>numeric_19_9</v>
      </c>
      <c r="B3201" s="108">
        <f>IF(COL_SIZES[[#This Row],[datatype]] = "varchar",
  MIN(
    COL_SIZES[[#This Row],[column_length]],
    IFERROR(VALUE(VLOOKUP(
      COL_SIZES[[#This Row],[table_name]]&amp;"."&amp;COL_SIZES[[#This Row],[column_name]],
      AVG_COL_SIZES[#Data],2,FALSE)),
    COL_SIZES[[#This Row],[column_length]])
  ),
  COL_SIZES[[#This Row],[column_length]])</f>
        <v>9</v>
      </c>
      <c r="C3201" s="109">
        <f>VLOOKUP(A3201,DBMS_TYPE_SIZES[],2,FALSE)</f>
        <v>9</v>
      </c>
      <c r="D3201" s="109">
        <f>VLOOKUP(A3201,DBMS_TYPE_SIZES[],3,FALSE)</f>
        <v>9</v>
      </c>
      <c r="E3201" s="110">
        <f>VLOOKUP(A3201,DBMS_TYPE_SIZES[],4,FALSE)</f>
        <v>9</v>
      </c>
      <c r="F3201" t="s">
        <v>1378</v>
      </c>
      <c r="G3201" t="s">
        <v>248</v>
      </c>
      <c r="H3201" t="s">
        <v>62</v>
      </c>
      <c r="I3201">
        <v>19</v>
      </c>
      <c r="J3201">
        <v>9</v>
      </c>
    </row>
    <row r="3202" spans="1:10">
      <c r="A3202" s="108" t="str">
        <f>COL_SIZES[[#This Row],[datatype]]&amp;"_"&amp;COL_SIZES[[#This Row],[column_prec]]&amp;"_"&amp;COL_SIZES[[#This Row],[col_len]]</f>
        <v>int_10_4</v>
      </c>
      <c r="B3202" s="108">
        <f>IF(COL_SIZES[[#This Row],[datatype]] = "varchar",
  MIN(
    COL_SIZES[[#This Row],[column_length]],
    IFERROR(VALUE(VLOOKUP(
      COL_SIZES[[#This Row],[table_name]]&amp;"."&amp;COL_SIZES[[#This Row],[column_name]],
      AVG_COL_SIZES[#Data],2,FALSE)),
    COL_SIZES[[#This Row],[column_length]])
  ),
  COL_SIZES[[#This Row],[column_length]])</f>
        <v>4</v>
      </c>
      <c r="C3202" s="109">
        <f>VLOOKUP(A3202,DBMS_TYPE_SIZES[],2,FALSE)</f>
        <v>9</v>
      </c>
      <c r="D3202" s="109">
        <f>VLOOKUP(A3202,DBMS_TYPE_SIZES[],3,FALSE)</f>
        <v>4</v>
      </c>
      <c r="E3202" s="110">
        <f>VLOOKUP(A3202,DBMS_TYPE_SIZES[],4,FALSE)</f>
        <v>4</v>
      </c>
      <c r="F3202" t="s">
        <v>1378</v>
      </c>
      <c r="G3202" t="s">
        <v>256</v>
      </c>
      <c r="H3202" t="s">
        <v>18</v>
      </c>
      <c r="I3202">
        <v>10</v>
      </c>
      <c r="J3202">
        <v>4</v>
      </c>
    </row>
    <row r="3203" spans="1:10">
      <c r="A3203" s="108" t="str">
        <f>COL_SIZES[[#This Row],[datatype]]&amp;"_"&amp;COL_SIZES[[#This Row],[column_prec]]&amp;"_"&amp;COL_SIZES[[#This Row],[col_len]]</f>
        <v>int_10_4</v>
      </c>
      <c r="B3203" s="108">
        <f>IF(COL_SIZES[[#This Row],[datatype]] = "varchar",
  MIN(
    COL_SIZES[[#This Row],[column_length]],
    IFERROR(VALUE(VLOOKUP(
      COL_SIZES[[#This Row],[table_name]]&amp;"."&amp;COL_SIZES[[#This Row],[column_name]],
      AVG_COL_SIZES[#Data],2,FALSE)),
    COL_SIZES[[#This Row],[column_length]])
  ),
  COL_SIZES[[#This Row],[column_length]])</f>
        <v>4</v>
      </c>
      <c r="C3203" s="109">
        <f>VLOOKUP(A3203,DBMS_TYPE_SIZES[],2,FALSE)</f>
        <v>9</v>
      </c>
      <c r="D3203" s="109">
        <f>VLOOKUP(A3203,DBMS_TYPE_SIZES[],3,FALSE)</f>
        <v>4</v>
      </c>
      <c r="E3203" s="110">
        <f>VLOOKUP(A3203,DBMS_TYPE_SIZES[],4,FALSE)</f>
        <v>4</v>
      </c>
      <c r="F3203" t="s">
        <v>1378</v>
      </c>
      <c r="G3203" t="s">
        <v>249</v>
      </c>
      <c r="H3203" t="s">
        <v>18</v>
      </c>
      <c r="I3203">
        <v>10</v>
      </c>
      <c r="J3203">
        <v>4</v>
      </c>
    </row>
    <row r="3204" spans="1:10">
      <c r="A3204" s="108" t="str">
        <f>COL_SIZES[[#This Row],[datatype]]&amp;"_"&amp;COL_SIZES[[#This Row],[column_prec]]&amp;"_"&amp;COL_SIZES[[#This Row],[col_len]]</f>
        <v>int_10_4</v>
      </c>
      <c r="B3204" s="108">
        <f>IF(COL_SIZES[[#This Row],[datatype]] = "varchar",
  MIN(
    COL_SIZES[[#This Row],[column_length]],
    IFERROR(VALUE(VLOOKUP(
      COL_SIZES[[#This Row],[table_name]]&amp;"."&amp;COL_SIZES[[#This Row],[column_name]],
      AVG_COL_SIZES[#Data],2,FALSE)),
    COL_SIZES[[#This Row],[column_length]])
  ),
  COL_SIZES[[#This Row],[column_length]])</f>
        <v>4</v>
      </c>
      <c r="C3204" s="109">
        <f>VLOOKUP(A3204,DBMS_TYPE_SIZES[],2,FALSE)</f>
        <v>9</v>
      </c>
      <c r="D3204" s="109">
        <f>VLOOKUP(A3204,DBMS_TYPE_SIZES[],3,FALSE)</f>
        <v>4</v>
      </c>
      <c r="E3204" s="110">
        <f>VLOOKUP(A3204,DBMS_TYPE_SIZES[],4,FALSE)</f>
        <v>4</v>
      </c>
      <c r="F3204" t="s">
        <v>1378</v>
      </c>
      <c r="G3204" t="s">
        <v>1090</v>
      </c>
      <c r="H3204" t="s">
        <v>18</v>
      </c>
      <c r="I3204">
        <v>10</v>
      </c>
      <c r="J3204">
        <v>4</v>
      </c>
    </row>
    <row r="3205" spans="1:10">
      <c r="A3205" s="108" t="str">
        <f>COL_SIZES[[#This Row],[datatype]]&amp;"_"&amp;COL_SIZES[[#This Row],[column_prec]]&amp;"_"&amp;COL_SIZES[[#This Row],[col_len]]</f>
        <v>int_10_4</v>
      </c>
      <c r="B3205" s="108">
        <f>IF(COL_SIZES[[#This Row],[datatype]] = "varchar",
  MIN(
    COL_SIZES[[#This Row],[column_length]],
    IFERROR(VALUE(VLOOKUP(
      COL_SIZES[[#This Row],[table_name]]&amp;"."&amp;COL_SIZES[[#This Row],[column_name]],
      AVG_COL_SIZES[#Data],2,FALSE)),
    COL_SIZES[[#This Row],[column_length]])
  ),
  COL_SIZES[[#This Row],[column_length]])</f>
        <v>4</v>
      </c>
      <c r="C3205" s="109">
        <f>VLOOKUP(A3205,DBMS_TYPE_SIZES[],2,FALSE)</f>
        <v>9</v>
      </c>
      <c r="D3205" s="109">
        <f>VLOOKUP(A3205,DBMS_TYPE_SIZES[],3,FALSE)</f>
        <v>4</v>
      </c>
      <c r="E3205" s="110">
        <f>VLOOKUP(A3205,DBMS_TYPE_SIZES[],4,FALSE)</f>
        <v>4</v>
      </c>
      <c r="F3205" t="s">
        <v>1378</v>
      </c>
      <c r="G3205" t="s">
        <v>993</v>
      </c>
      <c r="H3205" t="s">
        <v>18</v>
      </c>
      <c r="I3205">
        <v>10</v>
      </c>
      <c r="J3205">
        <v>4</v>
      </c>
    </row>
    <row r="3206" spans="1:10">
      <c r="A3206" s="108" t="str">
        <f>COL_SIZES[[#This Row],[datatype]]&amp;"_"&amp;COL_SIZES[[#This Row],[column_prec]]&amp;"_"&amp;COL_SIZES[[#This Row],[col_len]]</f>
        <v>int_10_4</v>
      </c>
      <c r="B3206" s="108">
        <f>IF(COL_SIZES[[#This Row],[datatype]] = "varchar",
  MIN(
    COL_SIZES[[#This Row],[column_length]],
    IFERROR(VALUE(VLOOKUP(
      COL_SIZES[[#This Row],[table_name]]&amp;"."&amp;COL_SIZES[[#This Row],[column_name]],
      AVG_COL_SIZES[#Data],2,FALSE)),
    COL_SIZES[[#This Row],[column_length]])
  ),
  COL_SIZES[[#This Row],[column_length]])</f>
        <v>4</v>
      </c>
      <c r="C3206" s="109">
        <f>VLOOKUP(A3206,DBMS_TYPE_SIZES[],2,FALSE)</f>
        <v>9</v>
      </c>
      <c r="D3206" s="109">
        <f>VLOOKUP(A3206,DBMS_TYPE_SIZES[],3,FALSE)</f>
        <v>4</v>
      </c>
      <c r="E3206" s="110">
        <f>VLOOKUP(A3206,DBMS_TYPE_SIZES[],4,FALSE)</f>
        <v>4</v>
      </c>
      <c r="F3206" t="s">
        <v>1378</v>
      </c>
      <c r="G3206" t="s">
        <v>263</v>
      </c>
      <c r="H3206" t="s">
        <v>18</v>
      </c>
      <c r="I3206">
        <v>10</v>
      </c>
      <c r="J3206">
        <v>4</v>
      </c>
    </row>
    <row r="3207" spans="1:10">
      <c r="A3207" s="108" t="str">
        <f>COL_SIZES[[#This Row],[datatype]]&amp;"_"&amp;COL_SIZES[[#This Row],[column_prec]]&amp;"_"&amp;COL_SIZES[[#This Row],[col_len]]</f>
        <v>varchar_0_50</v>
      </c>
      <c r="B3207" s="108">
        <f>IF(COL_SIZES[[#This Row],[datatype]] = "varchar",
  MIN(
    COL_SIZES[[#This Row],[column_length]],
    IFERROR(VALUE(VLOOKUP(
      COL_SIZES[[#This Row],[table_name]]&amp;"."&amp;COL_SIZES[[#This Row],[column_name]],
      AVG_COL_SIZES[#Data],2,FALSE)),
    COL_SIZES[[#This Row],[column_length]])
  ),
  COL_SIZES[[#This Row],[column_length]])</f>
        <v>50</v>
      </c>
      <c r="C3207" s="109">
        <f>VLOOKUP(A3207,DBMS_TYPE_SIZES[],2,FALSE)</f>
        <v>50</v>
      </c>
      <c r="D3207" s="109">
        <f>VLOOKUP(A3207,DBMS_TYPE_SIZES[],3,FALSE)</f>
        <v>50</v>
      </c>
      <c r="E3207" s="110">
        <f>VLOOKUP(A3207,DBMS_TYPE_SIZES[],4,FALSE)</f>
        <v>51</v>
      </c>
      <c r="F3207" t="s">
        <v>1378</v>
      </c>
      <c r="G3207" t="s">
        <v>164</v>
      </c>
      <c r="H3207" t="s">
        <v>86</v>
      </c>
      <c r="I3207">
        <v>0</v>
      </c>
      <c r="J3207">
        <v>50</v>
      </c>
    </row>
    <row r="3208" spans="1:10">
      <c r="A3208" s="108" t="str">
        <f>COL_SIZES[[#This Row],[datatype]]&amp;"_"&amp;COL_SIZES[[#This Row],[column_prec]]&amp;"_"&amp;COL_SIZES[[#This Row],[col_len]]</f>
        <v>varchar_0_50</v>
      </c>
      <c r="B3208" s="108">
        <f>IF(COL_SIZES[[#This Row],[datatype]] = "varchar",
  MIN(
    COL_SIZES[[#This Row],[column_length]],
    IFERROR(VALUE(VLOOKUP(
      COL_SIZES[[#This Row],[table_name]]&amp;"."&amp;COL_SIZES[[#This Row],[column_name]],
      AVG_COL_SIZES[#Data],2,FALSE)),
    COL_SIZES[[#This Row],[column_length]])
  ),
  COL_SIZES[[#This Row],[column_length]])</f>
        <v>50</v>
      </c>
      <c r="C3208" s="109">
        <f>VLOOKUP(A3208,DBMS_TYPE_SIZES[],2,FALSE)</f>
        <v>50</v>
      </c>
      <c r="D3208" s="109">
        <f>VLOOKUP(A3208,DBMS_TYPE_SIZES[],3,FALSE)</f>
        <v>50</v>
      </c>
      <c r="E3208" s="110">
        <f>VLOOKUP(A3208,DBMS_TYPE_SIZES[],4,FALSE)</f>
        <v>51</v>
      </c>
      <c r="F3208" t="s">
        <v>1378</v>
      </c>
      <c r="G3208" t="s">
        <v>130</v>
      </c>
      <c r="H3208" t="s">
        <v>86</v>
      </c>
      <c r="I3208">
        <v>0</v>
      </c>
      <c r="J3208">
        <v>50</v>
      </c>
    </row>
    <row r="3209" spans="1:10">
      <c r="A3209" s="108" t="str">
        <f>COL_SIZES[[#This Row],[datatype]]&amp;"_"&amp;COL_SIZES[[#This Row],[column_prec]]&amp;"_"&amp;COL_SIZES[[#This Row],[col_len]]</f>
        <v>int_10_4</v>
      </c>
      <c r="B3209" s="108">
        <f>IF(COL_SIZES[[#This Row],[datatype]] = "varchar",
  MIN(
    COL_SIZES[[#This Row],[column_length]],
    IFERROR(VALUE(VLOOKUP(
      COL_SIZES[[#This Row],[table_name]]&amp;"."&amp;COL_SIZES[[#This Row],[column_name]],
      AVG_COL_SIZES[#Data],2,FALSE)),
    COL_SIZES[[#This Row],[column_length]])
  ),
  COL_SIZES[[#This Row],[column_length]])</f>
        <v>4</v>
      </c>
      <c r="C3209" s="109">
        <f>VLOOKUP(A3209,DBMS_TYPE_SIZES[],2,FALSE)</f>
        <v>9</v>
      </c>
      <c r="D3209" s="109">
        <f>VLOOKUP(A3209,DBMS_TYPE_SIZES[],3,FALSE)</f>
        <v>4</v>
      </c>
      <c r="E3209" s="110">
        <f>VLOOKUP(A3209,DBMS_TYPE_SIZES[],4,FALSE)</f>
        <v>4</v>
      </c>
      <c r="F3209" t="s">
        <v>1378</v>
      </c>
      <c r="G3209" t="s">
        <v>531</v>
      </c>
      <c r="H3209" t="s">
        <v>18</v>
      </c>
      <c r="I3209">
        <v>10</v>
      </c>
      <c r="J3209">
        <v>4</v>
      </c>
    </row>
    <row r="3210" spans="1:10">
      <c r="A3210" s="108" t="str">
        <f>COL_SIZES[[#This Row],[datatype]]&amp;"_"&amp;COL_SIZES[[#This Row],[column_prec]]&amp;"_"&amp;COL_SIZES[[#This Row],[col_len]]</f>
        <v>int_10_4</v>
      </c>
      <c r="B3210" s="108">
        <f>IF(COL_SIZES[[#This Row],[datatype]] = "varchar",
  MIN(
    COL_SIZES[[#This Row],[column_length]],
    IFERROR(VALUE(VLOOKUP(
      COL_SIZES[[#This Row],[table_name]]&amp;"."&amp;COL_SIZES[[#This Row],[column_name]],
      AVG_COL_SIZES[#Data],2,FALSE)),
    COL_SIZES[[#This Row],[column_length]])
  ),
  COL_SIZES[[#This Row],[column_length]])</f>
        <v>4</v>
      </c>
      <c r="C3210" s="109">
        <f>VLOOKUP(A3210,DBMS_TYPE_SIZES[],2,FALSE)</f>
        <v>9</v>
      </c>
      <c r="D3210" s="109">
        <f>VLOOKUP(A3210,DBMS_TYPE_SIZES[],3,FALSE)</f>
        <v>4</v>
      </c>
      <c r="E3210" s="110">
        <f>VLOOKUP(A3210,DBMS_TYPE_SIZES[],4,FALSE)</f>
        <v>4</v>
      </c>
      <c r="F3210" t="s">
        <v>1378</v>
      </c>
      <c r="G3210" t="s">
        <v>1244</v>
      </c>
      <c r="H3210" t="s">
        <v>18</v>
      </c>
      <c r="I3210">
        <v>10</v>
      </c>
      <c r="J3210">
        <v>4</v>
      </c>
    </row>
    <row r="3211" spans="1:10">
      <c r="A3211" s="108" t="str">
        <f>COL_SIZES[[#This Row],[datatype]]&amp;"_"&amp;COL_SIZES[[#This Row],[column_prec]]&amp;"_"&amp;COL_SIZES[[#This Row],[col_len]]</f>
        <v>int_10_4</v>
      </c>
      <c r="B3211" s="108">
        <f>IF(COL_SIZES[[#This Row],[datatype]] = "varchar",
  MIN(
    COL_SIZES[[#This Row],[column_length]],
    IFERROR(VALUE(VLOOKUP(
      COL_SIZES[[#This Row],[table_name]]&amp;"."&amp;COL_SIZES[[#This Row],[column_name]],
      AVG_COL_SIZES[#Data],2,FALSE)),
    COL_SIZES[[#This Row],[column_length]])
  ),
  COL_SIZES[[#This Row],[column_length]])</f>
        <v>4</v>
      </c>
      <c r="C3211" s="109">
        <f>VLOOKUP(A3211,DBMS_TYPE_SIZES[],2,FALSE)</f>
        <v>9</v>
      </c>
      <c r="D3211" s="109">
        <f>VLOOKUP(A3211,DBMS_TYPE_SIZES[],3,FALSE)</f>
        <v>4</v>
      </c>
      <c r="E3211" s="110">
        <f>VLOOKUP(A3211,DBMS_TYPE_SIZES[],4,FALSE)</f>
        <v>4</v>
      </c>
      <c r="F3211" t="s">
        <v>1378</v>
      </c>
      <c r="G3211" t="s">
        <v>264</v>
      </c>
      <c r="H3211" t="s">
        <v>18</v>
      </c>
      <c r="I3211">
        <v>10</v>
      </c>
      <c r="J3211">
        <v>4</v>
      </c>
    </row>
    <row r="3212" spans="1:10">
      <c r="A3212" s="108" t="str">
        <f>COL_SIZES[[#This Row],[datatype]]&amp;"_"&amp;COL_SIZES[[#This Row],[column_prec]]&amp;"_"&amp;COL_SIZES[[#This Row],[col_len]]</f>
        <v>int_10_4</v>
      </c>
      <c r="B3212" s="108">
        <f>IF(COL_SIZES[[#This Row],[datatype]] = "varchar",
  MIN(
    COL_SIZES[[#This Row],[column_length]],
    IFERROR(VALUE(VLOOKUP(
      COL_SIZES[[#This Row],[table_name]]&amp;"."&amp;COL_SIZES[[#This Row],[column_name]],
      AVG_COL_SIZES[#Data],2,FALSE)),
    COL_SIZES[[#This Row],[column_length]])
  ),
  COL_SIZES[[#This Row],[column_length]])</f>
        <v>4</v>
      </c>
      <c r="C3212" s="109">
        <f>VLOOKUP(A3212,DBMS_TYPE_SIZES[],2,FALSE)</f>
        <v>9</v>
      </c>
      <c r="D3212" s="109">
        <f>VLOOKUP(A3212,DBMS_TYPE_SIZES[],3,FALSE)</f>
        <v>4</v>
      </c>
      <c r="E3212" s="110">
        <f>VLOOKUP(A3212,DBMS_TYPE_SIZES[],4,FALSE)</f>
        <v>4</v>
      </c>
      <c r="F3212" t="s">
        <v>1378</v>
      </c>
      <c r="G3212" t="s">
        <v>291</v>
      </c>
      <c r="H3212" t="s">
        <v>18</v>
      </c>
      <c r="I3212">
        <v>10</v>
      </c>
      <c r="J3212">
        <v>4</v>
      </c>
    </row>
    <row r="3213" spans="1:10">
      <c r="A3213" s="108" t="str">
        <f>COL_SIZES[[#This Row],[datatype]]&amp;"_"&amp;COL_SIZES[[#This Row],[column_prec]]&amp;"_"&amp;COL_SIZES[[#This Row],[col_len]]</f>
        <v>int_10_4</v>
      </c>
      <c r="B3213" s="108">
        <f>IF(COL_SIZES[[#This Row],[datatype]] = "varchar",
  MIN(
    COL_SIZES[[#This Row],[column_length]],
    IFERROR(VALUE(VLOOKUP(
      COL_SIZES[[#This Row],[table_name]]&amp;"."&amp;COL_SIZES[[#This Row],[column_name]],
      AVG_COL_SIZES[#Data],2,FALSE)),
    COL_SIZES[[#This Row],[column_length]])
  ),
  COL_SIZES[[#This Row],[column_length]])</f>
        <v>4</v>
      </c>
      <c r="C3213" s="109">
        <f>VLOOKUP(A3213,DBMS_TYPE_SIZES[],2,FALSE)</f>
        <v>9</v>
      </c>
      <c r="D3213" s="109">
        <f>VLOOKUP(A3213,DBMS_TYPE_SIZES[],3,FALSE)</f>
        <v>4</v>
      </c>
      <c r="E3213" s="110">
        <f>VLOOKUP(A3213,DBMS_TYPE_SIZES[],4,FALSE)</f>
        <v>4</v>
      </c>
      <c r="F3213" t="s">
        <v>1378</v>
      </c>
      <c r="G3213" t="s">
        <v>706</v>
      </c>
      <c r="H3213" t="s">
        <v>18</v>
      </c>
      <c r="I3213">
        <v>10</v>
      </c>
      <c r="J3213">
        <v>4</v>
      </c>
    </row>
    <row r="3214" spans="1:10">
      <c r="A3214" s="108" t="str">
        <f>COL_SIZES[[#This Row],[datatype]]&amp;"_"&amp;COL_SIZES[[#This Row],[column_prec]]&amp;"_"&amp;COL_SIZES[[#This Row],[col_len]]</f>
        <v>int_10_4</v>
      </c>
      <c r="B3214" s="108">
        <f>IF(COL_SIZES[[#This Row],[datatype]] = "varchar",
  MIN(
    COL_SIZES[[#This Row],[column_length]],
    IFERROR(VALUE(VLOOKUP(
      COL_SIZES[[#This Row],[table_name]]&amp;"."&amp;COL_SIZES[[#This Row],[column_name]],
      AVG_COL_SIZES[#Data],2,FALSE)),
    COL_SIZES[[#This Row],[column_length]])
  ),
  COL_SIZES[[#This Row],[column_length]])</f>
        <v>4</v>
      </c>
      <c r="C3214" s="109">
        <f>VLOOKUP(A3214,DBMS_TYPE_SIZES[],2,FALSE)</f>
        <v>9</v>
      </c>
      <c r="D3214" s="109">
        <f>VLOOKUP(A3214,DBMS_TYPE_SIZES[],3,FALSE)</f>
        <v>4</v>
      </c>
      <c r="E3214" s="110">
        <f>VLOOKUP(A3214,DBMS_TYPE_SIZES[],4,FALSE)</f>
        <v>4</v>
      </c>
      <c r="F3214" t="s">
        <v>1378</v>
      </c>
      <c r="G3214" t="s">
        <v>64</v>
      </c>
      <c r="H3214" t="s">
        <v>18</v>
      </c>
      <c r="I3214">
        <v>10</v>
      </c>
      <c r="J3214">
        <v>4</v>
      </c>
    </row>
    <row r="3215" spans="1:10">
      <c r="A3215" s="108" t="str">
        <f>COL_SIZES[[#This Row],[datatype]]&amp;"_"&amp;COL_SIZES[[#This Row],[column_prec]]&amp;"_"&amp;COL_SIZES[[#This Row],[col_len]]</f>
        <v>numeric_1_5</v>
      </c>
      <c r="B3215" s="108">
        <f>IF(COL_SIZES[[#This Row],[datatype]] = "varchar",
  MIN(
    COL_SIZES[[#This Row],[column_length]],
    IFERROR(VALUE(VLOOKUP(
      COL_SIZES[[#This Row],[table_name]]&amp;"."&amp;COL_SIZES[[#This Row],[column_name]],
      AVG_COL_SIZES[#Data],2,FALSE)),
    COL_SIZES[[#This Row],[column_length]])
  ),
  COL_SIZES[[#This Row],[column_length]])</f>
        <v>5</v>
      </c>
      <c r="C3215" s="109">
        <f>VLOOKUP(A3215,DBMS_TYPE_SIZES[],2,FALSE)</f>
        <v>5</v>
      </c>
      <c r="D3215" s="109">
        <f>VLOOKUP(A3215,DBMS_TYPE_SIZES[],3,FALSE)</f>
        <v>5</v>
      </c>
      <c r="E3215" s="110">
        <f>VLOOKUP(A3215,DBMS_TYPE_SIZES[],4,FALSE)</f>
        <v>5</v>
      </c>
      <c r="F3215" t="s">
        <v>1656</v>
      </c>
      <c r="G3215" t="s">
        <v>496</v>
      </c>
      <c r="H3215" t="s">
        <v>62</v>
      </c>
      <c r="I3215">
        <v>1</v>
      </c>
      <c r="J3215">
        <v>5</v>
      </c>
    </row>
    <row r="3216" spans="1:10">
      <c r="A3216" s="108" t="str">
        <f>COL_SIZES[[#This Row],[datatype]]&amp;"_"&amp;COL_SIZES[[#This Row],[column_prec]]&amp;"_"&amp;COL_SIZES[[#This Row],[col_len]]</f>
        <v>numeric_1_5</v>
      </c>
      <c r="B3216" s="108">
        <f>IF(COL_SIZES[[#This Row],[datatype]] = "varchar",
  MIN(
    COL_SIZES[[#This Row],[column_length]],
    IFERROR(VALUE(VLOOKUP(
      COL_SIZES[[#This Row],[table_name]]&amp;"."&amp;COL_SIZES[[#This Row],[column_name]],
      AVG_COL_SIZES[#Data],2,FALSE)),
    COL_SIZES[[#This Row],[column_length]])
  ),
  COL_SIZES[[#This Row],[column_length]])</f>
        <v>5</v>
      </c>
      <c r="C3216" s="109">
        <f>VLOOKUP(A3216,DBMS_TYPE_SIZES[],2,FALSE)</f>
        <v>5</v>
      </c>
      <c r="D3216" s="109">
        <f>VLOOKUP(A3216,DBMS_TYPE_SIZES[],3,FALSE)</f>
        <v>5</v>
      </c>
      <c r="E3216" s="110">
        <f>VLOOKUP(A3216,DBMS_TYPE_SIZES[],4,FALSE)</f>
        <v>5</v>
      </c>
      <c r="F3216" t="s">
        <v>1656</v>
      </c>
      <c r="G3216" t="s">
        <v>1657</v>
      </c>
      <c r="H3216" t="s">
        <v>62</v>
      </c>
      <c r="I3216">
        <v>1</v>
      </c>
      <c r="J3216">
        <v>5</v>
      </c>
    </row>
    <row r="3217" spans="1:10">
      <c r="A3217" s="108" t="str">
        <f>COL_SIZES[[#This Row],[datatype]]&amp;"_"&amp;COL_SIZES[[#This Row],[column_prec]]&amp;"_"&amp;COL_SIZES[[#This Row],[col_len]]</f>
        <v>int_10_4</v>
      </c>
      <c r="B3217" s="108">
        <f>IF(COL_SIZES[[#This Row],[datatype]] = "varchar",
  MIN(
    COL_SIZES[[#This Row],[column_length]],
    IFERROR(VALUE(VLOOKUP(
      COL_SIZES[[#This Row],[table_name]]&amp;"."&amp;COL_SIZES[[#This Row],[column_name]],
      AVG_COL_SIZES[#Data],2,FALSE)),
    COL_SIZES[[#This Row],[column_length]])
  ),
  COL_SIZES[[#This Row],[column_length]])</f>
        <v>4</v>
      </c>
      <c r="C3217" s="109">
        <f>VLOOKUP(A3217,DBMS_TYPE_SIZES[],2,FALSE)</f>
        <v>9</v>
      </c>
      <c r="D3217" s="109">
        <f>VLOOKUP(A3217,DBMS_TYPE_SIZES[],3,FALSE)</f>
        <v>4</v>
      </c>
      <c r="E3217" s="110">
        <f>VLOOKUP(A3217,DBMS_TYPE_SIZES[],4,FALSE)</f>
        <v>4</v>
      </c>
      <c r="F3217" t="s">
        <v>1656</v>
      </c>
      <c r="G3217" t="s">
        <v>1658</v>
      </c>
      <c r="H3217" t="s">
        <v>18</v>
      </c>
      <c r="I3217">
        <v>10</v>
      </c>
      <c r="J3217">
        <v>4</v>
      </c>
    </row>
    <row r="3218" spans="1:10">
      <c r="A3218" s="108" t="str">
        <f>COL_SIZES[[#This Row],[datatype]]&amp;"_"&amp;COL_SIZES[[#This Row],[column_prec]]&amp;"_"&amp;COL_SIZES[[#This Row],[col_len]]</f>
        <v>int_10_4</v>
      </c>
      <c r="B3218" s="108">
        <f>IF(COL_SIZES[[#This Row],[datatype]] = "varchar",
  MIN(
    COL_SIZES[[#This Row],[column_length]],
    IFERROR(VALUE(VLOOKUP(
      COL_SIZES[[#This Row],[table_name]]&amp;"."&amp;COL_SIZES[[#This Row],[column_name]],
      AVG_COL_SIZES[#Data],2,FALSE)),
    COL_SIZES[[#This Row],[column_length]])
  ),
  COL_SIZES[[#This Row],[column_length]])</f>
        <v>4</v>
      </c>
      <c r="C3218" s="109">
        <f>VLOOKUP(A3218,DBMS_TYPE_SIZES[],2,FALSE)</f>
        <v>9</v>
      </c>
      <c r="D3218" s="109">
        <f>VLOOKUP(A3218,DBMS_TYPE_SIZES[],3,FALSE)</f>
        <v>4</v>
      </c>
      <c r="E3218" s="110">
        <f>VLOOKUP(A3218,DBMS_TYPE_SIZES[],4,FALSE)</f>
        <v>4</v>
      </c>
      <c r="F3218" t="s">
        <v>1656</v>
      </c>
      <c r="G3218" t="s">
        <v>1659</v>
      </c>
      <c r="H3218" t="s">
        <v>18</v>
      </c>
      <c r="I3218">
        <v>10</v>
      </c>
      <c r="J3218">
        <v>4</v>
      </c>
    </row>
    <row r="3219" spans="1:10">
      <c r="A3219" s="108" t="str">
        <f>COL_SIZES[[#This Row],[datatype]]&amp;"_"&amp;COL_SIZES[[#This Row],[column_prec]]&amp;"_"&amp;COL_SIZES[[#This Row],[col_len]]</f>
        <v>int_10_4</v>
      </c>
      <c r="B3219" s="108">
        <f>IF(COL_SIZES[[#This Row],[datatype]] = "varchar",
  MIN(
    COL_SIZES[[#This Row],[column_length]],
    IFERROR(VALUE(VLOOKUP(
      COL_SIZES[[#This Row],[table_name]]&amp;"."&amp;COL_SIZES[[#This Row],[column_name]],
      AVG_COL_SIZES[#Data],2,FALSE)),
    COL_SIZES[[#This Row],[column_length]])
  ),
  COL_SIZES[[#This Row],[column_length]])</f>
        <v>4</v>
      </c>
      <c r="C3219" s="109">
        <f>VLOOKUP(A3219,DBMS_TYPE_SIZES[],2,FALSE)</f>
        <v>9</v>
      </c>
      <c r="D3219" s="109">
        <f>VLOOKUP(A3219,DBMS_TYPE_SIZES[],3,FALSE)</f>
        <v>4</v>
      </c>
      <c r="E3219" s="110">
        <f>VLOOKUP(A3219,DBMS_TYPE_SIZES[],4,FALSE)</f>
        <v>4</v>
      </c>
      <c r="F3219" t="s">
        <v>1656</v>
      </c>
      <c r="G3219" t="s">
        <v>1660</v>
      </c>
      <c r="H3219" t="s">
        <v>18</v>
      </c>
      <c r="I3219">
        <v>10</v>
      </c>
      <c r="J3219">
        <v>4</v>
      </c>
    </row>
    <row r="3220" spans="1:10">
      <c r="A3220" s="108" t="str">
        <f>COL_SIZES[[#This Row],[datatype]]&amp;"_"&amp;COL_SIZES[[#This Row],[column_prec]]&amp;"_"&amp;COL_SIZES[[#This Row],[col_len]]</f>
        <v>varchar_0_50</v>
      </c>
      <c r="B3220" s="108">
        <f>IF(COL_SIZES[[#This Row],[datatype]] = "varchar",
  MIN(
    COL_SIZES[[#This Row],[column_length]],
    IFERROR(VALUE(VLOOKUP(
      COL_SIZES[[#This Row],[table_name]]&amp;"."&amp;COL_SIZES[[#This Row],[column_name]],
      AVG_COL_SIZES[#Data],2,FALSE)),
    COL_SIZES[[#This Row],[column_length]])
  ),
  COL_SIZES[[#This Row],[column_length]])</f>
        <v>50</v>
      </c>
      <c r="C3220" s="109">
        <f>VLOOKUP(A3220,DBMS_TYPE_SIZES[],2,FALSE)</f>
        <v>50</v>
      </c>
      <c r="D3220" s="109">
        <f>VLOOKUP(A3220,DBMS_TYPE_SIZES[],3,FALSE)</f>
        <v>50</v>
      </c>
      <c r="E3220" s="110">
        <f>VLOOKUP(A3220,DBMS_TYPE_SIZES[],4,FALSE)</f>
        <v>51</v>
      </c>
      <c r="F3220" t="s">
        <v>1656</v>
      </c>
      <c r="G3220" t="s">
        <v>115</v>
      </c>
      <c r="H3220" t="s">
        <v>86</v>
      </c>
      <c r="I3220">
        <v>0</v>
      </c>
      <c r="J3220">
        <v>50</v>
      </c>
    </row>
    <row r="3221" spans="1:10">
      <c r="A3221" s="108" t="str">
        <f>COL_SIZES[[#This Row],[datatype]]&amp;"_"&amp;COL_SIZES[[#This Row],[column_prec]]&amp;"_"&amp;COL_SIZES[[#This Row],[col_len]]</f>
        <v>int_10_4</v>
      </c>
      <c r="B3221" s="108">
        <f>IF(COL_SIZES[[#This Row],[datatype]] = "varchar",
  MIN(
    COL_SIZES[[#This Row],[column_length]],
    IFERROR(VALUE(VLOOKUP(
      COL_SIZES[[#This Row],[table_name]]&amp;"."&amp;COL_SIZES[[#This Row],[column_name]],
      AVG_COL_SIZES[#Data],2,FALSE)),
    COL_SIZES[[#This Row],[column_length]])
  ),
  COL_SIZES[[#This Row],[column_length]])</f>
        <v>4</v>
      </c>
      <c r="C3221" s="109">
        <f>VLOOKUP(A3221,DBMS_TYPE_SIZES[],2,FALSE)</f>
        <v>9</v>
      </c>
      <c r="D3221" s="109">
        <f>VLOOKUP(A3221,DBMS_TYPE_SIZES[],3,FALSE)</f>
        <v>4</v>
      </c>
      <c r="E3221" s="110">
        <f>VLOOKUP(A3221,DBMS_TYPE_SIZES[],4,FALSE)</f>
        <v>4</v>
      </c>
      <c r="F3221" t="s">
        <v>1656</v>
      </c>
      <c r="G3221" t="s">
        <v>694</v>
      </c>
      <c r="H3221" t="s">
        <v>18</v>
      </c>
      <c r="I3221">
        <v>10</v>
      </c>
      <c r="J3221">
        <v>4</v>
      </c>
    </row>
    <row r="3222" spans="1:10">
      <c r="A3222" s="108" t="str">
        <f>COL_SIZES[[#This Row],[datatype]]&amp;"_"&amp;COL_SIZES[[#This Row],[column_prec]]&amp;"_"&amp;COL_SIZES[[#This Row],[col_len]]</f>
        <v>int_10_4</v>
      </c>
      <c r="B3222" s="108">
        <f>IF(COL_SIZES[[#This Row],[datatype]] = "varchar",
  MIN(
    COL_SIZES[[#This Row],[column_length]],
    IFERROR(VALUE(VLOOKUP(
      COL_SIZES[[#This Row],[table_name]]&amp;"."&amp;COL_SIZES[[#This Row],[column_name]],
      AVG_COL_SIZES[#Data],2,FALSE)),
    COL_SIZES[[#This Row],[column_length]])
  ),
  COL_SIZES[[#This Row],[column_length]])</f>
        <v>4</v>
      </c>
      <c r="C3222" s="109">
        <f>VLOOKUP(A3222,DBMS_TYPE_SIZES[],2,FALSE)</f>
        <v>9</v>
      </c>
      <c r="D3222" s="109">
        <f>VLOOKUP(A3222,DBMS_TYPE_SIZES[],3,FALSE)</f>
        <v>4</v>
      </c>
      <c r="E3222" s="110">
        <f>VLOOKUP(A3222,DBMS_TYPE_SIZES[],4,FALSE)</f>
        <v>4</v>
      </c>
      <c r="F3222" t="s">
        <v>1656</v>
      </c>
      <c r="G3222" t="s">
        <v>1661</v>
      </c>
      <c r="H3222" t="s">
        <v>18</v>
      </c>
      <c r="I3222">
        <v>10</v>
      </c>
      <c r="J3222">
        <v>4</v>
      </c>
    </row>
    <row r="3223" spans="1:10">
      <c r="A3223" s="108" t="str">
        <f>COL_SIZES[[#This Row],[datatype]]&amp;"_"&amp;COL_SIZES[[#This Row],[column_prec]]&amp;"_"&amp;COL_SIZES[[#This Row],[col_len]]</f>
        <v>int_10_4</v>
      </c>
      <c r="B3223" s="108">
        <f>IF(COL_SIZES[[#This Row],[datatype]] = "varchar",
  MIN(
    COL_SIZES[[#This Row],[column_length]],
    IFERROR(VALUE(VLOOKUP(
      COL_SIZES[[#This Row],[table_name]]&amp;"."&amp;COL_SIZES[[#This Row],[column_name]],
      AVG_COL_SIZES[#Data],2,FALSE)),
    COL_SIZES[[#This Row],[column_length]])
  ),
  COL_SIZES[[#This Row],[column_length]])</f>
        <v>4</v>
      </c>
      <c r="C3223" s="109">
        <f>VLOOKUP(A3223,DBMS_TYPE_SIZES[],2,FALSE)</f>
        <v>9</v>
      </c>
      <c r="D3223" s="109">
        <f>VLOOKUP(A3223,DBMS_TYPE_SIZES[],3,FALSE)</f>
        <v>4</v>
      </c>
      <c r="E3223" s="110">
        <f>VLOOKUP(A3223,DBMS_TYPE_SIZES[],4,FALSE)</f>
        <v>4</v>
      </c>
      <c r="F3223" t="s">
        <v>1656</v>
      </c>
      <c r="G3223" t="s">
        <v>1662</v>
      </c>
      <c r="H3223" t="s">
        <v>18</v>
      </c>
      <c r="I3223">
        <v>10</v>
      </c>
      <c r="J3223">
        <v>4</v>
      </c>
    </row>
    <row r="3224" spans="1:10">
      <c r="A3224" s="108" t="str">
        <f>COL_SIZES[[#This Row],[datatype]]&amp;"_"&amp;COL_SIZES[[#This Row],[column_prec]]&amp;"_"&amp;COL_SIZES[[#This Row],[col_len]]</f>
        <v>numeric_1_5</v>
      </c>
      <c r="B3224" s="108">
        <f>IF(COL_SIZES[[#This Row],[datatype]] = "varchar",
  MIN(
    COL_SIZES[[#This Row],[column_length]],
    IFERROR(VALUE(VLOOKUP(
      COL_SIZES[[#This Row],[table_name]]&amp;"."&amp;COL_SIZES[[#This Row],[column_name]],
      AVG_COL_SIZES[#Data],2,FALSE)),
    COL_SIZES[[#This Row],[column_length]])
  ),
  COL_SIZES[[#This Row],[column_length]])</f>
        <v>5</v>
      </c>
      <c r="C3224" s="109">
        <f>VLOOKUP(A3224,DBMS_TYPE_SIZES[],2,FALSE)</f>
        <v>5</v>
      </c>
      <c r="D3224" s="109">
        <f>VLOOKUP(A3224,DBMS_TYPE_SIZES[],3,FALSE)</f>
        <v>5</v>
      </c>
      <c r="E3224" s="110">
        <f>VLOOKUP(A3224,DBMS_TYPE_SIZES[],4,FALSE)</f>
        <v>5</v>
      </c>
      <c r="F3224" t="s">
        <v>1656</v>
      </c>
      <c r="G3224" t="s">
        <v>1663</v>
      </c>
      <c r="H3224" t="s">
        <v>62</v>
      </c>
      <c r="I3224">
        <v>1</v>
      </c>
      <c r="J3224">
        <v>5</v>
      </c>
    </row>
    <row r="3225" spans="1:10">
      <c r="A3225" s="108" t="str">
        <f>COL_SIZES[[#This Row],[datatype]]&amp;"_"&amp;COL_SIZES[[#This Row],[column_prec]]&amp;"_"&amp;COL_SIZES[[#This Row],[col_len]]</f>
        <v>numeric_1_5</v>
      </c>
      <c r="B3225" s="108">
        <f>IF(COL_SIZES[[#This Row],[datatype]] = "varchar",
  MIN(
    COL_SIZES[[#This Row],[column_length]],
    IFERROR(VALUE(VLOOKUP(
      COL_SIZES[[#This Row],[table_name]]&amp;"."&amp;COL_SIZES[[#This Row],[column_name]],
      AVG_COL_SIZES[#Data],2,FALSE)),
    COL_SIZES[[#This Row],[column_length]])
  ),
  COL_SIZES[[#This Row],[column_length]])</f>
        <v>5</v>
      </c>
      <c r="C3225" s="109">
        <f>VLOOKUP(A3225,DBMS_TYPE_SIZES[],2,FALSE)</f>
        <v>5</v>
      </c>
      <c r="D3225" s="109">
        <f>VLOOKUP(A3225,DBMS_TYPE_SIZES[],3,FALSE)</f>
        <v>5</v>
      </c>
      <c r="E3225" s="110">
        <f>VLOOKUP(A3225,DBMS_TYPE_SIZES[],4,FALSE)</f>
        <v>5</v>
      </c>
      <c r="F3225" t="s">
        <v>1656</v>
      </c>
      <c r="G3225" t="s">
        <v>1664</v>
      </c>
      <c r="H3225" t="s">
        <v>62</v>
      </c>
      <c r="I3225">
        <v>1</v>
      </c>
      <c r="J3225">
        <v>5</v>
      </c>
    </row>
    <row r="3226" spans="1:10">
      <c r="A3226" s="108" t="str">
        <f>COL_SIZES[[#This Row],[datatype]]&amp;"_"&amp;COL_SIZES[[#This Row],[column_prec]]&amp;"_"&amp;COL_SIZES[[#This Row],[col_len]]</f>
        <v>int_10_4</v>
      </c>
      <c r="B3226" s="108">
        <f>IF(COL_SIZES[[#This Row],[datatype]] = "varchar",
  MIN(
    COL_SIZES[[#This Row],[column_length]],
    IFERROR(VALUE(VLOOKUP(
      COL_SIZES[[#This Row],[table_name]]&amp;"."&amp;COL_SIZES[[#This Row],[column_name]],
      AVG_COL_SIZES[#Data],2,FALSE)),
    COL_SIZES[[#This Row],[column_length]])
  ),
  COL_SIZES[[#This Row],[column_length]])</f>
        <v>4</v>
      </c>
      <c r="C3226" s="109">
        <f>VLOOKUP(A3226,DBMS_TYPE_SIZES[],2,FALSE)</f>
        <v>9</v>
      </c>
      <c r="D3226" s="109">
        <f>VLOOKUP(A3226,DBMS_TYPE_SIZES[],3,FALSE)</f>
        <v>4</v>
      </c>
      <c r="E3226" s="110">
        <f>VLOOKUP(A3226,DBMS_TYPE_SIZES[],4,FALSE)</f>
        <v>4</v>
      </c>
      <c r="F3226" t="s">
        <v>1656</v>
      </c>
      <c r="G3226" t="s">
        <v>141</v>
      </c>
      <c r="H3226" t="s">
        <v>18</v>
      </c>
      <c r="I3226">
        <v>10</v>
      </c>
      <c r="J3226">
        <v>4</v>
      </c>
    </row>
    <row r="3227" spans="1:10">
      <c r="A3227" s="108" t="str">
        <f>COL_SIZES[[#This Row],[datatype]]&amp;"_"&amp;COL_SIZES[[#This Row],[column_prec]]&amp;"_"&amp;COL_SIZES[[#This Row],[col_len]]</f>
        <v>numeric_19_9</v>
      </c>
      <c r="B3227" s="108">
        <f>IF(COL_SIZES[[#This Row],[datatype]] = "varchar",
  MIN(
    COL_SIZES[[#This Row],[column_length]],
    IFERROR(VALUE(VLOOKUP(
      COL_SIZES[[#This Row],[table_name]]&amp;"."&amp;COL_SIZES[[#This Row],[column_name]],
      AVG_COL_SIZES[#Data],2,FALSE)),
    COL_SIZES[[#This Row],[column_length]])
  ),
  COL_SIZES[[#This Row],[column_length]])</f>
        <v>9</v>
      </c>
      <c r="C3227" s="109">
        <f>VLOOKUP(A3227,DBMS_TYPE_SIZES[],2,FALSE)</f>
        <v>9</v>
      </c>
      <c r="D3227" s="109">
        <f>VLOOKUP(A3227,DBMS_TYPE_SIZES[],3,FALSE)</f>
        <v>9</v>
      </c>
      <c r="E3227" s="110">
        <f>VLOOKUP(A3227,DBMS_TYPE_SIZES[],4,FALSE)</f>
        <v>9</v>
      </c>
      <c r="F3227" t="s">
        <v>1656</v>
      </c>
      <c r="G3227" t="s">
        <v>307</v>
      </c>
      <c r="H3227" t="s">
        <v>62</v>
      </c>
      <c r="I3227">
        <v>19</v>
      </c>
      <c r="J3227">
        <v>9</v>
      </c>
    </row>
    <row r="3228" spans="1:10">
      <c r="A3228" s="108" t="str">
        <f>COL_SIZES[[#This Row],[datatype]]&amp;"_"&amp;COL_SIZES[[#This Row],[column_prec]]&amp;"_"&amp;COL_SIZES[[#This Row],[col_len]]</f>
        <v>int_10_4</v>
      </c>
      <c r="B3228" s="108">
        <f>IF(COL_SIZES[[#This Row],[datatype]] = "varchar",
  MIN(
    COL_SIZES[[#This Row],[column_length]],
    IFERROR(VALUE(VLOOKUP(
      COL_SIZES[[#This Row],[table_name]]&amp;"."&amp;COL_SIZES[[#This Row],[column_name]],
      AVG_COL_SIZES[#Data],2,FALSE)),
    COL_SIZES[[#This Row],[column_length]])
  ),
  COL_SIZES[[#This Row],[column_length]])</f>
        <v>4</v>
      </c>
      <c r="C3228" s="109">
        <f>VLOOKUP(A3228,DBMS_TYPE_SIZES[],2,FALSE)</f>
        <v>9</v>
      </c>
      <c r="D3228" s="109">
        <f>VLOOKUP(A3228,DBMS_TYPE_SIZES[],3,FALSE)</f>
        <v>4</v>
      </c>
      <c r="E3228" s="110">
        <f>VLOOKUP(A3228,DBMS_TYPE_SIZES[],4,FALSE)</f>
        <v>4</v>
      </c>
      <c r="F3228" t="s">
        <v>1656</v>
      </c>
      <c r="G3228" t="s">
        <v>1552</v>
      </c>
      <c r="H3228" t="s">
        <v>18</v>
      </c>
      <c r="I3228">
        <v>10</v>
      </c>
      <c r="J3228">
        <v>4</v>
      </c>
    </row>
    <row r="3229" spans="1:10">
      <c r="A3229" s="108" t="str">
        <f>COL_SIZES[[#This Row],[datatype]]&amp;"_"&amp;COL_SIZES[[#This Row],[column_prec]]&amp;"_"&amp;COL_SIZES[[#This Row],[col_len]]</f>
        <v>int_10_4</v>
      </c>
      <c r="B3229" s="108">
        <f>IF(COL_SIZES[[#This Row],[datatype]] = "varchar",
  MIN(
    COL_SIZES[[#This Row],[column_length]],
    IFERROR(VALUE(VLOOKUP(
      COL_SIZES[[#This Row],[table_name]]&amp;"."&amp;COL_SIZES[[#This Row],[column_name]],
      AVG_COL_SIZES[#Data],2,FALSE)),
    COL_SIZES[[#This Row],[column_length]])
  ),
  COL_SIZES[[#This Row],[column_length]])</f>
        <v>4</v>
      </c>
      <c r="C3229" s="109">
        <f>VLOOKUP(A3229,DBMS_TYPE_SIZES[],2,FALSE)</f>
        <v>9</v>
      </c>
      <c r="D3229" s="109">
        <f>VLOOKUP(A3229,DBMS_TYPE_SIZES[],3,FALSE)</f>
        <v>4</v>
      </c>
      <c r="E3229" s="110">
        <f>VLOOKUP(A3229,DBMS_TYPE_SIZES[],4,FALSE)</f>
        <v>4</v>
      </c>
      <c r="F3229" t="s">
        <v>1656</v>
      </c>
      <c r="G3229" t="s">
        <v>1665</v>
      </c>
      <c r="H3229" t="s">
        <v>18</v>
      </c>
      <c r="I3229">
        <v>10</v>
      </c>
      <c r="J3229">
        <v>4</v>
      </c>
    </row>
    <row r="3230" spans="1:10">
      <c r="A3230" s="108" t="str">
        <f>COL_SIZES[[#This Row],[datatype]]&amp;"_"&amp;COL_SIZES[[#This Row],[column_prec]]&amp;"_"&amp;COL_SIZES[[#This Row],[col_len]]</f>
        <v>numeric_1_5</v>
      </c>
      <c r="B3230" s="108">
        <f>IF(COL_SIZES[[#This Row],[datatype]] = "varchar",
  MIN(
    COL_SIZES[[#This Row],[column_length]],
    IFERROR(VALUE(VLOOKUP(
      COL_SIZES[[#This Row],[table_name]]&amp;"."&amp;COL_SIZES[[#This Row],[column_name]],
      AVG_COL_SIZES[#Data],2,FALSE)),
    COL_SIZES[[#This Row],[column_length]])
  ),
  COL_SIZES[[#This Row],[column_length]])</f>
        <v>5</v>
      </c>
      <c r="C3230" s="109">
        <f>VLOOKUP(A3230,DBMS_TYPE_SIZES[],2,FALSE)</f>
        <v>5</v>
      </c>
      <c r="D3230" s="109">
        <f>VLOOKUP(A3230,DBMS_TYPE_SIZES[],3,FALSE)</f>
        <v>5</v>
      </c>
      <c r="E3230" s="110">
        <f>VLOOKUP(A3230,DBMS_TYPE_SIZES[],4,FALSE)</f>
        <v>5</v>
      </c>
      <c r="F3230" t="s">
        <v>1656</v>
      </c>
      <c r="G3230" t="s">
        <v>1666</v>
      </c>
      <c r="H3230" t="s">
        <v>62</v>
      </c>
      <c r="I3230">
        <v>1</v>
      </c>
      <c r="J3230">
        <v>5</v>
      </c>
    </row>
    <row r="3231" spans="1:10">
      <c r="A3231" s="108" t="str">
        <f>COL_SIZES[[#This Row],[datatype]]&amp;"_"&amp;COL_SIZES[[#This Row],[column_prec]]&amp;"_"&amp;COL_SIZES[[#This Row],[col_len]]</f>
        <v>int_10_4</v>
      </c>
      <c r="B3231" s="108">
        <f>IF(COL_SIZES[[#This Row],[datatype]] = "varchar",
  MIN(
    COL_SIZES[[#This Row],[column_length]],
    IFERROR(VALUE(VLOOKUP(
      COL_SIZES[[#This Row],[table_name]]&amp;"."&amp;COL_SIZES[[#This Row],[column_name]],
      AVG_COL_SIZES[#Data],2,FALSE)),
    COL_SIZES[[#This Row],[column_length]])
  ),
  COL_SIZES[[#This Row],[column_length]])</f>
        <v>4</v>
      </c>
      <c r="C3231" s="109">
        <f>VLOOKUP(A3231,DBMS_TYPE_SIZES[],2,FALSE)</f>
        <v>9</v>
      </c>
      <c r="D3231" s="109">
        <f>VLOOKUP(A3231,DBMS_TYPE_SIZES[],3,FALSE)</f>
        <v>4</v>
      </c>
      <c r="E3231" s="110">
        <f>VLOOKUP(A3231,DBMS_TYPE_SIZES[],4,FALSE)</f>
        <v>4</v>
      </c>
      <c r="F3231" t="s">
        <v>1656</v>
      </c>
      <c r="G3231" t="s">
        <v>1667</v>
      </c>
      <c r="H3231" t="s">
        <v>18</v>
      </c>
      <c r="I3231">
        <v>10</v>
      </c>
      <c r="J3231">
        <v>4</v>
      </c>
    </row>
    <row r="3232" spans="1:10">
      <c r="A3232" s="108" t="str">
        <f>COL_SIZES[[#This Row],[datatype]]&amp;"_"&amp;COL_SIZES[[#This Row],[column_prec]]&amp;"_"&amp;COL_SIZES[[#This Row],[col_len]]</f>
        <v>numeric_19_9</v>
      </c>
      <c r="B3232" s="108">
        <f>IF(COL_SIZES[[#This Row],[datatype]] = "varchar",
  MIN(
    COL_SIZES[[#This Row],[column_length]],
    IFERROR(VALUE(VLOOKUP(
      COL_SIZES[[#This Row],[table_name]]&amp;"."&amp;COL_SIZES[[#This Row],[column_name]],
      AVG_COL_SIZES[#Data],2,FALSE)),
    COL_SIZES[[#This Row],[column_length]])
  ),
  COL_SIZES[[#This Row],[column_length]])</f>
        <v>9</v>
      </c>
      <c r="C3232" s="109">
        <f>VLOOKUP(A3232,DBMS_TYPE_SIZES[],2,FALSE)</f>
        <v>9</v>
      </c>
      <c r="D3232" s="109">
        <f>VLOOKUP(A3232,DBMS_TYPE_SIZES[],3,FALSE)</f>
        <v>9</v>
      </c>
      <c r="E3232" s="110">
        <f>VLOOKUP(A3232,DBMS_TYPE_SIZES[],4,FALSE)</f>
        <v>9</v>
      </c>
      <c r="F3232" t="s">
        <v>1656</v>
      </c>
      <c r="G3232" t="s">
        <v>1668</v>
      </c>
      <c r="H3232" t="s">
        <v>62</v>
      </c>
      <c r="I3232">
        <v>19</v>
      </c>
      <c r="J3232">
        <v>9</v>
      </c>
    </row>
    <row r="3233" spans="1:10">
      <c r="A3233" s="108" t="str">
        <f>COL_SIZES[[#This Row],[datatype]]&amp;"_"&amp;COL_SIZES[[#This Row],[column_prec]]&amp;"_"&amp;COL_SIZES[[#This Row],[col_len]]</f>
        <v>int_10_4</v>
      </c>
      <c r="B3233" s="108">
        <f>IF(COL_SIZES[[#This Row],[datatype]] = "varchar",
  MIN(
    COL_SIZES[[#This Row],[column_length]],
    IFERROR(VALUE(VLOOKUP(
      COL_SIZES[[#This Row],[table_name]]&amp;"."&amp;COL_SIZES[[#This Row],[column_name]],
      AVG_COL_SIZES[#Data],2,FALSE)),
    COL_SIZES[[#This Row],[column_length]])
  ),
  COL_SIZES[[#This Row],[column_length]])</f>
        <v>4</v>
      </c>
      <c r="C3233" s="109">
        <f>VLOOKUP(A3233,DBMS_TYPE_SIZES[],2,FALSE)</f>
        <v>9</v>
      </c>
      <c r="D3233" s="109">
        <f>VLOOKUP(A3233,DBMS_TYPE_SIZES[],3,FALSE)</f>
        <v>4</v>
      </c>
      <c r="E3233" s="110">
        <f>VLOOKUP(A3233,DBMS_TYPE_SIZES[],4,FALSE)</f>
        <v>4</v>
      </c>
      <c r="F3233" t="s">
        <v>1656</v>
      </c>
      <c r="G3233" t="s">
        <v>1669</v>
      </c>
      <c r="H3233" t="s">
        <v>18</v>
      </c>
      <c r="I3233">
        <v>10</v>
      </c>
      <c r="J3233">
        <v>4</v>
      </c>
    </row>
    <row r="3234" spans="1:10">
      <c r="A3234" s="108" t="str">
        <f>COL_SIZES[[#This Row],[datatype]]&amp;"_"&amp;COL_SIZES[[#This Row],[column_prec]]&amp;"_"&amp;COL_SIZES[[#This Row],[col_len]]</f>
        <v>int_10_4</v>
      </c>
      <c r="B3234" s="108">
        <f>IF(COL_SIZES[[#This Row],[datatype]] = "varchar",
  MIN(
    COL_SIZES[[#This Row],[column_length]],
    IFERROR(VALUE(VLOOKUP(
      COL_SIZES[[#This Row],[table_name]]&amp;"."&amp;COL_SIZES[[#This Row],[column_name]],
      AVG_COL_SIZES[#Data],2,FALSE)),
    COL_SIZES[[#This Row],[column_length]])
  ),
  COL_SIZES[[#This Row],[column_length]])</f>
        <v>4</v>
      </c>
      <c r="C3234" s="109">
        <f>VLOOKUP(A3234,DBMS_TYPE_SIZES[],2,FALSE)</f>
        <v>9</v>
      </c>
      <c r="D3234" s="109">
        <f>VLOOKUP(A3234,DBMS_TYPE_SIZES[],3,FALSE)</f>
        <v>4</v>
      </c>
      <c r="E3234" s="110">
        <f>VLOOKUP(A3234,DBMS_TYPE_SIZES[],4,FALSE)</f>
        <v>4</v>
      </c>
      <c r="F3234" t="s">
        <v>1656</v>
      </c>
      <c r="G3234" t="s">
        <v>1670</v>
      </c>
      <c r="H3234" t="s">
        <v>18</v>
      </c>
      <c r="I3234">
        <v>10</v>
      </c>
      <c r="J3234">
        <v>4</v>
      </c>
    </row>
    <row r="3235" spans="1:10">
      <c r="A3235" s="108" t="str">
        <f>COL_SIZES[[#This Row],[datatype]]&amp;"_"&amp;COL_SIZES[[#This Row],[column_prec]]&amp;"_"&amp;COL_SIZES[[#This Row],[col_len]]</f>
        <v>int_10_4</v>
      </c>
      <c r="B3235" s="108">
        <f>IF(COL_SIZES[[#This Row],[datatype]] = "varchar",
  MIN(
    COL_SIZES[[#This Row],[column_length]],
    IFERROR(VALUE(VLOOKUP(
      COL_SIZES[[#This Row],[table_name]]&amp;"."&amp;COL_SIZES[[#This Row],[column_name]],
      AVG_COL_SIZES[#Data],2,FALSE)),
    COL_SIZES[[#This Row],[column_length]])
  ),
  COL_SIZES[[#This Row],[column_length]])</f>
        <v>4</v>
      </c>
      <c r="C3235" s="109">
        <f>VLOOKUP(A3235,DBMS_TYPE_SIZES[],2,FALSE)</f>
        <v>9</v>
      </c>
      <c r="D3235" s="109">
        <f>VLOOKUP(A3235,DBMS_TYPE_SIZES[],3,FALSE)</f>
        <v>4</v>
      </c>
      <c r="E3235" s="110">
        <f>VLOOKUP(A3235,DBMS_TYPE_SIZES[],4,FALSE)</f>
        <v>4</v>
      </c>
      <c r="F3235" t="s">
        <v>1656</v>
      </c>
      <c r="G3235" t="s">
        <v>1671</v>
      </c>
      <c r="H3235" t="s">
        <v>18</v>
      </c>
      <c r="I3235">
        <v>10</v>
      </c>
      <c r="J3235">
        <v>4</v>
      </c>
    </row>
    <row r="3236" spans="1:10">
      <c r="A3236" s="108" t="str">
        <f>COL_SIZES[[#This Row],[datatype]]&amp;"_"&amp;COL_SIZES[[#This Row],[column_prec]]&amp;"_"&amp;COL_SIZES[[#This Row],[col_len]]</f>
        <v>int_10_4</v>
      </c>
      <c r="B3236" s="108">
        <f>IF(COL_SIZES[[#This Row],[datatype]] = "varchar",
  MIN(
    COL_SIZES[[#This Row],[column_length]],
    IFERROR(VALUE(VLOOKUP(
      COL_SIZES[[#This Row],[table_name]]&amp;"."&amp;COL_SIZES[[#This Row],[column_name]],
      AVG_COL_SIZES[#Data],2,FALSE)),
    COL_SIZES[[#This Row],[column_length]])
  ),
  COL_SIZES[[#This Row],[column_length]])</f>
        <v>4</v>
      </c>
      <c r="C3236" s="109">
        <f>VLOOKUP(A3236,DBMS_TYPE_SIZES[],2,FALSE)</f>
        <v>9</v>
      </c>
      <c r="D3236" s="109">
        <f>VLOOKUP(A3236,DBMS_TYPE_SIZES[],3,FALSE)</f>
        <v>4</v>
      </c>
      <c r="E3236" s="110">
        <f>VLOOKUP(A3236,DBMS_TYPE_SIZES[],4,FALSE)</f>
        <v>4</v>
      </c>
      <c r="F3236" t="s">
        <v>1656</v>
      </c>
      <c r="G3236" t="s">
        <v>1672</v>
      </c>
      <c r="H3236" t="s">
        <v>18</v>
      </c>
      <c r="I3236">
        <v>10</v>
      </c>
      <c r="J3236">
        <v>4</v>
      </c>
    </row>
    <row r="3237" spans="1:10">
      <c r="A3237" s="108" t="str">
        <f>COL_SIZES[[#This Row],[datatype]]&amp;"_"&amp;COL_SIZES[[#This Row],[column_prec]]&amp;"_"&amp;COL_SIZES[[#This Row],[col_len]]</f>
        <v>varchar_0_255</v>
      </c>
      <c r="B3237" s="108">
        <f>IF(COL_SIZES[[#This Row],[datatype]] = "varchar",
  MIN(
    COL_SIZES[[#This Row],[column_length]],
    IFERROR(VALUE(VLOOKUP(
      COL_SIZES[[#This Row],[table_name]]&amp;"."&amp;COL_SIZES[[#This Row],[column_name]],
      AVG_COL_SIZES[#Data],2,FALSE)),
    COL_SIZES[[#This Row],[column_length]])
  ),
  COL_SIZES[[#This Row],[column_length]])</f>
        <v>255</v>
      </c>
      <c r="C3237" s="109">
        <f>VLOOKUP(A3237,DBMS_TYPE_SIZES[],2,FALSE)</f>
        <v>255</v>
      </c>
      <c r="D3237" s="109">
        <f>VLOOKUP(A3237,DBMS_TYPE_SIZES[],3,FALSE)</f>
        <v>255</v>
      </c>
      <c r="E3237" s="110">
        <f>VLOOKUP(A3237,DBMS_TYPE_SIZES[],4,FALSE)</f>
        <v>256</v>
      </c>
      <c r="F3237" t="s">
        <v>1656</v>
      </c>
      <c r="G3237" t="s">
        <v>888</v>
      </c>
      <c r="H3237" t="s">
        <v>86</v>
      </c>
      <c r="I3237">
        <v>0</v>
      </c>
      <c r="J3237">
        <v>255</v>
      </c>
    </row>
    <row r="3238" spans="1:10">
      <c r="A3238" s="108" t="str">
        <f>COL_SIZES[[#This Row],[datatype]]&amp;"_"&amp;COL_SIZES[[#This Row],[column_prec]]&amp;"_"&amp;COL_SIZES[[#This Row],[col_len]]</f>
        <v>numeric_19_9</v>
      </c>
      <c r="B3238" s="108">
        <f>IF(COL_SIZES[[#This Row],[datatype]] = "varchar",
  MIN(
    COL_SIZES[[#This Row],[column_length]],
    IFERROR(VALUE(VLOOKUP(
      COL_SIZES[[#This Row],[table_name]]&amp;"."&amp;COL_SIZES[[#This Row],[column_name]],
      AVG_COL_SIZES[#Data],2,FALSE)),
    COL_SIZES[[#This Row],[column_length]])
  ),
  COL_SIZES[[#This Row],[column_length]])</f>
        <v>9</v>
      </c>
      <c r="C3238" s="109">
        <f>VLOOKUP(A3238,DBMS_TYPE_SIZES[],2,FALSE)</f>
        <v>9</v>
      </c>
      <c r="D3238" s="109">
        <f>VLOOKUP(A3238,DBMS_TYPE_SIZES[],3,FALSE)</f>
        <v>9</v>
      </c>
      <c r="E3238" s="110">
        <f>VLOOKUP(A3238,DBMS_TYPE_SIZES[],4,FALSE)</f>
        <v>9</v>
      </c>
      <c r="F3238" t="s">
        <v>1656</v>
      </c>
      <c r="G3238" t="s">
        <v>308</v>
      </c>
      <c r="H3238" t="s">
        <v>62</v>
      </c>
      <c r="I3238">
        <v>19</v>
      </c>
      <c r="J3238">
        <v>9</v>
      </c>
    </row>
    <row r="3239" spans="1:10">
      <c r="A3239" s="108" t="str">
        <f>COL_SIZES[[#This Row],[datatype]]&amp;"_"&amp;COL_SIZES[[#This Row],[column_prec]]&amp;"_"&amp;COL_SIZES[[#This Row],[col_len]]</f>
        <v>int_10_4</v>
      </c>
      <c r="B3239" s="108">
        <f>IF(COL_SIZES[[#This Row],[datatype]] = "varchar",
  MIN(
    COL_SIZES[[#This Row],[column_length]],
    IFERROR(VALUE(VLOOKUP(
      COL_SIZES[[#This Row],[table_name]]&amp;"."&amp;COL_SIZES[[#This Row],[column_name]],
      AVG_COL_SIZES[#Data],2,FALSE)),
    COL_SIZES[[#This Row],[column_length]])
  ),
  COL_SIZES[[#This Row],[column_length]])</f>
        <v>4</v>
      </c>
      <c r="C3239" s="109">
        <f>VLOOKUP(A3239,DBMS_TYPE_SIZES[],2,FALSE)</f>
        <v>9</v>
      </c>
      <c r="D3239" s="109">
        <f>VLOOKUP(A3239,DBMS_TYPE_SIZES[],3,FALSE)</f>
        <v>4</v>
      </c>
      <c r="E3239" s="110">
        <f>VLOOKUP(A3239,DBMS_TYPE_SIZES[],4,FALSE)</f>
        <v>4</v>
      </c>
      <c r="F3239" t="s">
        <v>1656</v>
      </c>
      <c r="G3239" t="s">
        <v>1673</v>
      </c>
      <c r="H3239" t="s">
        <v>18</v>
      </c>
      <c r="I3239">
        <v>10</v>
      </c>
      <c r="J3239">
        <v>4</v>
      </c>
    </row>
    <row r="3240" spans="1:10">
      <c r="A3240" s="108" t="str">
        <f>COL_SIZES[[#This Row],[datatype]]&amp;"_"&amp;COL_SIZES[[#This Row],[column_prec]]&amp;"_"&amp;COL_SIZES[[#This Row],[col_len]]</f>
        <v>int_10_4</v>
      </c>
      <c r="B3240" s="108">
        <f>IF(COL_SIZES[[#This Row],[datatype]] = "varchar",
  MIN(
    COL_SIZES[[#This Row],[column_length]],
    IFERROR(VALUE(VLOOKUP(
      COL_SIZES[[#This Row],[table_name]]&amp;"."&amp;COL_SIZES[[#This Row],[column_name]],
      AVG_COL_SIZES[#Data],2,FALSE)),
    COL_SIZES[[#This Row],[column_length]])
  ),
  COL_SIZES[[#This Row],[column_length]])</f>
        <v>4</v>
      </c>
      <c r="C3240" s="109">
        <f>VLOOKUP(A3240,DBMS_TYPE_SIZES[],2,FALSE)</f>
        <v>9</v>
      </c>
      <c r="D3240" s="109">
        <f>VLOOKUP(A3240,DBMS_TYPE_SIZES[],3,FALSE)</f>
        <v>4</v>
      </c>
      <c r="E3240" s="110">
        <f>VLOOKUP(A3240,DBMS_TYPE_SIZES[],4,FALSE)</f>
        <v>4</v>
      </c>
      <c r="F3240" t="s">
        <v>1656</v>
      </c>
      <c r="G3240" t="s">
        <v>1674</v>
      </c>
      <c r="H3240" t="s">
        <v>18</v>
      </c>
      <c r="I3240">
        <v>10</v>
      </c>
      <c r="J3240">
        <v>4</v>
      </c>
    </row>
    <row r="3241" spans="1:10">
      <c r="A3241" s="108" t="str">
        <f>COL_SIZES[[#This Row],[datatype]]&amp;"_"&amp;COL_SIZES[[#This Row],[column_prec]]&amp;"_"&amp;COL_SIZES[[#This Row],[col_len]]</f>
        <v>int_10_4</v>
      </c>
      <c r="B3241" s="108">
        <f>IF(COL_SIZES[[#This Row],[datatype]] = "varchar",
  MIN(
    COL_SIZES[[#This Row],[column_length]],
    IFERROR(VALUE(VLOOKUP(
      COL_SIZES[[#This Row],[table_name]]&amp;"."&amp;COL_SIZES[[#This Row],[column_name]],
      AVG_COL_SIZES[#Data],2,FALSE)),
    COL_SIZES[[#This Row],[column_length]])
  ),
  COL_SIZES[[#This Row],[column_length]])</f>
        <v>4</v>
      </c>
      <c r="C3241" s="109">
        <f>VLOOKUP(A3241,DBMS_TYPE_SIZES[],2,FALSE)</f>
        <v>9</v>
      </c>
      <c r="D3241" s="109">
        <f>VLOOKUP(A3241,DBMS_TYPE_SIZES[],3,FALSE)</f>
        <v>4</v>
      </c>
      <c r="E3241" s="110">
        <f>VLOOKUP(A3241,DBMS_TYPE_SIZES[],4,FALSE)</f>
        <v>4</v>
      </c>
      <c r="F3241" t="s">
        <v>1656</v>
      </c>
      <c r="G3241" t="s">
        <v>249</v>
      </c>
      <c r="H3241" t="s">
        <v>18</v>
      </c>
      <c r="I3241">
        <v>10</v>
      </c>
      <c r="J3241">
        <v>4</v>
      </c>
    </row>
    <row r="3242" spans="1:10">
      <c r="A3242" s="108" t="str">
        <f>COL_SIZES[[#This Row],[datatype]]&amp;"_"&amp;COL_SIZES[[#This Row],[column_prec]]&amp;"_"&amp;COL_SIZES[[#This Row],[col_len]]</f>
        <v>varchar_0_50</v>
      </c>
      <c r="B3242" s="108">
        <f>IF(COL_SIZES[[#This Row],[datatype]] = "varchar",
  MIN(
    COL_SIZES[[#This Row],[column_length]],
    IFERROR(VALUE(VLOOKUP(
      COL_SIZES[[#This Row],[table_name]]&amp;"."&amp;COL_SIZES[[#This Row],[column_name]],
      AVG_COL_SIZES[#Data],2,FALSE)),
    COL_SIZES[[#This Row],[column_length]])
  ),
  COL_SIZES[[#This Row],[column_length]])</f>
        <v>50</v>
      </c>
      <c r="C3242" s="109">
        <f>VLOOKUP(A3242,DBMS_TYPE_SIZES[],2,FALSE)</f>
        <v>50</v>
      </c>
      <c r="D3242" s="109">
        <f>VLOOKUP(A3242,DBMS_TYPE_SIZES[],3,FALSE)</f>
        <v>50</v>
      </c>
      <c r="E3242" s="110">
        <f>VLOOKUP(A3242,DBMS_TYPE_SIZES[],4,FALSE)</f>
        <v>51</v>
      </c>
      <c r="F3242" t="s">
        <v>1656</v>
      </c>
      <c r="G3242" t="s">
        <v>121</v>
      </c>
      <c r="H3242" t="s">
        <v>86</v>
      </c>
      <c r="I3242">
        <v>0</v>
      </c>
      <c r="J3242">
        <v>50</v>
      </c>
    </row>
    <row r="3243" spans="1:10">
      <c r="A3243" s="108" t="str">
        <f>COL_SIZES[[#This Row],[datatype]]&amp;"_"&amp;COL_SIZES[[#This Row],[column_prec]]&amp;"_"&amp;COL_SIZES[[#This Row],[col_len]]</f>
        <v>int_10_4</v>
      </c>
      <c r="B3243" s="108">
        <f>IF(COL_SIZES[[#This Row],[datatype]] = "varchar",
  MIN(
    COL_SIZES[[#This Row],[column_length]],
    IFERROR(VALUE(VLOOKUP(
      COL_SIZES[[#This Row],[table_name]]&amp;"."&amp;COL_SIZES[[#This Row],[column_name]],
      AVG_COL_SIZES[#Data],2,FALSE)),
    COL_SIZES[[#This Row],[column_length]])
  ),
  COL_SIZES[[#This Row],[column_length]])</f>
        <v>4</v>
      </c>
      <c r="C3243" s="109">
        <f>VLOOKUP(A3243,DBMS_TYPE_SIZES[],2,FALSE)</f>
        <v>9</v>
      </c>
      <c r="D3243" s="109">
        <f>VLOOKUP(A3243,DBMS_TYPE_SIZES[],3,FALSE)</f>
        <v>4</v>
      </c>
      <c r="E3243" s="110">
        <f>VLOOKUP(A3243,DBMS_TYPE_SIZES[],4,FALSE)</f>
        <v>4</v>
      </c>
      <c r="F3243" t="s">
        <v>1656</v>
      </c>
      <c r="G3243" t="s">
        <v>1675</v>
      </c>
      <c r="H3243" t="s">
        <v>18</v>
      </c>
      <c r="I3243">
        <v>10</v>
      </c>
      <c r="J3243">
        <v>4</v>
      </c>
    </row>
    <row r="3244" spans="1:10">
      <c r="A3244" s="108" t="str">
        <f>COL_SIZES[[#This Row],[datatype]]&amp;"_"&amp;COL_SIZES[[#This Row],[column_prec]]&amp;"_"&amp;COL_SIZES[[#This Row],[col_len]]</f>
        <v>numeric_19_9</v>
      </c>
      <c r="B3244" s="108">
        <f>IF(COL_SIZES[[#This Row],[datatype]] = "varchar",
  MIN(
    COL_SIZES[[#This Row],[column_length]],
    IFERROR(VALUE(VLOOKUP(
      COL_SIZES[[#This Row],[table_name]]&amp;"."&amp;COL_SIZES[[#This Row],[column_name]],
      AVG_COL_SIZES[#Data],2,FALSE)),
    COL_SIZES[[#This Row],[column_length]])
  ),
  COL_SIZES[[#This Row],[column_length]])</f>
        <v>9</v>
      </c>
      <c r="C3244" s="109">
        <f>VLOOKUP(A3244,DBMS_TYPE_SIZES[],2,FALSE)</f>
        <v>9</v>
      </c>
      <c r="D3244" s="109">
        <f>VLOOKUP(A3244,DBMS_TYPE_SIZES[],3,FALSE)</f>
        <v>9</v>
      </c>
      <c r="E3244" s="110">
        <f>VLOOKUP(A3244,DBMS_TYPE_SIZES[],4,FALSE)</f>
        <v>9</v>
      </c>
      <c r="F3244" t="s">
        <v>1656</v>
      </c>
      <c r="G3244" t="s">
        <v>1676</v>
      </c>
      <c r="H3244" t="s">
        <v>62</v>
      </c>
      <c r="I3244">
        <v>19</v>
      </c>
      <c r="J3244">
        <v>9</v>
      </c>
    </row>
    <row r="3245" spans="1:10">
      <c r="A3245" s="108" t="str">
        <f>COL_SIZES[[#This Row],[datatype]]&amp;"_"&amp;COL_SIZES[[#This Row],[column_prec]]&amp;"_"&amp;COL_SIZES[[#This Row],[col_len]]</f>
        <v>int_10_4</v>
      </c>
      <c r="B3245" s="108">
        <f>IF(COL_SIZES[[#This Row],[datatype]] = "varchar",
  MIN(
    COL_SIZES[[#This Row],[column_length]],
    IFERROR(VALUE(VLOOKUP(
      COL_SIZES[[#This Row],[table_name]]&amp;"."&amp;COL_SIZES[[#This Row],[column_name]],
      AVG_COL_SIZES[#Data],2,FALSE)),
    COL_SIZES[[#This Row],[column_length]])
  ),
  COL_SIZES[[#This Row],[column_length]])</f>
        <v>4</v>
      </c>
      <c r="C3245" s="109">
        <f>VLOOKUP(A3245,DBMS_TYPE_SIZES[],2,FALSE)</f>
        <v>9</v>
      </c>
      <c r="D3245" s="109">
        <f>VLOOKUP(A3245,DBMS_TYPE_SIZES[],3,FALSE)</f>
        <v>4</v>
      </c>
      <c r="E3245" s="110">
        <f>VLOOKUP(A3245,DBMS_TYPE_SIZES[],4,FALSE)</f>
        <v>4</v>
      </c>
      <c r="F3245" t="s">
        <v>1656</v>
      </c>
      <c r="G3245" t="s">
        <v>2062</v>
      </c>
      <c r="H3245" t="s">
        <v>18</v>
      </c>
      <c r="I3245">
        <v>10</v>
      </c>
      <c r="J3245">
        <v>4</v>
      </c>
    </row>
    <row r="3246" spans="1:10">
      <c r="A3246" s="108" t="str">
        <f>COL_SIZES[[#This Row],[datatype]]&amp;"_"&amp;COL_SIZES[[#This Row],[column_prec]]&amp;"_"&amp;COL_SIZES[[#This Row],[col_len]]</f>
        <v>int_10_4</v>
      </c>
      <c r="B3246" s="108">
        <f>IF(COL_SIZES[[#This Row],[datatype]] = "varchar",
  MIN(
    COL_SIZES[[#This Row],[column_length]],
    IFERROR(VALUE(VLOOKUP(
      COL_SIZES[[#This Row],[table_name]]&amp;"."&amp;COL_SIZES[[#This Row],[column_name]],
      AVG_COL_SIZES[#Data],2,FALSE)),
    COL_SIZES[[#This Row],[column_length]])
  ),
  COL_SIZES[[#This Row],[column_length]])</f>
        <v>4</v>
      </c>
      <c r="C3246" s="109">
        <f>VLOOKUP(A3246,DBMS_TYPE_SIZES[],2,FALSE)</f>
        <v>9</v>
      </c>
      <c r="D3246" s="109">
        <f>VLOOKUP(A3246,DBMS_TYPE_SIZES[],3,FALSE)</f>
        <v>4</v>
      </c>
      <c r="E3246" s="110">
        <f>VLOOKUP(A3246,DBMS_TYPE_SIZES[],4,FALSE)</f>
        <v>4</v>
      </c>
      <c r="F3246" t="s">
        <v>1656</v>
      </c>
      <c r="G3246" t="s">
        <v>1677</v>
      </c>
      <c r="H3246" t="s">
        <v>18</v>
      </c>
      <c r="I3246">
        <v>10</v>
      </c>
      <c r="J3246">
        <v>4</v>
      </c>
    </row>
    <row r="3247" spans="1:10">
      <c r="A3247" s="108" t="str">
        <f>COL_SIZES[[#This Row],[datatype]]&amp;"_"&amp;COL_SIZES[[#This Row],[column_prec]]&amp;"_"&amp;COL_SIZES[[#This Row],[col_len]]</f>
        <v>int_10_4</v>
      </c>
      <c r="B3247" s="108">
        <f>IF(COL_SIZES[[#This Row],[datatype]] = "varchar",
  MIN(
    COL_SIZES[[#This Row],[column_length]],
    IFERROR(VALUE(VLOOKUP(
      COL_SIZES[[#This Row],[table_name]]&amp;"."&amp;COL_SIZES[[#This Row],[column_name]],
      AVG_COL_SIZES[#Data],2,FALSE)),
    COL_SIZES[[#This Row],[column_length]])
  ),
  COL_SIZES[[#This Row],[column_length]])</f>
        <v>4</v>
      </c>
      <c r="C3247" s="109">
        <f>VLOOKUP(A3247,DBMS_TYPE_SIZES[],2,FALSE)</f>
        <v>9</v>
      </c>
      <c r="D3247" s="109">
        <f>VLOOKUP(A3247,DBMS_TYPE_SIZES[],3,FALSE)</f>
        <v>4</v>
      </c>
      <c r="E3247" s="110">
        <f>VLOOKUP(A3247,DBMS_TYPE_SIZES[],4,FALSE)</f>
        <v>4</v>
      </c>
      <c r="F3247" t="s">
        <v>1656</v>
      </c>
      <c r="G3247" t="s">
        <v>1678</v>
      </c>
      <c r="H3247" t="s">
        <v>18</v>
      </c>
      <c r="I3247">
        <v>10</v>
      </c>
      <c r="J3247">
        <v>4</v>
      </c>
    </row>
    <row r="3248" spans="1:10">
      <c r="A3248" s="108" t="str">
        <f>COL_SIZES[[#This Row],[datatype]]&amp;"_"&amp;COL_SIZES[[#This Row],[column_prec]]&amp;"_"&amp;COL_SIZES[[#This Row],[col_len]]</f>
        <v>numeric_19_9</v>
      </c>
      <c r="B3248" s="108">
        <f>IF(COL_SIZES[[#This Row],[datatype]] = "varchar",
  MIN(
    COL_SIZES[[#This Row],[column_length]],
    IFERROR(VALUE(VLOOKUP(
      COL_SIZES[[#This Row],[table_name]]&amp;"."&amp;COL_SIZES[[#This Row],[column_name]],
      AVG_COL_SIZES[#Data],2,FALSE)),
    COL_SIZES[[#This Row],[column_length]])
  ),
  COL_SIZES[[#This Row],[column_length]])</f>
        <v>9</v>
      </c>
      <c r="C3248" s="109">
        <f>VLOOKUP(A3248,DBMS_TYPE_SIZES[],2,FALSE)</f>
        <v>9</v>
      </c>
      <c r="D3248" s="109">
        <f>VLOOKUP(A3248,DBMS_TYPE_SIZES[],3,FALSE)</f>
        <v>9</v>
      </c>
      <c r="E3248" s="110">
        <f>VLOOKUP(A3248,DBMS_TYPE_SIZES[],4,FALSE)</f>
        <v>9</v>
      </c>
      <c r="F3248" t="s">
        <v>1656</v>
      </c>
      <c r="G3248" t="s">
        <v>1679</v>
      </c>
      <c r="H3248" t="s">
        <v>62</v>
      </c>
      <c r="I3248">
        <v>19</v>
      </c>
      <c r="J3248">
        <v>9</v>
      </c>
    </row>
    <row r="3249" spans="1:10">
      <c r="A3249" s="108" t="str">
        <f>COL_SIZES[[#This Row],[datatype]]&amp;"_"&amp;COL_SIZES[[#This Row],[column_prec]]&amp;"_"&amp;COL_SIZES[[#This Row],[col_len]]</f>
        <v>int_10_4</v>
      </c>
      <c r="B3249" s="108">
        <f>IF(COL_SIZES[[#This Row],[datatype]] = "varchar",
  MIN(
    COL_SIZES[[#This Row],[column_length]],
    IFERROR(VALUE(VLOOKUP(
      COL_SIZES[[#This Row],[table_name]]&amp;"."&amp;COL_SIZES[[#This Row],[column_name]],
      AVG_COL_SIZES[#Data],2,FALSE)),
    COL_SIZES[[#This Row],[column_length]])
  ),
  COL_SIZES[[#This Row],[column_length]])</f>
        <v>4</v>
      </c>
      <c r="C3249" s="109">
        <f>VLOOKUP(A3249,DBMS_TYPE_SIZES[],2,FALSE)</f>
        <v>9</v>
      </c>
      <c r="D3249" s="109">
        <f>VLOOKUP(A3249,DBMS_TYPE_SIZES[],3,FALSE)</f>
        <v>4</v>
      </c>
      <c r="E3249" s="110">
        <f>VLOOKUP(A3249,DBMS_TYPE_SIZES[],4,FALSE)</f>
        <v>4</v>
      </c>
      <c r="F3249" t="s">
        <v>1656</v>
      </c>
      <c r="G3249" t="s">
        <v>1680</v>
      </c>
      <c r="H3249" t="s">
        <v>18</v>
      </c>
      <c r="I3249">
        <v>10</v>
      </c>
      <c r="J3249">
        <v>4</v>
      </c>
    </row>
    <row r="3250" spans="1:10">
      <c r="A3250" s="108" t="str">
        <f>COL_SIZES[[#This Row],[datatype]]&amp;"_"&amp;COL_SIZES[[#This Row],[column_prec]]&amp;"_"&amp;COL_SIZES[[#This Row],[col_len]]</f>
        <v>int_10_4</v>
      </c>
      <c r="B3250" s="108">
        <f>IF(COL_SIZES[[#This Row],[datatype]] = "varchar",
  MIN(
    COL_SIZES[[#This Row],[column_length]],
    IFERROR(VALUE(VLOOKUP(
      COL_SIZES[[#This Row],[table_name]]&amp;"."&amp;COL_SIZES[[#This Row],[column_name]],
      AVG_COL_SIZES[#Data],2,FALSE)),
    COL_SIZES[[#This Row],[column_length]])
  ),
  COL_SIZES[[#This Row],[column_length]])</f>
        <v>4</v>
      </c>
      <c r="C3250" s="109">
        <f>VLOOKUP(A3250,DBMS_TYPE_SIZES[],2,FALSE)</f>
        <v>9</v>
      </c>
      <c r="D3250" s="109">
        <f>VLOOKUP(A3250,DBMS_TYPE_SIZES[],3,FALSE)</f>
        <v>4</v>
      </c>
      <c r="E3250" s="110">
        <f>VLOOKUP(A3250,DBMS_TYPE_SIZES[],4,FALSE)</f>
        <v>4</v>
      </c>
      <c r="F3250" t="s">
        <v>1656</v>
      </c>
      <c r="G3250" t="s">
        <v>1681</v>
      </c>
      <c r="H3250" t="s">
        <v>18</v>
      </c>
      <c r="I3250">
        <v>10</v>
      </c>
      <c r="J3250">
        <v>4</v>
      </c>
    </row>
    <row r="3251" spans="1:10">
      <c r="A3251" s="108" t="str">
        <f>COL_SIZES[[#This Row],[datatype]]&amp;"_"&amp;COL_SIZES[[#This Row],[column_prec]]&amp;"_"&amp;COL_SIZES[[#This Row],[col_len]]</f>
        <v>int_10_4</v>
      </c>
      <c r="B3251" s="108">
        <f>IF(COL_SIZES[[#This Row],[datatype]] = "varchar",
  MIN(
    COL_SIZES[[#This Row],[column_length]],
    IFERROR(VALUE(VLOOKUP(
      COL_SIZES[[#This Row],[table_name]]&amp;"."&amp;COL_SIZES[[#This Row],[column_name]],
      AVG_COL_SIZES[#Data],2,FALSE)),
    COL_SIZES[[#This Row],[column_length]])
  ),
  COL_SIZES[[#This Row],[column_length]])</f>
        <v>4</v>
      </c>
      <c r="C3251" s="109">
        <f>VLOOKUP(A3251,DBMS_TYPE_SIZES[],2,FALSE)</f>
        <v>9</v>
      </c>
      <c r="D3251" s="109">
        <f>VLOOKUP(A3251,DBMS_TYPE_SIZES[],3,FALSE)</f>
        <v>4</v>
      </c>
      <c r="E3251" s="110">
        <f>VLOOKUP(A3251,DBMS_TYPE_SIZES[],4,FALSE)</f>
        <v>4</v>
      </c>
      <c r="F3251" t="s">
        <v>1656</v>
      </c>
      <c r="G3251" t="s">
        <v>1682</v>
      </c>
      <c r="H3251" t="s">
        <v>18</v>
      </c>
      <c r="I3251">
        <v>10</v>
      </c>
      <c r="J3251">
        <v>4</v>
      </c>
    </row>
    <row r="3252" spans="1:10">
      <c r="A3252" s="108" t="str">
        <f>COL_SIZES[[#This Row],[datatype]]&amp;"_"&amp;COL_SIZES[[#This Row],[column_prec]]&amp;"_"&amp;COL_SIZES[[#This Row],[col_len]]</f>
        <v>int_10_4</v>
      </c>
      <c r="B3252" s="108">
        <f>IF(COL_SIZES[[#This Row],[datatype]] = "varchar",
  MIN(
    COL_SIZES[[#This Row],[column_length]],
    IFERROR(VALUE(VLOOKUP(
      COL_SIZES[[#This Row],[table_name]]&amp;"."&amp;COL_SIZES[[#This Row],[column_name]],
      AVG_COL_SIZES[#Data],2,FALSE)),
    COL_SIZES[[#This Row],[column_length]])
  ),
  COL_SIZES[[#This Row],[column_length]])</f>
        <v>4</v>
      </c>
      <c r="C3252" s="109">
        <f>VLOOKUP(A3252,DBMS_TYPE_SIZES[],2,FALSE)</f>
        <v>9</v>
      </c>
      <c r="D3252" s="109">
        <f>VLOOKUP(A3252,DBMS_TYPE_SIZES[],3,FALSE)</f>
        <v>4</v>
      </c>
      <c r="E3252" s="110">
        <f>VLOOKUP(A3252,DBMS_TYPE_SIZES[],4,FALSE)</f>
        <v>4</v>
      </c>
      <c r="F3252" t="s">
        <v>1656</v>
      </c>
      <c r="G3252" t="s">
        <v>2063</v>
      </c>
      <c r="H3252" t="s">
        <v>18</v>
      </c>
      <c r="I3252">
        <v>10</v>
      </c>
      <c r="J3252">
        <v>4</v>
      </c>
    </row>
    <row r="3253" spans="1:10">
      <c r="A3253" s="108" t="str">
        <f>COL_SIZES[[#This Row],[datatype]]&amp;"_"&amp;COL_SIZES[[#This Row],[column_prec]]&amp;"_"&amp;COL_SIZES[[#This Row],[col_len]]</f>
        <v>varchar_0_255</v>
      </c>
      <c r="B3253" s="108">
        <f>IF(COL_SIZES[[#This Row],[datatype]] = "varchar",
  MIN(
    COL_SIZES[[#This Row],[column_length]],
    IFERROR(VALUE(VLOOKUP(
      COL_SIZES[[#This Row],[table_name]]&amp;"."&amp;COL_SIZES[[#This Row],[column_name]],
      AVG_COL_SIZES[#Data],2,FALSE)),
    COL_SIZES[[#This Row],[column_length]])
  ),
  COL_SIZES[[#This Row],[column_length]])</f>
        <v>255</v>
      </c>
      <c r="C3253" s="109">
        <f>VLOOKUP(A3253,DBMS_TYPE_SIZES[],2,FALSE)</f>
        <v>255</v>
      </c>
      <c r="D3253" s="109">
        <f>VLOOKUP(A3253,DBMS_TYPE_SIZES[],3,FALSE)</f>
        <v>255</v>
      </c>
      <c r="E3253" s="110">
        <f>VLOOKUP(A3253,DBMS_TYPE_SIZES[],4,FALSE)</f>
        <v>256</v>
      </c>
      <c r="F3253" t="s">
        <v>1656</v>
      </c>
      <c r="G3253" t="s">
        <v>2064</v>
      </c>
      <c r="H3253" t="s">
        <v>86</v>
      </c>
      <c r="I3253">
        <v>0</v>
      </c>
      <c r="J3253">
        <v>255</v>
      </c>
    </row>
    <row r="3254" spans="1:10">
      <c r="A3254" s="108" t="str">
        <f>COL_SIZES[[#This Row],[datatype]]&amp;"_"&amp;COL_SIZES[[#This Row],[column_prec]]&amp;"_"&amp;COL_SIZES[[#This Row],[col_len]]</f>
        <v>int_10_4</v>
      </c>
      <c r="B3254" s="108">
        <f>IF(COL_SIZES[[#This Row],[datatype]] = "varchar",
  MIN(
    COL_SIZES[[#This Row],[column_length]],
    IFERROR(VALUE(VLOOKUP(
      COL_SIZES[[#This Row],[table_name]]&amp;"."&amp;COL_SIZES[[#This Row],[column_name]],
      AVG_COL_SIZES[#Data],2,FALSE)),
    COL_SIZES[[#This Row],[column_length]])
  ),
  COL_SIZES[[#This Row],[column_length]])</f>
        <v>4</v>
      </c>
      <c r="C3254" s="109">
        <f>VLOOKUP(A3254,DBMS_TYPE_SIZES[],2,FALSE)</f>
        <v>9</v>
      </c>
      <c r="D3254" s="109">
        <f>VLOOKUP(A3254,DBMS_TYPE_SIZES[],3,FALSE)</f>
        <v>4</v>
      </c>
      <c r="E3254" s="110">
        <f>VLOOKUP(A3254,DBMS_TYPE_SIZES[],4,FALSE)</f>
        <v>4</v>
      </c>
      <c r="F3254" t="s">
        <v>1656</v>
      </c>
      <c r="G3254" t="s">
        <v>2065</v>
      </c>
      <c r="H3254" t="s">
        <v>18</v>
      </c>
      <c r="I3254">
        <v>10</v>
      </c>
      <c r="J3254">
        <v>4</v>
      </c>
    </row>
    <row r="3255" spans="1:10">
      <c r="A3255" s="108" t="str">
        <f>COL_SIZES[[#This Row],[datatype]]&amp;"_"&amp;COL_SIZES[[#This Row],[column_prec]]&amp;"_"&amp;COL_SIZES[[#This Row],[col_len]]</f>
        <v>int_10_4</v>
      </c>
      <c r="B3255" s="108">
        <f>IF(COL_SIZES[[#This Row],[datatype]] = "varchar",
  MIN(
    COL_SIZES[[#This Row],[column_length]],
    IFERROR(VALUE(VLOOKUP(
      COL_SIZES[[#This Row],[table_name]]&amp;"."&amp;COL_SIZES[[#This Row],[column_name]],
      AVG_COL_SIZES[#Data],2,FALSE)),
    COL_SIZES[[#This Row],[column_length]])
  ),
  COL_SIZES[[#This Row],[column_length]])</f>
        <v>4</v>
      </c>
      <c r="C3255" s="109">
        <f>VLOOKUP(A3255,DBMS_TYPE_SIZES[],2,FALSE)</f>
        <v>9</v>
      </c>
      <c r="D3255" s="109">
        <f>VLOOKUP(A3255,DBMS_TYPE_SIZES[],3,FALSE)</f>
        <v>4</v>
      </c>
      <c r="E3255" s="110">
        <f>VLOOKUP(A3255,DBMS_TYPE_SIZES[],4,FALSE)</f>
        <v>4</v>
      </c>
      <c r="F3255" t="s">
        <v>1656</v>
      </c>
      <c r="G3255" t="s">
        <v>2066</v>
      </c>
      <c r="H3255" t="s">
        <v>18</v>
      </c>
      <c r="I3255">
        <v>10</v>
      </c>
      <c r="J3255">
        <v>4</v>
      </c>
    </row>
    <row r="3256" spans="1:10">
      <c r="A3256" s="108" t="str">
        <f>COL_SIZES[[#This Row],[datatype]]&amp;"_"&amp;COL_SIZES[[#This Row],[column_prec]]&amp;"_"&amp;COL_SIZES[[#This Row],[col_len]]</f>
        <v>int_10_4</v>
      </c>
      <c r="B3256" s="108">
        <f>IF(COL_SIZES[[#This Row],[datatype]] = "varchar",
  MIN(
    COL_SIZES[[#This Row],[column_length]],
    IFERROR(VALUE(VLOOKUP(
      COL_SIZES[[#This Row],[table_name]]&amp;"."&amp;COL_SIZES[[#This Row],[column_name]],
      AVG_COL_SIZES[#Data],2,FALSE)),
    COL_SIZES[[#This Row],[column_length]])
  ),
  COL_SIZES[[#This Row],[column_length]])</f>
        <v>4</v>
      </c>
      <c r="C3256" s="109">
        <f>VLOOKUP(A3256,DBMS_TYPE_SIZES[],2,FALSE)</f>
        <v>9</v>
      </c>
      <c r="D3256" s="109">
        <f>VLOOKUP(A3256,DBMS_TYPE_SIZES[],3,FALSE)</f>
        <v>4</v>
      </c>
      <c r="E3256" s="110">
        <f>VLOOKUP(A3256,DBMS_TYPE_SIZES[],4,FALSE)</f>
        <v>4</v>
      </c>
      <c r="F3256" t="s">
        <v>1656</v>
      </c>
      <c r="G3256" t="s">
        <v>2067</v>
      </c>
      <c r="H3256" t="s">
        <v>18</v>
      </c>
      <c r="I3256">
        <v>10</v>
      </c>
      <c r="J3256">
        <v>4</v>
      </c>
    </row>
    <row r="3257" spans="1:10">
      <c r="A3257" s="108" t="str">
        <f>COL_SIZES[[#This Row],[datatype]]&amp;"_"&amp;COL_SIZES[[#This Row],[column_prec]]&amp;"_"&amp;COL_SIZES[[#This Row],[col_len]]</f>
        <v>varchar_0_50</v>
      </c>
      <c r="B3257" s="108">
        <f>IF(COL_SIZES[[#This Row],[datatype]] = "varchar",
  MIN(
    COL_SIZES[[#This Row],[column_length]],
    IFERROR(VALUE(VLOOKUP(
      COL_SIZES[[#This Row],[table_name]]&amp;"."&amp;COL_SIZES[[#This Row],[column_name]],
      AVG_COL_SIZES[#Data],2,FALSE)),
    COL_SIZES[[#This Row],[column_length]])
  ),
  COL_SIZES[[#This Row],[column_length]])</f>
        <v>50</v>
      </c>
      <c r="C3257" s="109">
        <f>VLOOKUP(A3257,DBMS_TYPE_SIZES[],2,FALSE)</f>
        <v>50</v>
      </c>
      <c r="D3257" s="109">
        <f>VLOOKUP(A3257,DBMS_TYPE_SIZES[],3,FALSE)</f>
        <v>50</v>
      </c>
      <c r="E3257" s="110">
        <f>VLOOKUP(A3257,DBMS_TYPE_SIZES[],4,FALSE)</f>
        <v>51</v>
      </c>
      <c r="F3257" t="s">
        <v>1656</v>
      </c>
      <c r="G3257" t="s">
        <v>2068</v>
      </c>
      <c r="H3257" t="s">
        <v>86</v>
      </c>
      <c r="I3257">
        <v>0</v>
      </c>
      <c r="J3257">
        <v>50</v>
      </c>
    </row>
    <row r="3258" spans="1:10">
      <c r="A3258" s="108" t="str">
        <f>COL_SIZES[[#This Row],[datatype]]&amp;"_"&amp;COL_SIZES[[#This Row],[column_prec]]&amp;"_"&amp;COL_SIZES[[#This Row],[col_len]]</f>
        <v>varchar_0_50</v>
      </c>
      <c r="B3258" s="108">
        <f>IF(COL_SIZES[[#This Row],[datatype]] = "varchar",
  MIN(
    COL_SIZES[[#This Row],[column_length]],
    IFERROR(VALUE(VLOOKUP(
      COL_SIZES[[#This Row],[table_name]]&amp;"."&amp;COL_SIZES[[#This Row],[column_name]],
      AVG_COL_SIZES[#Data],2,FALSE)),
    COL_SIZES[[#This Row],[column_length]])
  ),
  COL_SIZES[[#This Row],[column_length]])</f>
        <v>50</v>
      </c>
      <c r="C3258" s="109">
        <f>VLOOKUP(A3258,DBMS_TYPE_SIZES[],2,FALSE)</f>
        <v>50</v>
      </c>
      <c r="D3258" s="109">
        <f>VLOOKUP(A3258,DBMS_TYPE_SIZES[],3,FALSE)</f>
        <v>50</v>
      </c>
      <c r="E3258" s="110">
        <f>VLOOKUP(A3258,DBMS_TYPE_SIZES[],4,FALSE)</f>
        <v>51</v>
      </c>
      <c r="F3258" t="s">
        <v>1656</v>
      </c>
      <c r="G3258" t="s">
        <v>2069</v>
      </c>
      <c r="H3258" t="s">
        <v>86</v>
      </c>
      <c r="I3258">
        <v>0</v>
      </c>
      <c r="J3258">
        <v>50</v>
      </c>
    </row>
    <row r="3259" spans="1:10">
      <c r="A3259" s="108" t="str">
        <f>COL_SIZES[[#This Row],[datatype]]&amp;"_"&amp;COL_SIZES[[#This Row],[column_prec]]&amp;"_"&amp;COL_SIZES[[#This Row],[col_len]]</f>
        <v>varchar_0_50</v>
      </c>
      <c r="B3259" s="108">
        <f>IF(COL_SIZES[[#This Row],[datatype]] = "varchar",
  MIN(
    COL_SIZES[[#This Row],[column_length]],
    IFERROR(VALUE(VLOOKUP(
      COL_SIZES[[#This Row],[table_name]]&amp;"."&amp;COL_SIZES[[#This Row],[column_name]],
      AVG_COL_SIZES[#Data],2,FALSE)),
    COL_SIZES[[#This Row],[column_length]])
  ),
  COL_SIZES[[#This Row],[column_length]])</f>
        <v>50</v>
      </c>
      <c r="C3259" s="109">
        <f>VLOOKUP(A3259,DBMS_TYPE_SIZES[],2,FALSE)</f>
        <v>50</v>
      </c>
      <c r="D3259" s="109">
        <f>VLOOKUP(A3259,DBMS_TYPE_SIZES[],3,FALSE)</f>
        <v>50</v>
      </c>
      <c r="E3259" s="110">
        <f>VLOOKUP(A3259,DBMS_TYPE_SIZES[],4,FALSE)</f>
        <v>51</v>
      </c>
      <c r="F3259" t="s">
        <v>1656</v>
      </c>
      <c r="G3259" t="s">
        <v>2070</v>
      </c>
      <c r="H3259" t="s">
        <v>86</v>
      </c>
      <c r="I3259">
        <v>0</v>
      </c>
      <c r="J3259">
        <v>50</v>
      </c>
    </row>
    <row r="3260" spans="1:10">
      <c r="A3260" s="108" t="str">
        <f>COL_SIZES[[#This Row],[datatype]]&amp;"_"&amp;COL_SIZES[[#This Row],[column_prec]]&amp;"_"&amp;COL_SIZES[[#This Row],[col_len]]</f>
        <v>int_10_4</v>
      </c>
      <c r="B3260" s="108">
        <f>IF(COL_SIZES[[#This Row],[datatype]] = "varchar",
  MIN(
    COL_SIZES[[#This Row],[column_length]],
    IFERROR(VALUE(VLOOKUP(
      COL_SIZES[[#This Row],[table_name]]&amp;"."&amp;COL_SIZES[[#This Row],[column_name]],
      AVG_COL_SIZES[#Data],2,FALSE)),
    COL_SIZES[[#This Row],[column_length]])
  ),
  COL_SIZES[[#This Row],[column_length]])</f>
        <v>4</v>
      </c>
      <c r="C3260" s="109">
        <f>VLOOKUP(A3260,DBMS_TYPE_SIZES[],2,FALSE)</f>
        <v>9</v>
      </c>
      <c r="D3260" s="109">
        <f>VLOOKUP(A3260,DBMS_TYPE_SIZES[],3,FALSE)</f>
        <v>4</v>
      </c>
      <c r="E3260" s="110">
        <f>VLOOKUP(A3260,DBMS_TYPE_SIZES[],4,FALSE)</f>
        <v>4</v>
      </c>
      <c r="F3260" t="s">
        <v>1656</v>
      </c>
      <c r="G3260" t="s">
        <v>2071</v>
      </c>
      <c r="H3260" t="s">
        <v>18</v>
      </c>
      <c r="I3260">
        <v>10</v>
      </c>
      <c r="J3260">
        <v>4</v>
      </c>
    </row>
    <row r="3261" spans="1:10">
      <c r="A3261" s="108" t="str">
        <f>COL_SIZES[[#This Row],[datatype]]&amp;"_"&amp;COL_SIZES[[#This Row],[column_prec]]&amp;"_"&amp;COL_SIZES[[#This Row],[col_len]]</f>
        <v>int_10_4</v>
      </c>
      <c r="B3261" s="108">
        <f>IF(COL_SIZES[[#This Row],[datatype]] = "varchar",
  MIN(
    COL_SIZES[[#This Row],[column_length]],
    IFERROR(VALUE(VLOOKUP(
      COL_SIZES[[#This Row],[table_name]]&amp;"."&amp;COL_SIZES[[#This Row],[column_name]],
      AVG_COL_SIZES[#Data],2,FALSE)),
    COL_SIZES[[#This Row],[column_length]])
  ),
  COL_SIZES[[#This Row],[column_length]])</f>
        <v>4</v>
      </c>
      <c r="C3261" s="109">
        <f>VLOOKUP(A3261,DBMS_TYPE_SIZES[],2,FALSE)</f>
        <v>9</v>
      </c>
      <c r="D3261" s="109">
        <f>VLOOKUP(A3261,DBMS_TYPE_SIZES[],3,FALSE)</f>
        <v>4</v>
      </c>
      <c r="E3261" s="110">
        <f>VLOOKUP(A3261,DBMS_TYPE_SIZES[],4,FALSE)</f>
        <v>4</v>
      </c>
      <c r="F3261" t="s">
        <v>1656</v>
      </c>
      <c r="G3261" t="s">
        <v>263</v>
      </c>
      <c r="H3261" t="s">
        <v>18</v>
      </c>
      <c r="I3261">
        <v>10</v>
      </c>
      <c r="J3261">
        <v>4</v>
      </c>
    </row>
    <row r="3262" spans="1:10">
      <c r="A3262" s="108" t="str">
        <f>COL_SIZES[[#This Row],[datatype]]&amp;"_"&amp;COL_SIZES[[#This Row],[column_prec]]&amp;"_"&amp;COL_SIZES[[#This Row],[col_len]]</f>
        <v>int_10_4</v>
      </c>
      <c r="B3262" s="108">
        <f>IF(COL_SIZES[[#This Row],[datatype]] = "varchar",
  MIN(
    COL_SIZES[[#This Row],[column_length]],
    IFERROR(VALUE(VLOOKUP(
      COL_SIZES[[#This Row],[table_name]]&amp;"."&amp;COL_SIZES[[#This Row],[column_name]],
      AVG_COL_SIZES[#Data],2,FALSE)),
    COL_SIZES[[#This Row],[column_length]])
  ),
  COL_SIZES[[#This Row],[column_length]])</f>
        <v>4</v>
      </c>
      <c r="C3262" s="109">
        <f>VLOOKUP(A3262,DBMS_TYPE_SIZES[],2,FALSE)</f>
        <v>9</v>
      </c>
      <c r="D3262" s="109">
        <f>VLOOKUP(A3262,DBMS_TYPE_SIZES[],3,FALSE)</f>
        <v>4</v>
      </c>
      <c r="E3262" s="110">
        <f>VLOOKUP(A3262,DBMS_TYPE_SIZES[],4,FALSE)</f>
        <v>4</v>
      </c>
      <c r="F3262" t="s">
        <v>1656</v>
      </c>
      <c r="G3262" t="s">
        <v>2072</v>
      </c>
      <c r="H3262" t="s">
        <v>18</v>
      </c>
      <c r="I3262">
        <v>10</v>
      </c>
      <c r="J3262">
        <v>4</v>
      </c>
    </row>
    <row r="3263" spans="1:10">
      <c r="A3263" s="108" t="str">
        <f>COL_SIZES[[#This Row],[datatype]]&amp;"_"&amp;COL_SIZES[[#This Row],[column_prec]]&amp;"_"&amp;COL_SIZES[[#This Row],[col_len]]</f>
        <v>varchar_0_50</v>
      </c>
      <c r="B3263" s="108">
        <f>IF(COL_SIZES[[#This Row],[datatype]] = "varchar",
  MIN(
    COL_SIZES[[#This Row],[column_length]],
    IFERROR(VALUE(VLOOKUP(
      COL_SIZES[[#This Row],[table_name]]&amp;"."&amp;COL_SIZES[[#This Row],[column_name]],
      AVG_COL_SIZES[#Data],2,FALSE)),
    COL_SIZES[[#This Row],[column_length]])
  ),
  COL_SIZES[[#This Row],[column_length]])</f>
        <v>50</v>
      </c>
      <c r="C3263" s="109">
        <f>VLOOKUP(A3263,DBMS_TYPE_SIZES[],2,FALSE)</f>
        <v>50</v>
      </c>
      <c r="D3263" s="109">
        <f>VLOOKUP(A3263,DBMS_TYPE_SIZES[],3,FALSE)</f>
        <v>50</v>
      </c>
      <c r="E3263" s="110">
        <f>VLOOKUP(A3263,DBMS_TYPE_SIZES[],4,FALSE)</f>
        <v>51</v>
      </c>
      <c r="F3263" t="s">
        <v>1656</v>
      </c>
      <c r="G3263" t="s">
        <v>118</v>
      </c>
      <c r="H3263" t="s">
        <v>86</v>
      </c>
      <c r="I3263">
        <v>0</v>
      </c>
      <c r="J3263">
        <v>50</v>
      </c>
    </row>
    <row r="3264" spans="1:10">
      <c r="A3264" s="108" t="str">
        <f>COL_SIZES[[#This Row],[datatype]]&amp;"_"&amp;COL_SIZES[[#This Row],[column_prec]]&amp;"_"&amp;COL_SIZES[[#This Row],[col_len]]</f>
        <v>varchar_0_50</v>
      </c>
      <c r="B3264" s="108">
        <f>IF(COL_SIZES[[#This Row],[datatype]] = "varchar",
  MIN(
    COL_SIZES[[#This Row],[column_length]],
    IFERROR(VALUE(VLOOKUP(
      COL_SIZES[[#This Row],[table_name]]&amp;"."&amp;COL_SIZES[[#This Row],[column_name]],
      AVG_COL_SIZES[#Data],2,FALSE)),
    COL_SIZES[[#This Row],[column_length]])
  ),
  COL_SIZES[[#This Row],[column_length]])</f>
        <v>50</v>
      </c>
      <c r="C3264" s="109">
        <f>VLOOKUP(A3264,DBMS_TYPE_SIZES[],2,FALSE)</f>
        <v>50</v>
      </c>
      <c r="D3264" s="109">
        <f>VLOOKUP(A3264,DBMS_TYPE_SIZES[],3,FALSE)</f>
        <v>50</v>
      </c>
      <c r="E3264" s="110">
        <f>VLOOKUP(A3264,DBMS_TYPE_SIZES[],4,FALSE)</f>
        <v>51</v>
      </c>
      <c r="F3264" t="s">
        <v>1656</v>
      </c>
      <c r="G3264" t="s">
        <v>122</v>
      </c>
      <c r="H3264" t="s">
        <v>86</v>
      </c>
      <c r="I3264">
        <v>0</v>
      </c>
      <c r="J3264">
        <v>50</v>
      </c>
    </row>
    <row r="3265" spans="1:10">
      <c r="A3265" s="108" t="str">
        <f>COL_SIZES[[#This Row],[datatype]]&amp;"_"&amp;COL_SIZES[[#This Row],[column_prec]]&amp;"_"&amp;COL_SIZES[[#This Row],[col_len]]</f>
        <v>numeric_19_9</v>
      </c>
      <c r="B3265" s="108">
        <f>IF(COL_SIZES[[#This Row],[datatype]] = "varchar",
  MIN(
    COL_SIZES[[#This Row],[column_length]],
    IFERROR(VALUE(VLOOKUP(
      COL_SIZES[[#This Row],[table_name]]&amp;"."&amp;COL_SIZES[[#This Row],[column_name]],
      AVG_COL_SIZES[#Data],2,FALSE)),
    COL_SIZES[[#This Row],[column_length]])
  ),
  COL_SIZES[[#This Row],[column_length]])</f>
        <v>9</v>
      </c>
      <c r="C3265" s="109">
        <f>VLOOKUP(A3265,DBMS_TYPE_SIZES[],2,FALSE)</f>
        <v>9</v>
      </c>
      <c r="D3265" s="109">
        <f>VLOOKUP(A3265,DBMS_TYPE_SIZES[],3,FALSE)</f>
        <v>9</v>
      </c>
      <c r="E3265" s="110">
        <f>VLOOKUP(A3265,DBMS_TYPE_SIZES[],4,FALSE)</f>
        <v>9</v>
      </c>
      <c r="F3265" t="s">
        <v>1656</v>
      </c>
      <c r="G3265" t="s">
        <v>1683</v>
      </c>
      <c r="H3265" t="s">
        <v>62</v>
      </c>
      <c r="I3265">
        <v>19</v>
      </c>
      <c r="J3265">
        <v>9</v>
      </c>
    </row>
    <row r="3266" spans="1:10">
      <c r="A3266" s="108" t="str">
        <f>COL_SIZES[[#This Row],[datatype]]&amp;"_"&amp;COL_SIZES[[#This Row],[column_prec]]&amp;"_"&amp;COL_SIZES[[#This Row],[col_len]]</f>
        <v>int_10_4</v>
      </c>
      <c r="B3266" s="108">
        <f>IF(COL_SIZES[[#This Row],[datatype]] = "varchar",
  MIN(
    COL_SIZES[[#This Row],[column_length]],
    IFERROR(VALUE(VLOOKUP(
      COL_SIZES[[#This Row],[table_name]]&amp;"."&amp;COL_SIZES[[#This Row],[column_name]],
      AVG_COL_SIZES[#Data],2,FALSE)),
    COL_SIZES[[#This Row],[column_length]])
  ),
  COL_SIZES[[#This Row],[column_length]])</f>
        <v>4</v>
      </c>
      <c r="C3266" s="109">
        <f>VLOOKUP(A3266,DBMS_TYPE_SIZES[],2,FALSE)</f>
        <v>9</v>
      </c>
      <c r="D3266" s="109">
        <f>VLOOKUP(A3266,DBMS_TYPE_SIZES[],3,FALSE)</f>
        <v>4</v>
      </c>
      <c r="E3266" s="110">
        <f>VLOOKUP(A3266,DBMS_TYPE_SIZES[],4,FALSE)</f>
        <v>4</v>
      </c>
      <c r="F3266" t="s">
        <v>1656</v>
      </c>
      <c r="G3266" t="s">
        <v>1684</v>
      </c>
      <c r="H3266" t="s">
        <v>18</v>
      </c>
      <c r="I3266">
        <v>10</v>
      </c>
      <c r="J3266">
        <v>4</v>
      </c>
    </row>
    <row r="3267" spans="1:10">
      <c r="A3267" s="108" t="str">
        <f>COL_SIZES[[#This Row],[datatype]]&amp;"_"&amp;COL_SIZES[[#This Row],[column_prec]]&amp;"_"&amp;COL_SIZES[[#This Row],[col_len]]</f>
        <v>int_10_4</v>
      </c>
      <c r="B3267" s="108">
        <f>IF(COL_SIZES[[#This Row],[datatype]] = "varchar",
  MIN(
    COL_SIZES[[#This Row],[column_length]],
    IFERROR(VALUE(VLOOKUP(
      COL_SIZES[[#This Row],[table_name]]&amp;"."&amp;COL_SIZES[[#This Row],[column_name]],
      AVG_COL_SIZES[#Data],2,FALSE)),
    COL_SIZES[[#This Row],[column_length]])
  ),
  COL_SIZES[[#This Row],[column_length]])</f>
        <v>4</v>
      </c>
      <c r="C3267" s="109">
        <f>VLOOKUP(A3267,DBMS_TYPE_SIZES[],2,FALSE)</f>
        <v>9</v>
      </c>
      <c r="D3267" s="109">
        <f>VLOOKUP(A3267,DBMS_TYPE_SIZES[],3,FALSE)</f>
        <v>4</v>
      </c>
      <c r="E3267" s="110">
        <f>VLOOKUP(A3267,DBMS_TYPE_SIZES[],4,FALSE)</f>
        <v>4</v>
      </c>
      <c r="F3267" t="s">
        <v>1656</v>
      </c>
      <c r="G3267" t="s">
        <v>1006</v>
      </c>
      <c r="H3267" t="s">
        <v>18</v>
      </c>
      <c r="I3267">
        <v>10</v>
      </c>
      <c r="J3267">
        <v>4</v>
      </c>
    </row>
    <row r="3268" spans="1:10">
      <c r="A3268" s="108" t="str">
        <f>COL_SIZES[[#This Row],[datatype]]&amp;"_"&amp;COL_SIZES[[#This Row],[column_prec]]&amp;"_"&amp;COL_SIZES[[#This Row],[col_len]]</f>
        <v>numeric_19_9</v>
      </c>
      <c r="B3268" s="108">
        <f>IF(COL_SIZES[[#This Row],[datatype]] = "varchar",
  MIN(
    COL_SIZES[[#This Row],[column_length]],
    IFERROR(VALUE(VLOOKUP(
      COL_SIZES[[#This Row],[table_name]]&amp;"."&amp;COL_SIZES[[#This Row],[column_name]],
      AVG_COL_SIZES[#Data],2,FALSE)),
    COL_SIZES[[#This Row],[column_length]])
  ),
  COL_SIZES[[#This Row],[column_length]])</f>
        <v>9</v>
      </c>
      <c r="C3268" s="109">
        <f>VLOOKUP(A3268,DBMS_TYPE_SIZES[],2,FALSE)</f>
        <v>9</v>
      </c>
      <c r="D3268" s="109">
        <f>VLOOKUP(A3268,DBMS_TYPE_SIZES[],3,FALSE)</f>
        <v>9</v>
      </c>
      <c r="E3268" s="110">
        <f>VLOOKUP(A3268,DBMS_TYPE_SIZES[],4,FALSE)</f>
        <v>9</v>
      </c>
      <c r="F3268" t="s">
        <v>1656</v>
      </c>
      <c r="G3268" t="s">
        <v>1685</v>
      </c>
      <c r="H3268" t="s">
        <v>62</v>
      </c>
      <c r="I3268">
        <v>19</v>
      </c>
      <c r="J3268">
        <v>9</v>
      </c>
    </row>
    <row r="3269" spans="1:10">
      <c r="A3269" s="108" t="str">
        <f>COL_SIZES[[#This Row],[datatype]]&amp;"_"&amp;COL_SIZES[[#This Row],[column_prec]]&amp;"_"&amp;COL_SIZES[[#This Row],[col_len]]</f>
        <v>varchar_0_50</v>
      </c>
      <c r="B3269" s="108">
        <f>IF(COL_SIZES[[#This Row],[datatype]] = "varchar",
  MIN(
    COL_SIZES[[#This Row],[column_length]],
    IFERROR(VALUE(VLOOKUP(
      COL_SIZES[[#This Row],[table_name]]&amp;"."&amp;COL_SIZES[[#This Row],[column_name]],
      AVG_COL_SIZES[#Data],2,FALSE)),
    COL_SIZES[[#This Row],[column_length]])
  ),
  COL_SIZES[[#This Row],[column_length]])</f>
        <v>50</v>
      </c>
      <c r="C3269" s="109">
        <f>VLOOKUP(A3269,DBMS_TYPE_SIZES[],2,FALSE)</f>
        <v>50</v>
      </c>
      <c r="D3269" s="109">
        <f>VLOOKUP(A3269,DBMS_TYPE_SIZES[],3,FALSE)</f>
        <v>50</v>
      </c>
      <c r="E3269" s="110">
        <f>VLOOKUP(A3269,DBMS_TYPE_SIZES[],4,FALSE)</f>
        <v>51</v>
      </c>
      <c r="F3269" t="s">
        <v>1656</v>
      </c>
      <c r="G3269" t="s">
        <v>123</v>
      </c>
      <c r="H3269" t="s">
        <v>86</v>
      </c>
      <c r="I3269">
        <v>0</v>
      </c>
      <c r="J3269">
        <v>50</v>
      </c>
    </row>
    <row r="3270" spans="1:10">
      <c r="A3270" s="108" t="str">
        <f>COL_SIZES[[#This Row],[datatype]]&amp;"_"&amp;COL_SIZES[[#This Row],[column_prec]]&amp;"_"&amp;COL_SIZES[[#This Row],[col_len]]</f>
        <v>varchar_0_50</v>
      </c>
      <c r="B3270" s="108">
        <f>IF(COL_SIZES[[#This Row],[datatype]] = "varchar",
  MIN(
    COL_SIZES[[#This Row],[column_length]],
    IFERROR(VALUE(VLOOKUP(
      COL_SIZES[[#This Row],[table_name]]&amp;"."&amp;COL_SIZES[[#This Row],[column_name]],
      AVG_COL_SIZES[#Data],2,FALSE)),
    COL_SIZES[[#This Row],[column_length]])
  ),
  COL_SIZES[[#This Row],[column_length]])</f>
        <v>50</v>
      </c>
      <c r="C3270" s="109">
        <f>VLOOKUP(A3270,DBMS_TYPE_SIZES[],2,FALSE)</f>
        <v>50</v>
      </c>
      <c r="D3270" s="109">
        <f>VLOOKUP(A3270,DBMS_TYPE_SIZES[],3,FALSE)</f>
        <v>50</v>
      </c>
      <c r="E3270" s="110">
        <f>VLOOKUP(A3270,DBMS_TYPE_SIZES[],4,FALSE)</f>
        <v>51</v>
      </c>
      <c r="F3270" t="s">
        <v>1656</v>
      </c>
      <c r="G3270" t="s">
        <v>119</v>
      </c>
      <c r="H3270" t="s">
        <v>86</v>
      </c>
      <c r="I3270">
        <v>0</v>
      </c>
      <c r="J3270">
        <v>50</v>
      </c>
    </row>
    <row r="3271" spans="1:10">
      <c r="A3271" s="108" t="str">
        <f>COL_SIZES[[#This Row],[datatype]]&amp;"_"&amp;COL_SIZES[[#This Row],[column_prec]]&amp;"_"&amp;COL_SIZES[[#This Row],[col_len]]</f>
        <v>int_10_4</v>
      </c>
      <c r="B3271" s="108">
        <f>IF(COL_SIZES[[#This Row],[datatype]] = "varchar",
  MIN(
    COL_SIZES[[#This Row],[column_length]],
    IFERROR(VALUE(VLOOKUP(
      COL_SIZES[[#This Row],[table_name]]&amp;"."&amp;COL_SIZES[[#This Row],[column_name]],
      AVG_COL_SIZES[#Data],2,FALSE)),
    COL_SIZES[[#This Row],[column_length]])
  ),
  COL_SIZES[[#This Row],[column_length]])</f>
        <v>4</v>
      </c>
      <c r="C3271" s="109">
        <f>VLOOKUP(A3271,DBMS_TYPE_SIZES[],2,FALSE)</f>
        <v>9</v>
      </c>
      <c r="D3271" s="109">
        <f>VLOOKUP(A3271,DBMS_TYPE_SIZES[],3,FALSE)</f>
        <v>4</v>
      </c>
      <c r="E3271" s="110">
        <f>VLOOKUP(A3271,DBMS_TYPE_SIZES[],4,FALSE)</f>
        <v>4</v>
      </c>
      <c r="F3271" t="s">
        <v>1656</v>
      </c>
      <c r="G3271" t="s">
        <v>299</v>
      </c>
      <c r="H3271" t="s">
        <v>18</v>
      </c>
      <c r="I3271">
        <v>10</v>
      </c>
      <c r="J3271">
        <v>4</v>
      </c>
    </row>
    <row r="3272" spans="1:10">
      <c r="A3272" s="108" t="str">
        <f>COL_SIZES[[#This Row],[datatype]]&amp;"_"&amp;COL_SIZES[[#This Row],[column_prec]]&amp;"_"&amp;COL_SIZES[[#This Row],[col_len]]</f>
        <v>int_10_4</v>
      </c>
      <c r="B3272" s="108">
        <f>IF(COL_SIZES[[#This Row],[datatype]] = "varchar",
  MIN(
    COL_SIZES[[#This Row],[column_length]],
    IFERROR(VALUE(VLOOKUP(
      COL_SIZES[[#This Row],[table_name]]&amp;"."&amp;COL_SIZES[[#This Row],[column_name]],
      AVG_COL_SIZES[#Data],2,FALSE)),
    COL_SIZES[[#This Row],[column_length]])
  ),
  COL_SIZES[[#This Row],[column_length]])</f>
        <v>4</v>
      </c>
      <c r="C3272" s="109">
        <f>VLOOKUP(A3272,DBMS_TYPE_SIZES[],2,FALSE)</f>
        <v>9</v>
      </c>
      <c r="D3272" s="109">
        <f>VLOOKUP(A3272,DBMS_TYPE_SIZES[],3,FALSE)</f>
        <v>4</v>
      </c>
      <c r="E3272" s="110">
        <f>VLOOKUP(A3272,DBMS_TYPE_SIZES[],4,FALSE)</f>
        <v>4</v>
      </c>
      <c r="F3272" t="s">
        <v>1656</v>
      </c>
      <c r="G3272" t="s">
        <v>1686</v>
      </c>
      <c r="H3272" t="s">
        <v>18</v>
      </c>
      <c r="I3272">
        <v>10</v>
      </c>
      <c r="J3272">
        <v>4</v>
      </c>
    </row>
    <row r="3273" spans="1:10">
      <c r="A3273" s="108" t="str">
        <f>COL_SIZES[[#This Row],[datatype]]&amp;"_"&amp;COL_SIZES[[#This Row],[column_prec]]&amp;"_"&amp;COL_SIZES[[#This Row],[col_len]]</f>
        <v>int_10_4</v>
      </c>
      <c r="B3273" s="108">
        <f>IF(COL_SIZES[[#This Row],[datatype]] = "varchar",
  MIN(
    COL_SIZES[[#This Row],[column_length]],
    IFERROR(VALUE(VLOOKUP(
      COL_SIZES[[#This Row],[table_name]]&amp;"."&amp;COL_SIZES[[#This Row],[column_name]],
      AVG_COL_SIZES[#Data],2,FALSE)),
    COL_SIZES[[#This Row],[column_length]])
  ),
  COL_SIZES[[#This Row],[column_length]])</f>
        <v>4</v>
      </c>
      <c r="C3273" s="109">
        <f>VLOOKUP(A3273,DBMS_TYPE_SIZES[],2,FALSE)</f>
        <v>9</v>
      </c>
      <c r="D3273" s="109">
        <f>VLOOKUP(A3273,DBMS_TYPE_SIZES[],3,FALSE)</f>
        <v>4</v>
      </c>
      <c r="E3273" s="110">
        <f>VLOOKUP(A3273,DBMS_TYPE_SIZES[],4,FALSE)</f>
        <v>4</v>
      </c>
      <c r="F3273" t="s">
        <v>1656</v>
      </c>
      <c r="G3273" t="s">
        <v>2073</v>
      </c>
      <c r="H3273" t="s">
        <v>18</v>
      </c>
      <c r="I3273">
        <v>10</v>
      </c>
      <c r="J3273">
        <v>4</v>
      </c>
    </row>
    <row r="3274" spans="1:10">
      <c r="A3274" s="108" t="str">
        <f>COL_SIZES[[#This Row],[datatype]]&amp;"_"&amp;COL_SIZES[[#This Row],[column_prec]]&amp;"_"&amp;COL_SIZES[[#This Row],[col_len]]</f>
        <v>int_10_4</v>
      </c>
      <c r="B3274" s="108">
        <f>IF(COL_SIZES[[#This Row],[datatype]] = "varchar",
  MIN(
    COL_SIZES[[#This Row],[column_length]],
    IFERROR(VALUE(VLOOKUP(
      COL_SIZES[[#This Row],[table_name]]&amp;"."&amp;COL_SIZES[[#This Row],[column_name]],
      AVG_COL_SIZES[#Data],2,FALSE)),
    COL_SIZES[[#This Row],[column_length]])
  ),
  COL_SIZES[[#This Row],[column_length]])</f>
        <v>4</v>
      </c>
      <c r="C3274" s="109">
        <f>VLOOKUP(A3274,DBMS_TYPE_SIZES[],2,FALSE)</f>
        <v>9</v>
      </c>
      <c r="D3274" s="109">
        <f>VLOOKUP(A3274,DBMS_TYPE_SIZES[],3,FALSE)</f>
        <v>4</v>
      </c>
      <c r="E3274" s="110">
        <f>VLOOKUP(A3274,DBMS_TYPE_SIZES[],4,FALSE)</f>
        <v>4</v>
      </c>
      <c r="F3274" t="s">
        <v>1656</v>
      </c>
      <c r="G3274" t="s">
        <v>326</v>
      </c>
      <c r="H3274" t="s">
        <v>18</v>
      </c>
      <c r="I3274">
        <v>10</v>
      </c>
      <c r="J3274">
        <v>4</v>
      </c>
    </row>
    <row r="3275" spans="1:10">
      <c r="A3275" s="108" t="str">
        <f>COL_SIZES[[#This Row],[datatype]]&amp;"_"&amp;COL_SIZES[[#This Row],[column_prec]]&amp;"_"&amp;COL_SIZES[[#This Row],[col_len]]</f>
        <v>int_10_4</v>
      </c>
      <c r="B3275" s="108">
        <f>IF(COL_SIZES[[#This Row],[datatype]] = "varchar",
  MIN(
    COL_SIZES[[#This Row],[column_length]],
    IFERROR(VALUE(VLOOKUP(
      COL_SIZES[[#This Row],[table_name]]&amp;"."&amp;COL_SIZES[[#This Row],[column_name]],
      AVG_COL_SIZES[#Data],2,FALSE)),
    COL_SIZES[[#This Row],[column_length]])
  ),
  COL_SIZES[[#This Row],[column_length]])</f>
        <v>4</v>
      </c>
      <c r="C3275" s="109">
        <f>VLOOKUP(A3275,DBMS_TYPE_SIZES[],2,FALSE)</f>
        <v>9</v>
      </c>
      <c r="D3275" s="109">
        <f>VLOOKUP(A3275,DBMS_TYPE_SIZES[],3,FALSE)</f>
        <v>4</v>
      </c>
      <c r="E3275" s="110">
        <f>VLOOKUP(A3275,DBMS_TYPE_SIZES[],4,FALSE)</f>
        <v>4</v>
      </c>
      <c r="F3275" t="s">
        <v>1656</v>
      </c>
      <c r="G3275" t="s">
        <v>64</v>
      </c>
      <c r="H3275" t="s">
        <v>18</v>
      </c>
      <c r="I3275">
        <v>10</v>
      </c>
      <c r="J3275">
        <v>4</v>
      </c>
    </row>
    <row r="3276" spans="1:10">
      <c r="A3276" s="108" t="str">
        <f>COL_SIZES[[#This Row],[datatype]]&amp;"_"&amp;COL_SIZES[[#This Row],[column_prec]]&amp;"_"&amp;COL_SIZES[[#This Row],[col_len]]</f>
        <v>int_10_4</v>
      </c>
      <c r="B3276" s="108">
        <f>IF(COL_SIZES[[#This Row],[datatype]] = "varchar",
  MIN(
    COL_SIZES[[#This Row],[column_length]],
    IFERROR(VALUE(VLOOKUP(
      COL_SIZES[[#This Row],[table_name]]&amp;"."&amp;COL_SIZES[[#This Row],[column_name]],
      AVG_COL_SIZES[#Data],2,FALSE)),
    COL_SIZES[[#This Row],[column_length]])
  ),
  COL_SIZES[[#This Row],[column_length]])</f>
        <v>4</v>
      </c>
      <c r="C3276" s="109">
        <f>VLOOKUP(A3276,DBMS_TYPE_SIZES[],2,FALSE)</f>
        <v>9</v>
      </c>
      <c r="D3276" s="109">
        <f>VLOOKUP(A3276,DBMS_TYPE_SIZES[],3,FALSE)</f>
        <v>4</v>
      </c>
      <c r="E3276" s="110">
        <f>VLOOKUP(A3276,DBMS_TYPE_SIZES[],4,FALSE)</f>
        <v>4</v>
      </c>
      <c r="F3276" t="s">
        <v>1656</v>
      </c>
      <c r="G3276" t="s">
        <v>133</v>
      </c>
      <c r="H3276" t="s">
        <v>18</v>
      </c>
      <c r="I3276">
        <v>10</v>
      </c>
      <c r="J3276">
        <v>4</v>
      </c>
    </row>
    <row r="3277" spans="1:10">
      <c r="A3277" s="108" t="str">
        <f>COL_SIZES[[#This Row],[datatype]]&amp;"_"&amp;COL_SIZES[[#This Row],[column_prec]]&amp;"_"&amp;COL_SIZES[[#This Row],[col_len]]</f>
        <v>numeric_1_5</v>
      </c>
      <c r="B3277" s="108">
        <f>IF(COL_SIZES[[#This Row],[datatype]] = "varchar",
  MIN(
    COL_SIZES[[#This Row],[column_length]],
    IFERROR(VALUE(VLOOKUP(
      COL_SIZES[[#This Row],[table_name]]&amp;"."&amp;COL_SIZES[[#This Row],[column_name]],
      AVG_COL_SIZES[#Data],2,FALSE)),
    COL_SIZES[[#This Row],[column_length]])
  ),
  COL_SIZES[[#This Row],[column_length]])</f>
        <v>5</v>
      </c>
      <c r="C3277" s="109">
        <f>VLOOKUP(A3277,DBMS_TYPE_SIZES[],2,FALSE)</f>
        <v>5</v>
      </c>
      <c r="D3277" s="109">
        <f>VLOOKUP(A3277,DBMS_TYPE_SIZES[],3,FALSE)</f>
        <v>5</v>
      </c>
      <c r="E3277" s="110">
        <f>VLOOKUP(A3277,DBMS_TYPE_SIZES[],4,FALSE)</f>
        <v>5</v>
      </c>
      <c r="F3277" t="s">
        <v>1656</v>
      </c>
      <c r="G3277" t="s">
        <v>1687</v>
      </c>
      <c r="H3277" t="s">
        <v>62</v>
      </c>
      <c r="I3277">
        <v>1</v>
      </c>
      <c r="J3277">
        <v>5</v>
      </c>
    </row>
    <row r="3278" spans="1:10">
      <c r="A3278" s="108" t="str">
        <f>COL_SIZES[[#This Row],[datatype]]&amp;"_"&amp;COL_SIZES[[#This Row],[column_prec]]&amp;"_"&amp;COL_SIZES[[#This Row],[col_len]]</f>
        <v>varchar_0_128</v>
      </c>
      <c r="B3278" s="108">
        <f>IF(COL_SIZES[[#This Row],[datatype]] = "varchar",
  MIN(
    COL_SIZES[[#This Row],[column_length]],
    IFERROR(VALUE(VLOOKUP(
      COL_SIZES[[#This Row],[table_name]]&amp;"."&amp;COL_SIZES[[#This Row],[column_name]],
      AVG_COL_SIZES[#Data],2,FALSE)),
    COL_SIZES[[#This Row],[column_length]])
  ),
  COL_SIZES[[#This Row],[column_length]])</f>
        <v>128</v>
      </c>
      <c r="C3278" s="109">
        <f>VLOOKUP(A3278,DBMS_TYPE_SIZES[],2,FALSE)</f>
        <v>128</v>
      </c>
      <c r="D3278" s="109">
        <f>VLOOKUP(A3278,DBMS_TYPE_SIZES[],3,FALSE)</f>
        <v>128</v>
      </c>
      <c r="E3278" s="110">
        <f>VLOOKUP(A3278,DBMS_TYPE_SIZES[],4,FALSE)</f>
        <v>129</v>
      </c>
      <c r="F3278" t="s">
        <v>1656</v>
      </c>
      <c r="G3278" t="s">
        <v>2074</v>
      </c>
      <c r="H3278" t="s">
        <v>86</v>
      </c>
      <c r="I3278">
        <v>0</v>
      </c>
      <c r="J3278">
        <v>128</v>
      </c>
    </row>
    <row r="3279" spans="1:10">
      <c r="A3279" s="108" t="str">
        <f>COL_SIZES[[#This Row],[datatype]]&amp;"_"&amp;COL_SIZES[[#This Row],[column_prec]]&amp;"_"&amp;COL_SIZES[[#This Row],[col_len]]</f>
        <v>int_10_4</v>
      </c>
      <c r="B3279" s="108">
        <f>IF(COL_SIZES[[#This Row],[datatype]] = "varchar",
  MIN(
    COL_SIZES[[#This Row],[column_length]],
    IFERROR(VALUE(VLOOKUP(
      COL_SIZES[[#This Row],[table_name]]&amp;"."&amp;COL_SIZES[[#This Row],[column_name]],
      AVG_COL_SIZES[#Data],2,FALSE)),
    COL_SIZES[[#This Row],[column_length]])
  ),
  COL_SIZES[[#This Row],[column_length]])</f>
        <v>4</v>
      </c>
      <c r="C3279" s="109">
        <f>VLOOKUP(A3279,DBMS_TYPE_SIZES[],2,FALSE)</f>
        <v>9</v>
      </c>
      <c r="D3279" s="109">
        <f>VLOOKUP(A3279,DBMS_TYPE_SIZES[],3,FALSE)</f>
        <v>4</v>
      </c>
      <c r="E3279" s="110">
        <f>VLOOKUP(A3279,DBMS_TYPE_SIZES[],4,FALSE)</f>
        <v>4</v>
      </c>
      <c r="F3279" t="s">
        <v>1656</v>
      </c>
      <c r="G3279" t="s">
        <v>2075</v>
      </c>
      <c r="H3279" t="s">
        <v>18</v>
      </c>
      <c r="I3279">
        <v>10</v>
      </c>
      <c r="J3279">
        <v>4</v>
      </c>
    </row>
    <row r="3280" spans="1:10">
      <c r="A3280" s="108" t="str">
        <f>COL_SIZES[[#This Row],[datatype]]&amp;"_"&amp;COL_SIZES[[#This Row],[column_prec]]&amp;"_"&amp;COL_SIZES[[#This Row],[col_len]]</f>
        <v>int_10_4</v>
      </c>
      <c r="B3280" s="108">
        <f>IF(COL_SIZES[[#This Row],[datatype]] = "varchar",
  MIN(
    COL_SIZES[[#This Row],[column_length]],
    IFERROR(VALUE(VLOOKUP(
      COL_SIZES[[#This Row],[table_name]]&amp;"."&amp;COL_SIZES[[#This Row],[column_name]],
      AVG_COL_SIZES[#Data],2,FALSE)),
    COL_SIZES[[#This Row],[column_length]])
  ),
  COL_SIZES[[#This Row],[column_length]])</f>
        <v>4</v>
      </c>
      <c r="C3280" s="109">
        <f>VLOOKUP(A3280,DBMS_TYPE_SIZES[],2,FALSE)</f>
        <v>9</v>
      </c>
      <c r="D3280" s="109">
        <f>VLOOKUP(A3280,DBMS_TYPE_SIZES[],3,FALSE)</f>
        <v>4</v>
      </c>
      <c r="E3280" s="110">
        <f>VLOOKUP(A3280,DBMS_TYPE_SIZES[],4,FALSE)</f>
        <v>4</v>
      </c>
      <c r="F3280" t="s">
        <v>1656</v>
      </c>
      <c r="G3280" t="s">
        <v>2076</v>
      </c>
      <c r="H3280" t="s">
        <v>18</v>
      </c>
      <c r="I3280">
        <v>10</v>
      </c>
      <c r="J3280">
        <v>4</v>
      </c>
    </row>
    <row r="3281" spans="1:10">
      <c r="A3281" s="108" t="str">
        <f>COL_SIZES[[#This Row],[datatype]]&amp;"_"&amp;COL_SIZES[[#This Row],[column_prec]]&amp;"_"&amp;COL_SIZES[[#This Row],[col_len]]</f>
        <v>int_10_4</v>
      </c>
      <c r="B3281" s="108">
        <f>IF(COL_SIZES[[#This Row],[datatype]] = "varchar",
  MIN(
    COL_SIZES[[#This Row],[column_length]],
    IFERROR(VALUE(VLOOKUP(
      COL_SIZES[[#This Row],[table_name]]&amp;"."&amp;COL_SIZES[[#This Row],[column_name]],
      AVG_COL_SIZES[#Data],2,FALSE)),
    COL_SIZES[[#This Row],[column_length]])
  ),
  COL_SIZES[[#This Row],[column_length]])</f>
        <v>4</v>
      </c>
      <c r="C3281" s="109">
        <f>VLOOKUP(A3281,DBMS_TYPE_SIZES[],2,FALSE)</f>
        <v>9</v>
      </c>
      <c r="D3281" s="109">
        <f>VLOOKUP(A3281,DBMS_TYPE_SIZES[],3,FALSE)</f>
        <v>4</v>
      </c>
      <c r="E3281" s="110">
        <f>VLOOKUP(A3281,DBMS_TYPE_SIZES[],4,FALSE)</f>
        <v>4</v>
      </c>
      <c r="F3281" t="s">
        <v>1656</v>
      </c>
      <c r="G3281" t="s">
        <v>1688</v>
      </c>
      <c r="H3281" t="s">
        <v>18</v>
      </c>
      <c r="I3281">
        <v>10</v>
      </c>
      <c r="J3281">
        <v>4</v>
      </c>
    </row>
    <row r="3282" spans="1:10">
      <c r="A3282" s="108" t="str">
        <f>COL_SIZES[[#This Row],[datatype]]&amp;"_"&amp;COL_SIZES[[#This Row],[column_prec]]&amp;"_"&amp;COL_SIZES[[#This Row],[col_len]]</f>
        <v>int_10_4</v>
      </c>
      <c r="B3282" s="108">
        <f>IF(COL_SIZES[[#This Row],[datatype]] = "varchar",
  MIN(
    COL_SIZES[[#This Row],[column_length]],
    IFERROR(VALUE(VLOOKUP(
      COL_SIZES[[#This Row],[table_name]]&amp;"."&amp;COL_SIZES[[#This Row],[column_name]],
      AVG_COL_SIZES[#Data],2,FALSE)),
    COL_SIZES[[#This Row],[column_length]])
  ),
  COL_SIZES[[#This Row],[column_length]])</f>
        <v>4</v>
      </c>
      <c r="C3282" s="109">
        <f>VLOOKUP(A3282,DBMS_TYPE_SIZES[],2,FALSE)</f>
        <v>9</v>
      </c>
      <c r="D3282" s="109">
        <f>VLOOKUP(A3282,DBMS_TYPE_SIZES[],3,FALSE)</f>
        <v>4</v>
      </c>
      <c r="E3282" s="110">
        <f>VLOOKUP(A3282,DBMS_TYPE_SIZES[],4,FALSE)</f>
        <v>4</v>
      </c>
      <c r="F3282" t="s">
        <v>1656</v>
      </c>
      <c r="G3282" t="s">
        <v>1689</v>
      </c>
      <c r="H3282" t="s">
        <v>18</v>
      </c>
      <c r="I3282">
        <v>10</v>
      </c>
      <c r="J3282">
        <v>4</v>
      </c>
    </row>
    <row r="3283" spans="1:10">
      <c r="A3283" s="108" t="str">
        <f>COL_SIZES[[#This Row],[datatype]]&amp;"_"&amp;COL_SIZES[[#This Row],[column_prec]]&amp;"_"&amp;COL_SIZES[[#This Row],[col_len]]</f>
        <v>int_10_4</v>
      </c>
      <c r="B3283" s="108">
        <f>IF(COL_SIZES[[#This Row],[datatype]] = "varchar",
  MIN(
    COL_SIZES[[#This Row],[column_length]],
    IFERROR(VALUE(VLOOKUP(
      COL_SIZES[[#This Row],[table_name]]&amp;"."&amp;COL_SIZES[[#This Row],[column_name]],
      AVG_COL_SIZES[#Data],2,FALSE)),
    COL_SIZES[[#This Row],[column_length]])
  ),
  COL_SIZES[[#This Row],[column_length]])</f>
        <v>4</v>
      </c>
      <c r="C3283" s="109">
        <f>VLOOKUP(A3283,DBMS_TYPE_SIZES[],2,FALSE)</f>
        <v>9</v>
      </c>
      <c r="D3283" s="109">
        <f>VLOOKUP(A3283,DBMS_TYPE_SIZES[],3,FALSE)</f>
        <v>4</v>
      </c>
      <c r="E3283" s="110">
        <f>VLOOKUP(A3283,DBMS_TYPE_SIZES[],4,FALSE)</f>
        <v>4</v>
      </c>
      <c r="F3283" t="s">
        <v>1656</v>
      </c>
      <c r="G3283" t="s">
        <v>1690</v>
      </c>
      <c r="H3283" t="s">
        <v>18</v>
      </c>
      <c r="I3283">
        <v>10</v>
      </c>
      <c r="J3283">
        <v>4</v>
      </c>
    </row>
    <row r="3284" spans="1:10">
      <c r="A3284" s="108" t="str">
        <f>COL_SIZES[[#This Row],[datatype]]&amp;"_"&amp;COL_SIZES[[#This Row],[column_prec]]&amp;"_"&amp;COL_SIZES[[#This Row],[col_len]]</f>
        <v>int_10_4</v>
      </c>
      <c r="B3284" s="108">
        <f>IF(COL_SIZES[[#This Row],[datatype]] = "varchar",
  MIN(
    COL_SIZES[[#This Row],[column_length]],
    IFERROR(VALUE(VLOOKUP(
      COL_SIZES[[#This Row],[table_name]]&amp;"."&amp;COL_SIZES[[#This Row],[column_name]],
      AVG_COL_SIZES[#Data],2,FALSE)),
    COL_SIZES[[#This Row],[column_length]])
  ),
  COL_SIZES[[#This Row],[column_length]])</f>
        <v>4</v>
      </c>
      <c r="C3284" s="109">
        <f>VLOOKUP(A3284,DBMS_TYPE_SIZES[],2,FALSE)</f>
        <v>9</v>
      </c>
      <c r="D3284" s="109">
        <f>VLOOKUP(A3284,DBMS_TYPE_SIZES[],3,FALSE)</f>
        <v>4</v>
      </c>
      <c r="E3284" s="110">
        <f>VLOOKUP(A3284,DBMS_TYPE_SIZES[],4,FALSE)</f>
        <v>4</v>
      </c>
      <c r="F3284" t="s">
        <v>1656</v>
      </c>
      <c r="G3284" t="s">
        <v>1691</v>
      </c>
      <c r="H3284" t="s">
        <v>18</v>
      </c>
      <c r="I3284">
        <v>10</v>
      </c>
      <c r="J3284">
        <v>4</v>
      </c>
    </row>
    <row r="3285" spans="1:10">
      <c r="A3285" s="108" t="str">
        <f>COL_SIZES[[#This Row],[datatype]]&amp;"_"&amp;COL_SIZES[[#This Row],[column_prec]]&amp;"_"&amp;COL_SIZES[[#This Row],[col_len]]</f>
        <v>int_10_4</v>
      </c>
      <c r="B3285" s="108">
        <f>IF(COL_SIZES[[#This Row],[datatype]] = "varchar",
  MIN(
    COL_SIZES[[#This Row],[column_length]],
    IFERROR(VALUE(VLOOKUP(
      COL_SIZES[[#This Row],[table_name]]&amp;"."&amp;COL_SIZES[[#This Row],[column_name]],
      AVG_COL_SIZES[#Data],2,FALSE)),
    COL_SIZES[[#This Row],[column_length]])
  ),
  COL_SIZES[[#This Row],[column_length]])</f>
        <v>4</v>
      </c>
      <c r="C3285" s="109">
        <f>VLOOKUP(A3285,DBMS_TYPE_SIZES[],2,FALSE)</f>
        <v>9</v>
      </c>
      <c r="D3285" s="109">
        <f>VLOOKUP(A3285,DBMS_TYPE_SIZES[],3,FALSE)</f>
        <v>4</v>
      </c>
      <c r="E3285" s="110">
        <f>VLOOKUP(A3285,DBMS_TYPE_SIZES[],4,FALSE)</f>
        <v>4</v>
      </c>
      <c r="F3285" t="s">
        <v>1656</v>
      </c>
      <c r="G3285" t="s">
        <v>1692</v>
      </c>
      <c r="H3285" t="s">
        <v>18</v>
      </c>
      <c r="I3285">
        <v>10</v>
      </c>
      <c r="J3285">
        <v>4</v>
      </c>
    </row>
    <row r="3286" spans="1:10">
      <c r="A3286" s="108" t="str">
        <f>COL_SIZES[[#This Row],[datatype]]&amp;"_"&amp;COL_SIZES[[#This Row],[column_prec]]&amp;"_"&amp;COL_SIZES[[#This Row],[col_len]]</f>
        <v>int_10_4</v>
      </c>
      <c r="B3286" s="108">
        <f>IF(COL_SIZES[[#This Row],[datatype]] = "varchar",
  MIN(
    COL_SIZES[[#This Row],[column_length]],
    IFERROR(VALUE(VLOOKUP(
      COL_SIZES[[#This Row],[table_name]]&amp;"."&amp;COL_SIZES[[#This Row],[column_name]],
      AVG_COL_SIZES[#Data],2,FALSE)),
    COL_SIZES[[#This Row],[column_length]])
  ),
  COL_SIZES[[#This Row],[column_length]])</f>
        <v>4</v>
      </c>
      <c r="C3286" s="109">
        <f>VLOOKUP(A3286,DBMS_TYPE_SIZES[],2,FALSE)</f>
        <v>9</v>
      </c>
      <c r="D3286" s="109">
        <f>VLOOKUP(A3286,DBMS_TYPE_SIZES[],3,FALSE)</f>
        <v>4</v>
      </c>
      <c r="E3286" s="110">
        <f>VLOOKUP(A3286,DBMS_TYPE_SIZES[],4,FALSE)</f>
        <v>4</v>
      </c>
      <c r="F3286" t="s">
        <v>1656</v>
      </c>
      <c r="G3286" t="s">
        <v>1693</v>
      </c>
      <c r="H3286" t="s">
        <v>18</v>
      </c>
      <c r="I3286">
        <v>10</v>
      </c>
      <c r="J3286">
        <v>4</v>
      </c>
    </row>
    <row r="3287" spans="1:10">
      <c r="A3287" s="108" t="str">
        <f>COL_SIZES[[#This Row],[datatype]]&amp;"_"&amp;COL_SIZES[[#This Row],[column_prec]]&amp;"_"&amp;COL_SIZES[[#This Row],[col_len]]</f>
        <v>numeric_19_9</v>
      </c>
      <c r="B3287" s="108">
        <f>IF(COL_SIZES[[#This Row],[datatype]] = "varchar",
  MIN(
    COL_SIZES[[#This Row],[column_length]],
    IFERROR(VALUE(VLOOKUP(
      COL_SIZES[[#This Row],[table_name]]&amp;"."&amp;COL_SIZES[[#This Row],[column_name]],
      AVG_COL_SIZES[#Data],2,FALSE)),
    COL_SIZES[[#This Row],[column_length]])
  ),
  COL_SIZES[[#This Row],[column_length]])</f>
        <v>9</v>
      </c>
      <c r="C3287" s="109">
        <f>VLOOKUP(A3287,DBMS_TYPE_SIZES[],2,FALSE)</f>
        <v>9</v>
      </c>
      <c r="D3287" s="109">
        <f>VLOOKUP(A3287,DBMS_TYPE_SIZES[],3,FALSE)</f>
        <v>9</v>
      </c>
      <c r="E3287" s="110">
        <f>VLOOKUP(A3287,DBMS_TYPE_SIZES[],4,FALSE)</f>
        <v>9</v>
      </c>
      <c r="F3287" t="s">
        <v>2077</v>
      </c>
      <c r="G3287" t="s">
        <v>304</v>
      </c>
      <c r="H3287" t="s">
        <v>62</v>
      </c>
      <c r="I3287">
        <v>19</v>
      </c>
      <c r="J3287">
        <v>9</v>
      </c>
    </row>
    <row r="3288" spans="1:10">
      <c r="A3288" s="108" t="str">
        <f>COL_SIZES[[#This Row],[datatype]]&amp;"_"&amp;COL_SIZES[[#This Row],[column_prec]]&amp;"_"&amp;COL_SIZES[[#This Row],[col_len]]</f>
        <v>int_10_4</v>
      </c>
      <c r="B3288" s="108">
        <f>IF(COL_SIZES[[#This Row],[datatype]] = "varchar",
  MIN(
    COL_SIZES[[#This Row],[column_length]],
    IFERROR(VALUE(VLOOKUP(
      COL_SIZES[[#This Row],[table_name]]&amp;"."&amp;COL_SIZES[[#This Row],[column_name]],
      AVG_COL_SIZES[#Data],2,FALSE)),
    COL_SIZES[[#This Row],[column_length]])
  ),
  COL_SIZES[[#This Row],[column_length]])</f>
        <v>4</v>
      </c>
      <c r="C3288" s="109">
        <f>VLOOKUP(A3288,DBMS_TYPE_SIZES[],2,FALSE)</f>
        <v>9</v>
      </c>
      <c r="D3288" s="109">
        <f>VLOOKUP(A3288,DBMS_TYPE_SIZES[],3,FALSE)</f>
        <v>4</v>
      </c>
      <c r="E3288" s="110">
        <f>VLOOKUP(A3288,DBMS_TYPE_SIZES[],4,FALSE)</f>
        <v>4</v>
      </c>
      <c r="F3288" t="s">
        <v>2077</v>
      </c>
      <c r="G3288" t="s">
        <v>67</v>
      </c>
      <c r="H3288" t="s">
        <v>18</v>
      </c>
      <c r="I3288">
        <v>10</v>
      </c>
      <c r="J3288">
        <v>4</v>
      </c>
    </row>
    <row r="3289" spans="1:10">
      <c r="A3289" s="108" t="str">
        <f>COL_SIZES[[#This Row],[datatype]]&amp;"_"&amp;COL_SIZES[[#This Row],[column_prec]]&amp;"_"&amp;COL_SIZES[[#This Row],[col_len]]</f>
        <v>numeric_19_9</v>
      </c>
      <c r="B3289" s="108">
        <f>IF(COL_SIZES[[#This Row],[datatype]] = "varchar",
  MIN(
    COL_SIZES[[#This Row],[column_length]],
    IFERROR(VALUE(VLOOKUP(
      COL_SIZES[[#This Row],[table_name]]&amp;"."&amp;COL_SIZES[[#This Row],[column_name]],
      AVG_COL_SIZES[#Data],2,FALSE)),
    COL_SIZES[[#This Row],[column_length]])
  ),
  COL_SIZES[[#This Row],[column_length]])</f>
        <v>9</v>
      </c>
      <c r="C3289" s="109">
        <f>VLOOKUP(A3289,DBMS_TYPE_SIZES[],2,FALSE)</f>
        <v>9</v>
      </c>
      <c r="D3289" s="109">
        <f>VLOOKUP(A3289,DBMS_TYPE_SIZES[],3,FALSE)</f>
        <v>9</v>
      </c>
      <c r="E3289" s="110">
        <f>VLOOKUP(A3289,DBMS_TYPE_SIZES[],4,FALSE)</f>
        <v>9</v>
      </c>
      <c r="F3289" t="s">
        <v>2078</v>
      </c>
      <c r="G3289" t="s">
        <v>304</v>
      </c>
      <c r="H3289" t="s">
        <v>62</v>
      </c>
      <c r="I3289">
        <v>19</v>
      </c>
      <c r="J3289">
        <v>9</v>
      </c>
    </row>
    <row r="3290" spans="1:10">
      <c r="A3290" s="108" t="str">
        <f>COL_SIZES[[#This Row],[datatype]]&amp;"_"&amp;COL_SIZES[[#This Row],[column_prec]]&amp;"_"&amp;COL_SIZES[[#This Row],[col_len]]</f>
        <v>int_10_4</v>
      </c>
      <c r="B3290" s="108">
        <f>IF(COL_SIZES[[#This Row],[datatype]] = "varchar",
  MIN(
    COL_SIZES[[#This Row],[column_length]],
    IFERROR(VALUE(VLOOKUP(
      COL_SIZES[[#This Row],[table_name]]&amp;"."&amp;COL_SIZES[[#This Row],[column_name]],
      AVG_COL_SIZES[#Data],2,FALSE)),
    COL_SIZES[[#This Row],[column_length]])
  ),
  COL_SIZES[[#This Row],[column_length]])</f>
        <v>4</v>
      </c>
      <c r="C3290" s="109">
        <f>VLOOKUP(A3290,DBMS_TYPE_SIZES[],2,FALSE)</f>
        <v>9</v>
      </c>
      <c r="D3290" s="109">
        <f>VLOOKUP(A3290,DBMS_TYPE_SIZES[],3,FALSE)</f>
        <v>4</v>
      </c>
      <c r="E3290" s="110">
        <f>VLOOKUP(A3290,DBMS_TYPE_SIZES[],4,FALSE)</f>
        <v>4</v>
      </c>
      <c r="F3290" t="s">
        <v>2078</v>
      </c>
      <c r="G3290" t="s">
        <v>67</v>
      </c>
      <c r="H3290" t="s">
        <v>18</v>
      </c>
      <c r="I3290">
        <v>10</v>
      </c>
      <c r="J3290">
        <v>4</v>
      </c>
    </row>
    <row r="3291" spans="1:10">
      <c r="A3291" s="108" t="str">
        <f>COL_SIZES[[#This Row],[datatype]]&amp;"_"&amp;COL_SIZES[[#This Row],[column_prec]]&amp;"_"&amp;COL_SIZES[[#This Row],[col_len]]</f>
        <v>varchar_0_50</v>
      </c>
      <c r="B3291" s="108">
        <f>IF(COL_SIZES[[#This Row],[datatype]] = "varchar",
  MIN(
    COL_SIZES[[#This Row],[column_length]],
    IFERROR(VALUE(VLOOKUP(
      COL_SIZES[[#This Row],[table_name]]&amp;"."&amp;COL_SIZES[[#This Row],[column_name]],
      AVG_COL_SIZES[#Data],2,FALSE)),
    COL_SIZES[[#This Row],[column_length]])
  ),
  COL_SIZES[[#This Row],[column_length]])</f>
        <v>50</v>
      </c>
      <c r="C3291" s="109">
        <f>VLOOKUP(A3291,DBMS_TYPE_SIZES[],2,FALSE)</f>
        <v>50</v>
      </c>
      <c r="D3291" s="109">
        <f>VLOOKUP(A3291,DBMS_TYPE_SIZES[],3,FALSE)</f>
        <v>50</v>
      </c>
      <c r="E3291" s="110">
        <f>VLOOKUP(A3291,DBMS_TYPE_SIZES[],4,FALSE)</f>
        <v>51</v>
      </c>
      <c r="F3291" t="s">
        <v>309</v>
      </c>
      <c r="G3291" t="s">
        <v>115</v>
      </c>
      <c r="H3291" t="s">
        <v>86</v>
      </c>
      <c r="I3291">
        <v>0</v>
      </c>
      <c r="J3291">
        <v>50</v>
      </c>
    </row>
    <row r="3292" spans="1:10">
      <c r="A3292" s="108" t="str">
        <f>COL_SIZES[[#This Row],[datatype]]&amp;"_"&amp;COL_SIZES[[#This Row],[column_prec]]&amp;"_"&amp;COL_SIZES[[#This Row],[col_len]]</f>
        <v>numeric_19_9</v>
      </c>
      <c r="B3292" s="108">
        <f>IF(COL_SIZES[[#This Row],[datatype]] = "varchar",
  MIN(
    COL_SIZES[[#This Row],[column_length]],
    IFERROR(VALUE(VLOOKUP(
      COL_SIZES[[#This Row],[table_name]]&amp;"."&amp;COL_SIZES[[#This Row],[column_name]],
      AVG_COL_SIZES[#Data],2,FALSE)),
    COL_SIZES[[#This Row],[column_length]])
  ),
  COL_SIZES[[#This Row],[column_length]])</f>
        <v>9</v>
      </c>
      <c r="C3292" s="109">
        <f>VLOOKUP(A3292,DBMS_TYPE_SIZES[],2,FALSE)</f>
        <v>9</v>
      </c>
      <c r="D3292" s="109">
        <f>VLOOKUP(A3292,DBMS_TYPE_SIZES[],3,FALSE)</f>
        <v>9</v>
      </c>
      <c r="E3292" s="110">
        <f>VLOOKUP(A3292,DBMS_TYPE_SIZES[],4,FALSE)</f>
        <v>9</v>
      </c>
      <c r="F3292" t="s">
        <v>309</v>
      </c>
      <c r="G3292" t="s">
        <v>307</v>
      </c>
      <c r="H3292" t="s">
        <v>62</v>
      </c>
      <c r="I3292">
        <v>19</v>
      </c>
      <c r="J3292">
        <v>9</v>
      </c>
    </row>
    <row r="3293" spans="1:10">
      <c r="A3293" s="108" t="str">
        <f>COL_SIZES[[#This Row],[datatype]]&amp;"_"&amp;COL_SIZES[[#This Row],[column_prec]]&amp;"_"&amp;COL_SIZES[[#This Row],[col_len]]</f>
        <v>int_10_4</v>
      </c>
      <c r="B3293" s="108">
        <f>IF(COL_SIZES[[#This Row],[datatype]] = "varchar",
  MIN(
    COL_SIZES[[#This Row],[column_length]],
    IFERROR(VALUE(VLOOKUP(
      COL_SIZES[[#This Row],[table_name]]&amp;"."&amp;COL_SIZES[[#This Row],[column_name]],
      AVG_COL_SIZES[#Data],2,FALSE)),
    COL_SIZES[[#This Row],[column_length]])
  ),
  COL_SIZES[[#This Row],[column_length]])</f>
        <v>4</v>
      </c>
      <c r="C3293" s="109">
        <f>VLOOKUP(A3293,DBMS_TYPE_SIZES[],2,FALSE)</f>
        <v>9</v>
      </c>
      <c r="D3293" s="109">
        <f>VLOOKUP(A3293,DBMS_TYPE_SIZES[],3,FALSE)</f>
        <v>4</v>
      </c>
      <c r="E3293" s="110">
        <f>VLOOKUP(A3293,DBMS_TYPE_SIZES[],4,FALSE)</f>
        <v>4</v>
      </c>
      <c r="F3293" t="s">
        <v>309</v>
      </c>
      <c r="G3293" t="s">
        <v>288</v>
      </c>
      <c r="H3293" t="s">
        <v>18</v>
      </c>
      <c r="I3293">
        <v>10</v>
      </c>
      <c r="J3293">
        <v>4</v>
      </c>
    </row>
    <row r="3294" spans="1:10">
      <c r="A3294" s="108" t="str">
        <f>COL_SIZES[[#This Row],[datatype]]&amp;"_"&amp;COL_SIZES[[#This Row],[column_prec]]&amp;"_"&amp;COL_SIZES[[#This Row],[col_len]]</f>
        <v>int_10_4</v>
      </c>
      <c r="B3294" s="108">
        <f>IF(COL_SIZES[[#This Row],[datatype]] = "varchar",
  MIN(
    COL_SIZES[[#This Row],[column_length]],
    IFERROR(VALUE(VLOOKUP(
      COL_SIZES[[#This Row],[table_name]]&amp;"."&amp;COL_SIZES[[#This Row],[column_name]],
      AVG_COL_SIZES[#Data],2,FALSE)),
    COL_SIZES[[#This Row],[column_length]])
  ),
  COL_SIZES[[#This Row],[column_length]])</f>
        <v>4</v>
      </c>
      <c r="C3294" s="109">
        <f>VLOOKUP(A3294,DBMS_TYPE_SIZES[],2,FALSE)</f>
        <v>9</v>
      </c>
      <c r="D3294" s="109">
        <f>VLOOKUP(A3294,DBMS_TYPE_SIZES[],3,FALSE)</f>
        <v>4</v>
      </c>
      <c r="E3294" s="110">
        <f>VLOOKUP(A3294,DBMS_TYPE_SIZES[],4,FALSE)</f>
        <v>4</v>
      </c>
      <c r="F3294" t="s">
        <v>309</v>
      </c>
      <c r="G3294" t="s">
        <v>2079</v>
      </c>
      <c r="H3294" t="s">
        <v>18</v>
      </c>
      <c r="I3294">
        <v>10</v>
      </c>
      <c r="J3294">
        <v>4</v>
      </c>
    </row>
    <row r="3295" spans="1:10">
      <c r="A3295" s="108" t="str">
        <f>COL_SIZES[[#This Row],[datatype]]&amp;"_"&amp;COL_SIZES[[#This Row],[column_prec]]&amp;"_"&amp;COL_SIZES[[#This Row],[col_len]]</f>
        <v>varchar_0_50</v>
      </c>
      <c r="B3295" s="108">
        <f>IF(COL_SIZES[[#This Row],[datatype]] = "varchar",
  MIN(
    COL_SIZES[[#This Row],[column_length]],
    IFERROR(VALUE(VLOOKUP(
      COL_SIZES[[#This Row],[table_name]]&amp;"."&amp;COL_SIZES[[#This Row],[column_name]],
      AVG_COL_SIZES[#Data],2,FALSE)),
    COL_SIZES[[#This Row],[column_length]])
  ),
  COL_SIZES[[#This Row],[column_length]])</f>
        <v>50</v>
      </c>
      <c r="C3295" s="109">
        <f>VLOOKUP(A3295,DBMS_TYPE_SIZES[],2,FALSE)</f>
        <v>50</v>
      </c>
      <c r="D3295" s="109">
        <f>VLOOKUP(A3295,DBMS_TYPE_SIZES[],3,FALSE)</f>
        <v>50</v>
      </c>
      <c r="E3295" s="110">
        <f>VLOOKUP(A3295,DBMS_TYPE_SIZES[],4,FALSE)</f>
        <v>51</v>
      </c>
      <c r="F3295" t="s">
        <v>309</v>
      </c>
      <c r="G3295" t="s">
        <v>1031</v>
      </c>
      <c r="H3295" t="s">
        <v>86</v>
      </c>
      <c r="I3295">
        <v>0</v>
      </c>
      <c r="J3295">
        <v>50</v>
      </c>
    </row>
    <row r="3296" spans="1:10">
      <c r="A3296" s="108" t="str">
        <f>COL_SIZES[[#This Row],[datatype]]&amp;"_"&amp;COL_SIZES[[#This Row],[column_prec]]&amp;"_"&amp;COL_SIZES[[#This Row],[col_len]]</f>
        <v>numeric_19_9</v>
      </c>
      <c r="B3296" s="108">
        <f>IF(COL_SIZES[[#This Row],[datatype]] = "varchar",
  MIN(
    COL_SIZES[[#This Row],[column_length]],
    IFERROR(VALUE(VLOOKUP(
      COL_SIZES[[#This Row],[table_name]]&amp;"."&amp;COL_SIZES[[#This Row],[column_name]],
      AVG_COL_SIZES[#Data],2,FALSE)),
    COL_SIZES[[#This Row],[column_length]])
  ),
  COL_SIZES[[#This Row],[column_length]])</f>
        <v>9</v>
      </c>
      <c r="C3296" s="109">
        <f>VLOOKUP(A3296,DBMS_TYPE_SIZES[],2,FALSE)</f>
        <v>9</v>
      </c>
      <c r="D3296" s="109">
        <f>VLOOKUP(A3296,DBMS_TYPE_SIZES[],3,FALSE)</f>
        <v>9</v>
      </c>
      <c r="E3296" s="110">
        <f>VLOOKUP(A3296,DBMS_TYPE_SIZES[],4,FALSE)</f>
        <v>9</v>
      </c>
      <c r="F3296" t="s">
        <v>309</v>
      </c>
      <c r="G3296" t="s">
        <v>269</v>
      </c>
      <c r="H3296" t="s">
        <v>62</v>
      </c>
      <c r="I3296">
        <v>19</v>
      </c>
      <c r="J3296">
        <v>9</v>
      </c>
    </row>
    <row r="3297" spans="1:10">
      <c r="A3297" s="108" t="str">
        <f>COL_SIZES[[#This Row],[datatype]]&amp;"_"&amp;COL_SIZES[[#This Row],[column_prec]]&amp;"_"&amp;COL_SIZES[[#This Row],[col_len]]</f>
        <v>varchar_0_50</v>
      </c>
      <c r="B3297" s="108">
        <f>IF(COL_SIZES[[#This Row],[datatype]] = "varchar",
  MIN(
    COL_SIZES[[#This Row],[column_length]],
    IFERROR(VALUE(VLOOKUP(
      COL_SIZES[[#This Row],[table_name]]&amp;"."&amp;COL_SIZES[[#This Row],[column_name]],
      AVG_COL_SIZES[#Data],2,FALSE)),
    COL_SIZES[[#This Row],[column_length]])
  ),
  COL_SIZES[[#This Row],[column_length]])</f>
        <v>50</v>
      </c>
      <c r="C3297" s="109">
        <f>VLOOKUP(A3297,DBMS_TYPE_SIZES[],2,FALSE)</f>
        <v>50</v>
      </c>
      <c r="D3297" s="109">
        <f>VLOOKUP(A3297,DBMS_TYPE_SIZES[],3,FALSE)</f>
        <v>50</v>
      </c>
      <c r="E3297" s="110">
        <f>VLOOKUP(A3297,DBMS_TYPE_SIZES[],4,FALSE)</f>
        <v>51</v>
      </c>
      <c r="F3297" t="s">
        <v>309</v>
      </c>
      <c r="G3297" t="s">
        <v>130</v>
      </c>
      <c r="H3297" t="s">
        <v>86</v>
      </c>
      <c r="I3297">
        <v>0</v>
      </c>
      <c r="J3297">
        <v>50</v>
      </c>
    </row>
    <row r="3298" spans="1:10">
      <c r="A3298" s="108" t="str">
        <f>COL_SIZES[[#This Row],[datatype]]&amp;"_"&amp;COL_SIZES[[#This Row],[column_prec]]&amp;"_"&amp;COL_SIZES[[#This Row],[col_len]]</f>
        <v>int_10_4</v>
      </c>
      <c r="B3298" s="108">
        <f>IF(COL_SIZES[[#This Row],[datatype]] = "varchar",
  MIN(
    COL_SIZES[[#This Row],[column_length]],
    IFERROR(VALUE(VLOOKUP(
      COL_SIZES[[#This Row],[table_name]]&amp;"."&amp;COL_SIZES[[#This Row],[column_name]],
      AVG_COL_SIZES[#Data],2,FALSE)),
    COL_SIZES[[#This Row],[column_length]])
  ),
  COL_SIZES[[#This Row],[column_length]])</f>
        <v>4</v>
      </c>
      <c r="C3298" s="109">
        <f>VLOOKUP(A3298,DBMS_TYPE_SIZES[],2,FALSE)</f>
        <v>9</v>
      </c>
      <c r="D3298" s="109">
        <f>VLOOKUP(A3298,DBMS_TYPE_SIZES[],3,FALSE)</f>
        <v>4</v>
      </c>
      <c r="E3298" s="110">
        <f>VLOOKUP(A3298,DBMS_TYPE_SIZES[],4,FALSE)</f>
        <v>4</v>
      </c>
      <c r="F3298" t="s">
        <v>309</v>
      </c>
      <c r="G3298" t="s">
        <v>264</v>
      </c>
      <c r="H3298" t="s">
        <v>18</v>
      </c>
      <c r="I3298">
        <v>10</v>
      </c>
      <c r="J3298">
        <v>4</v>
      </c>
    </row>
    <row r="3299" spans="1:10">
      <c r="A3299" s="108" t="str">
        <f>COL_SIZES[[#This Row],[datatype]]&amp;"_"&amp;COL_SIZES[[#This Row],[column_prec]]&amp;"_"&amp;COL_SIZES[[#This Row],[col_len]]</f>
        <v>int_10_4</v>
      </c>
      <c r="B3299" s="108">
        <f>IF(COL_SIZES[[#This Row],[datatype]] = "varchar",
  MIN(
    COL_SIZES[[#This Row],[column_length]],
    IFERROR(VALUE(VLOOKUP(
      COL_SIZES[[#This Row],[table_name]]&amp;"."&amp;COL_SIZES[[#This Row],[column_name]],
      AVG_COL_SIZES[#Data],2,FALSE)),
    COL_SIZES[[#This Row],[column_length]])
  ),
  COL_SIZES[[#This Row],[column_length]])</f>
        <v>4</v>
      </c>
      <c r="C3299" s="109">
        <f>VLOOKUP(A3299,DBMS_TYPE_SIZES[],2,FALSE)</f>
        <v>9</v>
      </c>
      <c r="D3299" s="109">
        <f>VLOOKUP(A3299,DBMS_TYPE_SIZES[],3,FALSE)</f>
        <v>4</v>
      </c>
      <c r="E3299" s="110">
        <f>VLOOKUP(A3299,DBMS_TYPE_SIZES[],4,FALSE)</f>
        <v>4</v>
      </c>
      <c r="F3299" t="s">
        <v>309</v>
      </c>
      <c r="G3299" t="s">
        <v>780</v>
      </c>
      <c r="H3299" t="s">
        <v>18</v>
      </c>
      <c r="I3299">
        <v>10</v>
      </c>
      <c r="J3299">
        <v>4</v>
      </c>
    </row>
    <row r="3300" spans="1:10">
      <c r="A3300" s="108" t="str">
        <f>COL_SIZES[[#This Row],[datatype]]&amp;"_"&amp;COL_SIZES[[#This Row],[column_prec]]&amp;"_"&amp;COL_SIZES[[#This Row],[col_len]]</f>
        <v>int_10_4</v>
      </c>
      <c r="B3300" s="108">
        <f>IF(COL_SIZES[[#This Row],[datatype]] = "varchar",
  MIN(
    COL_SIZES[[#This Row],[column_length]],
    IFERROR(VALUE(VLOOKUP(
      COL_SIZES[[#This Row],[table_name]]&amp;"."&amp;COL_SIZES[[#This Row],[column_name]],
      AVG_COL_SIZES[#Data],2,FALSE)),
    COL_SIZES[[#This Row],[column_length]])
  ),
  COL_SIZES[[#This Row],[column_length]])</f>
        <v>4</v>
      </c>
      <c r="C3300" s="109">
        <f>VLOOKUP(A3300,DBMS_TYPE_SIZES[],2,FALSE)</f>
        <v>9</v>
      </c>
      <c r="D3300" s="109">
        <f>VLOOKUP(A3300,DBMS_TYPE_SIZES[],3,FALSE)</f>
        <v>4</v>
      </c>
      <c r="E3300" s="110">
        <f>VLOOKUP(A3300,DBMS_TYPE_SIZES[],4,FALSE)</f>
        <v>4</v>
      </c>
      <c r="F3300" t="s">
        <v>309</v>
      </c>
      <c r="G3300" t="s">
        <v>67</v>
      </c>
      <c r="H3300" t="s">
        <v>18</v>
      </c>
      <c r="I3300">
        <v>10</v>
      </c>
      <c r="J3300">
        <v>4</v>
      </c>
    </row>
    <row r="3301" spans="1:10">
      <c r="A3301" s="108" t="str">
        <f>COL_SIZES[[#This Row],[datatype]]&amp;"_"&amp;COL_SIZES[[#This Row],[column_prec]]&amp;"_"&amp;COL_SIZES[[#This Row],[col_len]]</f>
        <v>int_10_4</v>
      </c>
      <c r="B3301" s="108">
        <f>IF(COL_SIZES[[#This Row],[datatype]] = "varchar",
  MIN(
    COL_SIZES[[#This Row],[column_length]],
    IFERROR(VALUE(VLOOKUP(
      COL_SIZES[[#This Row],[table_name]]&amp;"."&amp;COL_SIZES[[#This Row],[column_name]],
      AVG_COL_SIZES[#Data],2,FALSE)),
    COL_SIZES[[#This Row],[column_length]])
  ),
  COL_SIZES[[#This Row],[column_length]])</f>
        <v>4</v>
      </c>
      <c r="C3301" s="109">
        <f>VLOOKUP(A3301,DBMS_TYPE_SIZES[],2,FALSE)</f>
        <v>9</v>
      </c>
      <c r="D3301" s="109">
        <f>VLOOKUP(A3301,DBMS_TYPE_SIZES[],3,FALSE)</f>
        <v>4</v>
      </c>
      <c r="E3301" s="110">
        <f>VLOOKUP(A3301,DBMS_TYPE_SIZES[],4,FALSE)</f>
        <v>4</v>
      </c>
      <c r="F3301" t="s">
        <v>309</v>
      </c>
      <c r="G3301" t="s">
        <v>291</v>
      </c>
      <c r="H3301" t="s">
        <v>18</v>
      </c>
      <c r="I3301">
        <v>10</v>
      </c>
      <c r="J3301">
        <v>4</v>
      </c>
    </row>
    <row r="3302" spans="1:10">
      <c r="A3302" s="108" t="str">
        <f>COL_SIZES[[#This Row],[datatype]]&amp;"_"&amp;COL_SIZES[[#This Row],[column_prec]]&amp;"_"&amp;COL_SIZES[[#This Row],[col_len]]</f>
        <v>int_10_4</v>
      </c>
      <c r="B3302" s="108">
        <f>IF(COL_SIZES[[#This Row],[datatype]] = "varchar",
  MIN(
    COL_SIZES[[#This Row],[column_length]],
    IFERROR(VALUE(VLOOKUP(
      COL_SIZES[[#This Row],[table_name]]&amp;"."&amp;COL_SIZES[[#This Row],[column_name]],
      AVG_COL_SIZES[#Data],2,FALSE)),
    COL_SIZES[[#This Row],[column_length]])
  ),
  COL_SIZES[[#This Row],[column_length]])</f>
        <v>4</v>
      </c>
      <c r="C3302" s="109">
        <f>VLOOKUP(A3302,DBMS_TYPE_SIZES[],2,FALSE)</f>
        <v>9</v>
      </c>
      <c r="D3302" s="109">
        <f>VLOOKUP(A3302,DBMS_TYPE_SIZES[],3,FALSE)</f>
        <v>4</v>
      </c>
      <c r="E3302" s="110">
        <f>VLOOKUP(A3302,DBMS_TYPE_SIZES[],4,FALSE)</f>
        <v>4</v>
      </c>
      <c r="F3302" t="s">
        <v>309</v>
      </c>
      <c r="G3302" t="s">
        <v>1358</v>
      </c>
      <c r="H3302" t="s">
        <v>18</v>
      </c>
      <c r="I3302">
        <v>10</v>
      </c>
      <c r="J3302">
        <v>4</v>
      </c>
    </row>
    <row r="3303" spans="1:10">
      <c r="A3303" s="108" t="str">
        <f>COL_SIZES[[#This Row],[datatype]]&amp;"_"&amp;COL_SIZES[[#This Row],[column_prec]]&amp;"_"&amp;COL_SIZES[[#This Row],[col_len]]</f>
        <v>int_10_4</v>
      </c>
      <c r="B3303" s="108">
        <f>IF(COL_SIZES[[#This Row],[datatype]] = "varchar",
  MIN(
    COL_SIZES[[#This Row],[column_length]],
    IFERROR(VALUE(VLOOKUP(
      COL_SIZES[[#This Row],[table_name]]&amp;"."&amp;COL_SIZES[[#This Row],[column_name]],
      AVG_COL_SIZES[#Data],2,FALSE)),
    COL_SIZES[[#This Row],[column_length]])
  ),
  COL_SIZES[[#This Row],[column_length]])</f>
        <v>4</v>
      </c>
      <c r="C3303" s="109">
        <f>VLOOKUP(A3303,DBMS_TYPE_SIZES[],2,FALSE)</f>
        <v>9</v>
      </c>
      <c r="D3303" s="109">
        <f>VLOOKUP(A3303,DBMS_TYPE_SIZES[],3,FALSE)</f>
        <v>4</v>
      </c>
      <c r="E3303" s="110">
        <f>VLOOKUP(A3303,DBMS_TYPE_SIZES[],4,FALSE)</f>
        <v>4</v>
      </c>
      <c r="F3303" t="s">
        <v>309</v>
      </c>
      <c r="G3303" t="s">
        <v>1374</v>
      </c>
      <c r="H3303" t="s">
        <v>18</v>
      </c>
      <c r="I3303">
        <v>10</v>
      </c>
      <c r="J3303">
        <v>4</v>
      </c>
    </row>
    <row r="3304" spans="1:10">
      <c r="A3304" s="108" t="str">
        <f>COL_SIZES[[#This Row],[datatype]]&amp;"_"&amp;COL_SIZES[[#This Row],[column_prec]]&amp;"_"&amp;COL_SIZES[[#This Row],[col_len]]</f>
        <v>int_10_4</v>
      </c>
      <c r="B3304" s="108">
        <f>IF(COL_SIZES[[#This Row],[datatype]] = "varchar",
  MIN(
    COL_SIZES[[#This Row],[column_length]],
    IFERROR(VALUE(VLOOKUP(
      COL_SIZES[[#This Row],[table_name]]&amp;"."&amp;COL_SIZES[[#This Row],[column_name]],
      AVG_COL_SIZES[#Data],2,FALSE)),
    COL_SIZES[[#This Row],[column_length]])
  ),
  COL_SIZES[[#This Row],[column_length]])</f>
        <v>4</v>
      </c>
      <c r="C3304" s="109">
        <f>VLOOKUP(A3304,DBMS_TYPE_SIZES[],2,FALSE)</f>
        <v>9</v>
      </c>
      <c r="D3304" s="109">
        <f>VLOOKUP(A3304,DBMS_TYPE_SIZES[],3,FALSE)</f>
        <v>4</v>
      </c>
      <c r="E3304" s="110">
        <f>VLOOKUP(A3304,DBMS_TYPE_SIZES[],4,FALSE)</f>
        <v>4</v>
      </c>
      <c r="F3304" t="s">
        <v>1379</v>
      </c>
      <c r="G3304" t="s">
        <v>1380</v>
      </c>
      <c r="H3304" t="s">
        <v>18</v>
      </c>
      <c r="I3304">
        <v>10</v>
      </c>
      <c r="J3304">
        <v>4</v>
      </c>
    </row>
    <row r="3305" spans="1:10">
      <c r="A3305" s="108" t="str">
        <f>COL_SIZES[[#This Row],[datatype]]&amp;"_"&amp;COL_SIZES[[#This Row],[column_prec]]&amp;"_"&amp;COL_SIZES[[#This Row],[col_len]]</f>
        <v>numeric_19_9</v>
      </c>
      <c r="B3305" s="108">
        <f>IF(COL_SIZES[[#This Row],[datatype]] = "varchar",
  MIN(
    COL_SIZES[[#This Row],[column_length]],
    IFERROR(VALUE(VLOOKUP(
      COL_SIZES[[#This Row],[table_name]]&amp;"."&amp;COL_SIZES[[#This Row],[column_name]],
      AVG_COL_SIZES[#Data],2,FALSE)),
    COL_SIZES[[#This Row],[column_length]])
  ),
  COL_SIZES[[#This Row],[column_length]])</f>
        <v>9</v>
      </c>
      <c r="C3305" s="109">
        <f>VLOOKUP(A3305,DBMS_TYPE_SIZES[],2,FALSE)</f>
        <v>9</v>
      </c>
      <c r="D3305" s="109">
        <f>VLOOKUP(A3305,DBMS_TYPE_SIZES[],3,FALSE)</f>
        <v>9</v>
      </c>
      <c r="E3305" s="110">
        <f>VLOOKUP(A3305,DBMS_TYPE_SIZES[],4,FALSE)</f>
        <v>9</v>
      </c>
      <c r="F3305" t="s">
        <v>1379</v>
      </c>
      <c r="G3305" t="s">
        <v>1381</v>
      </c>
      <c r="H3305" t="s">
        <v>62</v>
      </c>
      <c r="I3305">
        <v>19</v>
      </c>
      <c r="J3305">
        <v>9</v>
      </c>
    </row>
    <row r="3306" spans="1:10">
      <c r="A3306" s="108" t="str">
        <f>COL_SIZES[[#This Row],[datatype]]&amp;"_"&amp;COL_SIZES[[#This Row],[column_prec]]&amp;"_"&amp;COL_SIZES[[#This Row],[col_len]]</f>
        <v>int_10_4</v>
      </c>
      <c r="B3306" s="108">
        <f>IF(COL_SIZES[[#This Row],[datatype]] = "varchar",
  MIN(
    COL_SIZES[[#This Row],[column_length]],
    IFERROR(VALUE(VLOOKUP(
      COL_SIZES[[#This Row],[table_name]]&amp;"."&amp;COL_SIZES[[#This Row],[column_name]],
      AVG_COL_SIZES[#Data],2,FALSE)),
    COL_SIZES[[#This Row],[column_length]])
  ),
  COL_SIZES[[#This Row],[column_length]])</f>
        <v>4</v>
      </c>
      <c r="C3306" s="109">
        <f>VLOOKUP(A3306,DBMS_TYPE_SIZES[],2,FALSE)</f>
        <v>9</v>
      </c>
      <c r="D3306" s="109">
        <f>VLOOKUP(A3306,DBMS_TYPE_SIZES[],3,FALSE)</f>
        <v>4</v>
      </c>
      <c r="E3306" s="110">
        <f>VLOOKUP(A3306,DBMS_TYPE_SIZES[],4,FALSE)</f>
        <v>4</v>
      </c>
      <c r="F3306" t="s">
        <v>1379</v>
      </c>
      <c r="G3306" t="s">
        <v>1382</v>
      </c>
      <c r="H3306" t="s">
        <v>18</v>
      </c>
      <c r="I3306">
        <v>10</v>
      </c>
      <c r="J3306">
        <v>4</v>
      </c>
    </row>
    <row r="3307" spans="1:10">
      <c r="A3307" s="108" t="str">
        <f>COL_SIZES[[#This Row],[datatype]]&amp;"_"&amp;COL_SIZES[[#This Row],[column_prec]]&amp;"_"&amp;COL_SIZES[[#This Row],[col_len]]</f>
        <v>varchar_0_50</v>
      </c>
      <c r="B3307" s="108">
        <f>IF(COL_SIZES[[#This Row],[datatype]] = "varchar",
  MIN(
    COL_SIZES[[#This Row],[column_length]],
    IFERROR(VALUE(VLOOKUP(
      COL_SIZES[[#This Row],[table_name]]&amp;"."&amp;COL_SIZES[[#This Row],[column_name]],
      AVG_COL_SIZES[#Data],2,FALSE)),
    COL_SIZES[[#This Row],[column_length]])
  ),
  COL_SIZES[[#This Row],[column_length]])</f>
        <v>50</v>
      </c>
      <c r="C3307" s="109">
        <f>VLOOKUP(A3307,DBMS_TYPE_SIZES[],2,FALSE)</f>
        <v>50</v>
      </c>
      <c r="D3307" s="109">
        <f>VLOOKUP(A3307,DBMS_TYPE_SIZES[],3,FALSE)</f>
        <v>50</v>
      </c>
      <c r="E3307" s="110">
        <f>VLOOKUP(A3307,DBMS_TYPE_SIZES[],4,FALSE)</f>
        <v>51</v>
      </c>
      <c r="F3307" t="s">
        <v>1379</v>
      </c>
      <c r="G3307" t="s">
        <v>119</v>
      </c>
      <c r="H3307" t="s">
        <v>86</v>
      </c>
      <c r="I3307">
        <v>0</v>
      </c>
      <c r="J3307">
        <v>50</v>
      </c>
    </row>
    <row r="3308" spans="1:10">
      <c r="A3308" s="108" t="str">
        <f>COL_SIZES[[#This Row],[datatype]]&amp;"_"&amp;COL_SIZES[[#This Row],[column_prec]]&amp;"_"&amp;COL_SIZES[[#This Row],[col_len]]</f>
        <v>numeric_19_9</v>
      </c>
      <c r="B3308" s="108">
        <f>IF(COL_SIZES[[#This Row],[datatype]] = "varchar",
  MIN(
    COL_SIZES[[#This Row],[column_length]],
    IFERROR(VALUE(VLOOKUP(
      COL_SIZES[[#This Row],[table_name]]&amp;"."&amp;COL_SIZES[[#This Row],[column_name]],
      AVG_COL_SIZES[#Data],2,FALSE)),
    COL_SIZES[[#This Row],[column_length]])
  ),
  COL_SIZES[[#This Row],[column_length]])</f>
        <v>9</v>
      </c>
      <c r="C3308" s="109">
        <f>VLOOKUP(A3308,DBMS_TYPE_SIZES[],2,FALSE)</f>
        <v>9</v>
      </c>
      <c r="D3308" s="109">
        <f>VLOOKUP(A3308,DBMS_TYPE_SIZES[],3,FALSE)</f>
        <v>9</v>
      </c>
      <c r="E3308" s="110">
        <f>VLOOKUP(A3308,DBMS_TYPE_SIZES[],4,FALSE)</f>
        <v>9</v>
      </c>
      <c r="F3308" t="s">
        <v>1379</v>
      </c>
      <c r="G3308" t="s">
        <v>1383</v>
      </c>
      <c r="H3308" t="s">
        <v>62</v>
      </c>
      <c r="I3308">
        <v>19</v>
      </c>
      <c r="J3308">
        <v>9</v>
      </c>
    </row>
    <row r="3309" spans="1:10">
      <c r="A3309" s="108" t="str">
        <f>COL_SIZES[[#This Row],[datatype]]&amp;"_"&amp;COL_SIZES[[#This Row],[column_prec]]&amp;"_"&amp;COL_SIZES[[#This Row],[col_len]]</f>
        <v>varchar_0_50</v>
      </c>
      <c r="B3309" s="108">
        <f>IF(COL_SIZES[[#This Row],[datatype]] = "varchar",
  MIN(
    COL_SIZES[[#This Row],[column_length]],
    IFERROR(VALUE(VLOOKUP(
      COL_SIZES[[#This Row],[table_name]]&amp;"."&amp;COL_SIZES[[#This Row],[column_name]],
      AVG_COL_SIZES[#Data],2,FALSE)),
    COL_SIZES[[#This Row],[column_length]])
  ),
  COL_SIZES[[#This Row],[column_length]])</f>
        <v>50</v>
      </c>
      <c r="C3309" s="109">
        <f>VLOOKUP(A3309,DBMS_TYPE_SIZES[],2,FALSE)</f>
        <v>50</v>
      </c>
      <c r="D3309" s="109">
        <f>VLOOKUP(A3309,DBMS_TYPE_SIZES[],3,FALSE)</f>
        <v>50</v>
      </c>
      <c r="E3309" s="110">
        <f>VLOOKUP(A3309,DBMS_TYPE_SIZES[],4,FALSE)</f>
        <v>51</v>
      </c>
      <c r="F3309" t="s">
        <v>1089</v>
      </c>
      <c r="G3309" t="s">
        <v>693</v>
      </c>
      <c r="H3309" t="s">
        <v>86</v>
      </c>
      <c r="I3309">
        <v>0</v>
      </c>
      <c r="J3309">
        <v>50</v>
      </c>
    </row>
    <row r="3310" spans="1:10">
      <c r="A3310" s="108" t="str">
        <f>COL_SIZES[[#This Row],[datatype]]&amp;"_"&amp;COL_SIZES[[#This Row],[column_prec]]&amp;"_"&amp;COL_SIZES[[#This Row],[col_len]]</f>
        <v>int_10_4</v>
      </c>
      <c r="B3310" s="108">
        <f>IF(COL_SIZES[[#This Row],[datatype]] = "varchar",
  MIN(
    COL_SIZES[[#This Row],[column_length]],
    IFERROR(VALUE(VLOOKUP(
      COL_SIZES[[#This Row],[table_name]]&amp;"."&amp;COL_SIZES[[#This Row],[column_name]],
      AVG_COL_SIZES[#Data],2,FALSE)),
    COL_SIZES[[#This Row],[column_length]])
  ),
  COL_SIZES[[#This Row],[column_length]])</f>
        <v>4</v>
      </c>
      <c r="C3310" s="109">
        <f>VLOOKUP(A3310,DBMS_TYPE_SIZES[],2,FALSE)</f>
        <v>9</v>
      </c>
      <c r="D3310" s="109">
        <f>VLOOKUP(A3310,DBMS_TYPE_SIZES[],3,FALSE)</f>
        <v>4</v>
      </c>
      <c r="E3310" s="110">
        <f>VLOOKUP(A3310,DBMS_TYPE_SIZES[],4,FALSE)</f>
        <v>4</v>
      </c>
      <c r="F3310" t="s">
        <v>1089</v>
      </c>
      <c r="G3310" t="s">
        <v>288</v>
      </c>
      <c r="H3310" t="s">
        <v>18</v>
      </c>
      <c r="I3310">
        <v>10</v>
      </c>
      <c r="J3310">
        <v>4</v>
      </c>
    </row>
    <row r="3311" spans="1:10">
      <c r="A3311" s="108" t="str">
        <f>COL_SIZES[[#This Row],[datatype]]&amp;"_"&amp;COL_SIZES[[#This Row],[column_prec]]&amp;"_"&amp;COL_SIZES[[#This Row],[col_len]]</f>
        <v>int_10_4</v>
      </c>
      <c r="B3311" s="108">
        <f>IF(COL_SIZES[[#This Row],[datatype]] = "varchar",
  MIN(
    COL_SIZES[[#This Row],[column_length]],
    IFERROR(VALUE(VLOOKUP(
      COL_SIZES[[#This Row],[table_name]]&amp;"."&amp;COL_SIZES[[#This Row],[column_name]],
      AVG_COL_SIZES[#Data],2,FALSE)),
    COL_SIZES[[#This Row],[column_length]])
  ),
  COL_SIZES[[#This Row],[column_length]])</f>
        <v>4</v>
      </c>
      <c r="C3311" s="109">
        <f>VLOOKUP(A3311,DBMS_TYPE_SIZES[],2,FALSE)</f>
        <v>9</v>
      </c>
      <c r="D3311" s="109">
        <f>VLOOKUP(A3311,DBMS_TYPE_SIZES[],3,FALSE)</f>
        <v>4</v>
      </c>
      <c r="E3311" s="110">
        <f>VLOOKUP(A3311,DBMS_TYPE_SIZES[],4,FALSE)</f>
        <v>4</v>
      </c>
      <c r="F3311" t="s">
        <v>1089</v>
      </c>
      <c r="G3311" t="s">
        <v>212</v>
      </c>
      <c r="H3311" t="s">
        <v>18</v>
      </c>
      <c r="I3311">
        <v>10</v>
      </c>
      <c r="J3311">
        <v>4</v>
      </c>
    </row>
    <row r="3312" spans="1:10">
      <c r="A3312" s="108" t="str">
        <f>COL_SIZES[[#This Row],[datatype]]&amp;"_"&amp;COL_SIZES[[#This Row],[column_prec]]&amp;"_"&amp;COL_SIZES[[#This Row],[col_len]]</f>
        <v>numeric_19_9</v>
      </c>
      <c r="B3312" s="108">
        <f>IF(COL_SIZES[[#This Row],[datatype]] = "varchar",
  MIN(
    COL_SIZES[[#This Row],[column_length]],
    IFERROR(VALUE(VLOOKUP(
      COL_SIZES[[#This Row],[table_name]]&amp;"."&amp;COL_SIZES[[#This Row],[column_name]],
      AVG_COL_SIZES[#Data],2,FALSE)),
    COL_SIZES[[#This Row],[column_length]])
  ),
  COL_SIZES[[#This Row],[column_length]])</f>
        <v>9</v>
      </c>
      <c r="C3312" s="109">
        <f>VLOOKUP(A3312,DBMS_TYPE_SIZES[],2,FALSE)</f>
        <v>9</v>
      </c>
      <c r="D3312" s="109">
        <f>VLOOKUP(A3312,DBMS_TYPE_SIZES[],3,FALSE)</f>
        <v>9</v>
      </c>
      <c r="E3312" s="110">
        <f>VLOOKUP(A3312,DBMS_TYPE_SIZES[],4,FALSE)</f>
        <v>9</v>
      </c>
      <c r="F3312" t="s">
        <v>1089</v>
      </c>
      <c r="G3312" t="s">
        <v>246</v>
      </c>
      <c r="H3312" t="s">
        <v>62</v>
      </c>
      <c r="I3312">
        <v>19</v>
      </c>
      <c r="J3312">
        <v>9</v>
      </c>
    </row>
    <row r="3313" spans="1:10">
      <c r="A3313" s="108" t="str">
        <f>COL_SIZES[[#This Row],[datatype]]&amp;"_"&amp;COL_SIZES[[#This Row],[column_prec]]&amp;"_"&amp;COL_SIZES[[#This Row],[col_len]]</f>
        <v>numeric_19_9</v>
      </c>
      <c r="B3313" s="108">
        <f>IF(COL_SIZES[[#This Row],[datatype]] = "varchar",
  MIN(
    COL_SIZES[[#This Row],[column_length]],
    IFERROR(VALUE(VLOOKUP(
      COL_SIZES[[#This Row],[table_name]]&amp;"."&amp;COL_SIZES[[#This Row],[column_name]],
      AVG_COL_SIZES[#Data],2,FALSE)),
    COL_SIZES[[#This Row],[column_length]])
  ),
  COL_SIZES[[#This Row],[column_length]])</f>
        <v>9</v>
      </c>
      <c r="C3313" s="109">
        <f>VLOOKUP(A3313,DBMS_TYPE_SIZES[],2,FALSE)</f>
        <v>9</v>
      </c>
      <c r="D3313" s="109">
        <f>VLOOKUP(A3313,DBMS_TYPE_SIZES[],3,FALSE)</f>
        <v>9</v>
      </c>
      <c r="E3313" s="110">
        <f>VLOOKUP(A3313,DBMS_TYPE_SIZES[],4,FALSE)</f>
        <v>9</v>
      </c>
      <c r="F3313" t="s">
        <v>1089</v>
      </c>
      <c r="G3313" t="s">
        <v>248</v>
      </c>
      <c r="H3313" t="s">
        <v>62</v>
      </c>
      <c r="I3313">
        <v>19</v>
      </c>
      <c r="J3313">
        <v>9</v>
      </c>
    </row>
    <row r="3314" spans="1:10">
      <c r="A3314" s="108" t="str">
        <f>COL_SIZES[[#This Row],[datatype]]&amp;"_"&amp;COL_SIZES[[#This Row],[column_prec]]&amp;"_"&amp;COL_SIZES[[#This Row],[col_len]]</f>
        <v>int_10_4</v>
      </c>
      <c r="B3314" s="108">
        <f>IF(COL_SIZES[[#This Row],[datatype]] = "varchar",
  MIN(
    COL_SIZES[[#This Row],[column_length]],
    IFERROR(VALUE(VLOOKUP(
      COL_SIZES[[#This Row],[table_name]]&amp;"."&amp;COL_SIZES[[#This Row],[column_name]],
      AVG_COL_SIZES[#Data],2,FALSE)),
    COL_SIZES[[#This Row],[column_length]])
  ),
  COL_SIZES[[#This Row],[column_length]])</f>
        <v>4</v>
      </c>
      <c r="C3314" s="109">
        <f>VLOOKUP(A3314,DBMS_TYPE_SIZES[],2,FALSE)</f>
        <v>9</v>
      </c>
      <c r="D3314" s="109">
        <f>VLOOKUP(A3314,DBMS_TYPE_SIZES[],3,FALSE)</f>
        <v>4</v>
      </c>
      <c r="E3314" s="110">
        <f>VLOOKUP(A3314,DBMS_TYPE_SIZES[],4,FALSE)</f>
        <v>4</v>
      </c>
      <c r="F3314" t="s">
        <v>1089</v>
      </c>
      <c r="G3314" t="s">
        <v>256</v>
      </c>
      <c r="H3314" t="s">
        <v>18</v>
      </c>
      <c r="I3314">
        <v>10</v>
      </c>
      <c r="J3314">
        <v>4</v>
      </c>
    </row>
    <row r="3315" spans="1:10">
      <c r="A3315" s="108" t="str">
        <f>COL_SIZES[[#This Row],[datatype]]&amp;"_"&amp;COL_SIZES[[#This Row],[column_prec]]&amp;"_"&amp;COL_SIZES[[#This Row],[col_len]]</f>
        <v>int_10_4</v>
      </c>
      <c r="B3315" s="108">
        <f>IF(COL_SIZES[[#This Row],[datatype]] = "varchar",
  MIN(
    COL_SIZES[[#This Row],[column_length]],
    IFERROR(VALUE(VLOOKUP(
      COL_SIZES[[#This Row],[table_name]]&amp;"."&amp;COL_SIZES[[#This Row],[column_name]],
      AVG_COL_SIZES[#Data],2,FALSE)),
    COL_SIZES[[#This Row],[column_length]])
  ),
  COL_SIZES[[#This Row],[column_length]])</f>
        <v>4</v>
      </c>
      <c r="C3315" s="109">
        <f>VLOOKUP(A3315,DBMS_TYPE_SIZES[],2,FALSE)</f>
        <v>9</v>
      </c>
      <c r="D3315" s="109">
        <f>VLOOKUP(A3315,DBMS_TYPE_SIZES[],3,FALSE)</f>
        <v>4</v>
      </c>
      <c r="E3315" s="110">
        <f>VLOOKUP(A3315,DBMS_TYPE_SIZES[],4,FALSE)</f>
        <v>4</v>
      </c>
      <c r="F3315" t="s">
        <v>1089</v>
      </c>
      <c r="G3315" t="s">
        <v>249</v>
      </c>
      <c r="H3315" t="s">
        <v>18</v>
      </c>
      <c r="I3315">
        <v>10</v>
      </c>
      <c r="J3315">
        <v>4</v>
      </c>
    </row>
    <row r="3316" spans="1:10">
      <c r="A3316" s="108" t="str">
        <f>COL_SIZES[[#This Row],[datatype]]&amp;"_"&amp;COL_SIZES[[#This Row],[column_prec]]&amp;"_"&amp;COL_SIZES[[#This Row],[col_len]]</f>
        <v>int_10_4</v>
      </c>
      <c r="B3316" s="108">
        <f>IF(COL_SIZES[[#This Row],[datatype]] = "varchar",
  MIN(
    COL_SIZES[[#This Row],[column_length]],
    IFERROR(VALUE(VLOOKUP(
      COL_SIZES[[#This Row],[table_name]]&amp;"."&amp;COL_SIZES[[#This Row],[column_name]],
      AVG_COL_SIZES[#Data],2,FALSE)),
    COL_SIZES[[#This Row],[column_length]])
  ),
  COL_SIZES[[#This Row],[column_length]])</f>
        <v>4</v>
      </c>
      <c r="C3316" s="109">
        <f>VLOOKUP(A3316,DBMS_TYPE_SIZES[],2,FALSE)</f>
        <v>9</v>
      </c>
      <c r="D3316" s="109">
        <f>VLOOKUP(A3316,DBMS_TYPE_SIZES[],3,FALSE)</f>
        <v>4</v>
      </c>
      <c r="E3316" s="110">
        <f>VLOOKUP(A3316,DBMS_TYPE_SIZES[],4,FALSE)</f>
        <v>4</v>
      </c>
      <c r="F3316" t="s">
        <v>1089</v>
      </c>
      <c r="G3316" t="s">
        <v>1090</v>
      </c>
      <c r="H3316" t="s">
        <v>18</v>
      </c>
      <c r="I3316">
        <v>10</v>
      </c>
      <c r="J3316">
        <v>4</v>
      </c>
    </row>
    <row r="3317" spans="1:10">
      <c r="A3317" s="108" t="str">
        <f>COL_SIZES[[#This Row],[datatype]]&amp;"_"&amp;COL_SIZES[[#This Row],[column_prec]]&amp;"_"&amp;COL_SIZES[[#This Row],[col_len]]</f>
        <v>int_10_4</v>
      </c>
      <c r="B3317" s="108">
        <f>IF(COL_SIZES[[#This Row],[datatype]] = "varchar",
  MIN(
    COL_SIZES[[#This Row],[column_length]],
    IFERROR(VALUE(VLOOKUP(
      COL_SIZES[[#This Row],[table_name]]&amp;"."&amp;COL_SIZES[[#This Row],[column_name]],
      AVG_COL_SIZES[#Data],2,FALSE)),
    COL_SIZES[[#This Row],[column_length]])
  ),
  COL_SIZES[[#This Row],[column_length]])</f>
        <v>4</v>
      </c>
      <c r="C3317" s="109">
        <f>VLOOKUP(A3317,DBMS_TYPE_SIZES[],2,FALSE)</f>
        <v>9</v>
      </c>
      <c r="D3317" s="109">
        <f>VLOOKUP(A3317,DBMS_TYPE_SIZES[],3,FALSE)</f>
        <v>4</v>
      </c>
      <c r="E3317" s="110">
        <f>VLOOKUP(A3317,DBMS_TYPE_SIZES[],4,FALSE)</f>
        <v>4</v>
      </c>
      <c r="F3317" t="s">
        <v>1089</v>
      </c>
      <c r="G3317" t="s">
        <v>993</v>
      </c>
      <c r="H3317" t="s">
        <v>18</v>
      </c>
      <c r="I3317">
        <v>10</v>
      </c>
      <c r="J3317">
        <v>4</v>
      </c>
    </row>
    <row r="3318" spans="1:10">
      <c r="A3318" s="108" t="str">
        <f>COL_SIZES[[#This Row],[datatype]]&amp;"_"&amp;COL_SIZES[[#This Row],[column_prec]]&amp;"_"&amp;COL_SIZES[[#This Row],[col_len]]</f>
        <v>int_10_4</v>
      </c>
      <c r="B3318" s="108">
        <f>IF(COL_SIZES[[#This Row],[datatype]] = "varchar",
  MIN(
    COL_SIZES[[#This Row],[column_length]],
    IFERROR(VALUE(VLOOKUP(
      COL_SIZES[[#This Row],[table_name]]&amp;"."&amp;COL_SIZES[[#This Row],[column_name]],
      AVG_COL_SIZES[#Data],2,FALSE)),
    COL_SIZES[[#This Row],[column_length]])
  ),
  COL_SIZES[[#This Row],[column_length]])</f>
        <v>4</v>
      </c>
      <c r="C3318" s="109">
        <f>VLOOKUP(A3318,DBMS_TYPE_SIZES[],2,FALSE)</f>
        <v>9</v>
      </c>
      <c r="D3318" s="109">
        <f>VLOOKUP(A3318,DBMS_TYPE_SIZES[],3,FALSE)</f>
        <v>4</v>
      </c>
      <c r="E3318" s="110">
        <f>VLOOKUP(A3318,DBMS_TYPE_SIZES[],4,FALSE)</f>
        <v>4</v>
      </c>
      <c r="F3318" t="s">
        <v>1089</v>
      </c>
      <c r="G3318" t="s">
        <v>263</v>
      </c>
      <c r="H3318" t="s">
        <v>18</v>
      </c>
      <c r="I3318">
        <v>10</v>
      </c>
      <c r="J3318">
        <v>4</v>
      </c>
    </row>
    <row r="3319" spans="1:10">
      <c r="A3319" s="108" t="str">
        <f>COL_SIZES[[#This Row],[datatype]]&amp;"_"&amp;COL_SIZES[[#This Row],[column_prec]]&amp;"_"&amp;COL_SIZES[[#This Row],[col_len]]</f>
        <v>varchar_0_50</v>
      </c>
      <c r="B3319" s="108">
        <f>IF(COL_SIZES[[#This Row],[datatype]] = "varchar",
  MIN(
    COL_SIZES[[#This Row],[column_length]],
    IFERROR(VALUE(VLOOKUP(
      COL_SIZES[[#This Row],[table_name]]&amp;"."&amp;COL_SIZES[[#This Row],[column_name]],
      AVG_COL_SIZES[#Data],2,FALSE)),
    COL_SIZES[[#This Row],[column_length]])
  ),
  COL_SIZES[[#This Row],[column_length]])</f>
        <v>50</v>
      </c>
      <c r="C3319" s="109">
        <f>VLOOKUP(A3319,DBMS_TYPE_SIZES[],2,FALSE)</f>
        <v>50</v>
      </c>
      <c r="D3319" s="109">
        <f>VLOOKUP(A3319,DBMS_TYPE_SIZES[],3,FALSE)</f>
        <v>50</v>
      </c>
      <c r="E3319" s="110">
        <f>VLOOKUP(A3319,DBMS_TYPE_SIZES[],4,FALSE)</f>
        <v>51</v>
      </c>
      <c r="F3319" t="s">
        <v>1089</v>
      </c>
      <c r="G3319" t="s">
        <v>164</v>
      </c>
      <c r="H3319" t="s">
        <v>86</v>
      </c>
      <c r="I3319">
        <v>0</v>
      </c>
      <c r="J3319">
        <v>50</v>
      </c>
    </row>
    <row r="3320" spans="1:10">
      <c r="A3320" s="108" t="str">
        <f>COL_SIZES[[#This Row],[datatype]]&amp;"_"&amp;COL_SIZES[[#This Row],[column_prec]]&amp;"_"&amp;COL_SIZES[[#This Row],[col_len]]</f>
        <v>varchar_0_50</v>
      </c>
      <c r="B3320" s="108">
        <f>IF(COL_SIZES[[#This Row],[datatype]] = "varchar",
  MIN(
    COL_SIZES[[#This Row],[column_length]],
    IFERROR(VALUE(VLOOKUP(
      COL_SIZES[[#This Row],[table_name]]&amp;"."&amp;COL_SIZES[[#This Row],[column_name]],
      AVG_COL_SIZES[#Data],2,FALSE)),
    COL_SIZES[[#This Row],[column_length]])
  ),
  COL_SIZES[[#This Row],[column_length]])</f>
        <v>50</v>
      </c>
      <c r="C3320" s="109">
        <f>VLOOKUP(A3320,DBMS_TYPE_SIZES[],2,FALSE)</f>
        <v>50</v>
      </c>
      <c r="D3320" s="109">
        <f>VLOOKUP(A3320,DBMS_TYPE_SIZES[],3,FALSE)</f>
        <v>50</v>
      </c>
      <c r="E3320" s="110">
        <f>VLOOKUP(A3320,DBMS_TYPE_SIZES[],4,FALSE)</f>
        <v>51</v>
      </c>
      <c r="F3320" t="s">
        <v>1089</v>
      </c>
      <c r="G3320" t="s">
        <v>130</v>
      </c>
      <c r="H3320" t="s">
        <v>86</v>
      </c>
      <c r="I3320">
        <v>0</v>
      </c>
      <c r="J3320">
        <v>50</v>
      </c>
    </row>
    <row r="3321" spans="1:10">
      <c r="A3321" s="108" t="str">
        <f>COL_SIZES[[#This Row],[datatype]]&amp;"_"&amp;COL_SIZES[[#This Row],[column_prec]]&amp;"_"&amp;COL_SIZES[[#This Row],[col_len]]</f>
        <v>int_10_4</v>
      </c>
      <c r="B3321" s="108">
        <f>IF(COL_SIZES[[#This Row],[datatype]] = "varchar",
  MIN(
    COL_SIZES[[#This Row],[column_length]],
    IFERROR(VALUE(VLOOKUP(
      COL_SIZES[[#This Row],[table_name]]&amp;"."&amp;COL_SIZES[[#This Row],[column_name]],
      AVG_COL_SIZES[#Data],2,FALSE)),
    COL_SIZES[[#This Row],[column_length]])
  ),
  COL_SIZES[[#This Row],[column_length]])</f>
        <v>4</v>
      </c>
      <c r="C3321" s="109">
        <f>VLOOKUP(A3321,DBMS_TYPE_SIZES[],2,FALSE)</f>
        <v>9</v>
      </c>
      <c r="D3321" s="109">
        <f>VLOOKUP(A3321,DBMS_TYPE_SIZES[],3,FALSE)</f>
        <v>4</v>
      </c>
      <c r="E3321" s="110">
        <f>VLOOKUP(A3321,DBMS_TYPE_SIZES[],4,FALSE)</f>
        <v>4</v>
      </c>
      <c r="F3321" t="s">
        <v>1089</v>
      </c>
      <c r="G3321" t="s">
        <v>531</v>
      </c>
      <c r="H3321" t="s">
        <v>18</v>
      </c>
      <c r="I3321">
        <v>10</v>
      </c>
      <c r="J3321">
        <v>4</v>
      </c>
    </row>
    <row r="3322" spans="1:10">
      <c r="A3322" s="108" t="str">
        <f>COL_SIZES[[#This Row],[datatype]]&amp;"_"&amp;COL_SIZES[[#This Row],[column_prec]]&amp;"_"&amp;COL_SIZES[[#This Row],[col_len]]</f>
        <v>int_10_4</v>
      </c>
      <c r="B3322" s="108">
        <f>IF(COL_SIZES[[#This Row],[datatype]] = "varchar",
  MIN(
    COL_SIZES[[#This Row],[column_length]],
    IFERROR(VALUE(VLOOKUP(
      COL_SIZES[[#This Row],[table_name]]&amp;"."&amp;COL_SIZES[[#This Row],[column_name]],
      AVG_COL_SIZES[#Data],2,FALSE)),
    COL_SIZES[[#This Row],[column_length]])
  ),
  COL_SIZES[[#This Row],[column_length]])</f>
        <v>4</v>
      </c>
      <c r="C3322" s="109">
        <f>VLOOKUP(A3322,DBMS_TYPE_SIZES[],2,FALSE)</f>
        <v>9</v>
      </c>
      <c r="D3322" s="109">
        <f>VLOOKUP(A3322,DBMS_TYPE_SIZES[],3,FALSE)</f>
        <v>4</v>
      </c>
      <c r="E3322" s="110">
        <f>VLOOKUP(A3322,DBMS_TYPE_SIZES[],4,FALSE)</f>
        <v>4</v>
      </c>
      <c r="F3322" t="s">
        <v>1089</v>
      </c>
      <c r="G3322" t="s">
        <v>264</v>
      </c>
      <c r="H3322" t="s">
        <v>18</v>
      </c>
      <c r="I3322">
        <v>10</v>
      </c>
      <c r="J3322">
        <v>4</v>
      </c>
    </row>
    <row r="3323" spans="1:10">
      <c r="A3323" s="108" t="str">
        <f>COL_SIZES[[#This Row],[datatype]]&amp;"_"&amp;COL_SIZES[[#This Row],[column_prec]]&amp;"_"&amp;COL_SIZES[[#This Row],[col_len]]</f>
        <v>int_10_4</v>
      </c>
      <c r="B3323" s="108">
        <f>IF(COL_SIZES[[#This Row],[datatype]] = "varchar",
  MIN(
    COL_SIZES[[#This Row],[column_length]],
    IFERROR(VALUE(VLOOKUP(
      COL_SIZES[[#This Row],[table_name]]&amp;"."&amp;COL_SIZES[[#This Row],[column_name]],
      AVG_COL_SIZES[#Data],2,FALSE)),
    COL_SIZES[[#This Row],[column_length]])
  ),
  COL_SIZES[[#This Row],[column_length]])</f>
        <v>4</v>
      </c>
      <c r="C3323" s="109">
        <f>VLOOKUP(A3323,DBMS_TYPE_SIZES[],2,FALSE)</f>
        <v>9</v>
      </c>
      <c r="D3323" s="109">
        <f>VLOOKUP(A3323,DBMS_TYPE_SIZES[],3,FALSE)</f>
        <v>4</v>
      </c>
      <c r="E3323" s="110">
        <f>VLOOKUP(A3323,DBMS_TYPE_SIZES[],4,FALSE)</f>
        <v>4</v>
      </c>
      <c r="F3323" t="s">
        <v>1089</v>
      </c>
      <c r="G3323" t="s">
        <v>67</v>
      </c>
      <c r="H3323" t="s">
        <v>18</v>
      </c>
      <c r="I3323">
        <v>10</v>
      </c>
      <c r="J3323">
        <v>4</v>
      </c>
    </row>
    <row r="3324" spans="1:10">
      <c r="A3324" s="108" t="str">
        <f>COL_SIZES[[#This Row],[datatype]]&amp;"_"&amp;COL_SIZES[[#This Row],[column_prec]]&amp;"_"&amp;COL_SIZES[[#This Row],[col_len]]</f>
        <v>int_10_4</v>
      </c>
      <c r="B3324" s="108">
        <f>IF(COL_SIZES[[#This Row],[datatype]] = "varchar",
  MIN(
    COL_SIZES[[#This Row],[column_length]],
    IFERROR(VALUE(VLOOKUP(
      COL_SIZES[[#This Row],[table_name]]&amp;"."&amp;COL_SIZES[[#This Row],[column_name]],
      AVG_COL_SIZES[#Data],2,FALSE)),
    COL_SIZES[[#This Row],[column_length]])
  ),
  COL_SIZES[[#This Row],[column_length]])</f>
        <v>4</v>
      </c>
      <c r="C3324" s="109">
        <f>VLOOKUP(A3324,DBMS_TYPE_SIZES[],2,FALSE)</f>
        <v>9</v>
      </c>
      <c r="D3324" s="109">
        <f>VLOOKUP(A3324,DBMS_TYPE_SIZES[],3,FALSE)</f>
        <v>4</v>
      </c>
      <c r="E3324" s="110">
        <f>VLOOKUP(A3324,DBMS_TYPE_SIZES[],4,FALSE)</f>
        <v>4</v>
      </c>
      <c r="F3324" t="s">
        <v>1089</v>
      </c>
      <c r="G3324" t="s">
        <v>291</v>
      </c>
      <c r="H3324" t="s">
        <v>18</v>
      </c>
      <c r="I3324">
        <v>10</v>
      </c>
      <c r="J3324">
        <v>4</v>
      </c>
    </row>
    <row r="3325" spans="1:10">
      <c r="A3325" s="108" t="str">
        <f>COL_SIZES[[#This Row],[datatype]]&amp;"_"&amp;COL_SIZES[[#This Row],[column_prec]]&amp;"_"&amp;COL_SIZES[[#This Row],[col_len]]</f>
        <v>int_10_4</v>
      </c>
      <c r="B3325" s="108">
        <f>IF(COL_SIZES[[#This Row],[datatype]] = "varchar",
  MIN(
    COL_SIZES[[#This Row],[column_length]],
    IFERROR(VALUE(VLOOKUP(
      COL_SIZES[[#This Row],[table_name]]&amp;"."&amp;COL_SIZES[[#This Row],[column_name]],
      AVG_COL_SIZES[#Data],2,FALSE)),
    COL_SIZES[[#This Row],[column_length]])
  ),
  COL_SIZES[[#This Row],[column_length]])</f>
        <v>4</v>
      </c>
      <c r="C3325" s="109">
        <f>VLOOKUP(A3325,DBMS_TYPE_SIZES[],2,FALSE)</f>
        <v>9</v>
      </c>
      <c r="D3325" s="109">
        <f>VLOOKUP(A3325,DBMS_TYPE_SIZES[],3,FALSE)</f>
        <v>4</v>
      </c>
      <c r="E3325" s="110">
        <f>VLOOKUP(A3325,DBMS_TYPE_SIZES[],4,FALSE)</f>
        <v>4</v>
      </c>
      <c r="F3325" t="s">
        <v>1089</v>
      </c>
      <c r="G3325" t="s">
        <v>64</v>
      </c>
      <c r="H3325" t="s">
        <v>18</v>
      </c>
      <c r="I3325">
        <v>10</v>
      </c>
      <c r="J3325">
        <v>4</v>
      </c>
    </row>
    <row r="3326" spans="1:10">
      <c r="A3326" s="108" t="str">
        <f>COL_SIZES[[#This Row],[datatype]]&amp;"_"&amp;COL_SIZES[[#This Row],[column_prec]]&amp;"_"&amp;COL_SIZES[[#This Row],[col_len]]</f>
        <v>int_10_4</v>
      </c>
      <c r="B3326" s="108">
        <f>IF(COL_SIZES[[#This Row],[datatype]] = "varchar",
  MIN(
    COL_SIZES[[#This Row],[column_length]],
    IFERROR(VALUE(VLOOKUP(
      COL_SIZES[[#This Row],[table_name]]&amp;"."&amp;COL_SIZES[[#This Row],[column_name]],
      AVG_COL_SIZES[#Data],2,FALSE)),
    COL_SIZES[[#This Row],[column_length]])
  ),
  COL_SIZES[[#This Row],[column_length]])</f>
        <v>4</v>
      </c>
      <c r="C3326" s="109">
        <f>VLOOKUP(A3326,DBMS_TYPE_SIZES[],2,FALSE)</f>
        <v>9</v>
      </c>
      <c r="D3326" s="109">
        <f>VLOOKUP(A3326,DBMS_TYPE_SIZES[],3,FALSE)</f>
        <v>4</v>
      </c>
      <c r="E3326" s="110">
        <f>VLOOKUP(A3326,DBMS_TYPE_SIZES[],4,FALSE)</f>
        <v>4</v>
      </c>
      <c r="F3326" t="s">
        <v>310</v>
      </c>
      <c r="G3326" t="s">
        <v>284</v>
      </c>
      <c r="H3326" t="s">
        <v>18</v>
      </c>
      <c r="I3326">
        <v>10</v>
      </c>
      <c r="J3326">
        <v>4</v>
      </c>
    </row>
    <row r="3327" spans="1:10">
      <c r="A3327" s="108" t="str">
        <f>COL_SIZES[[#This Row],[datatype]]&amp;"_"&amp;COL_SIZES[[#This Row],[column_prec]]&amp;"_"&amp;COL_SIZES[[#This Row],[col_len]]</f>
        <v>numeric_19_9</v>
      </c>
      <c r="B3327" s="108">
        <f>IF(COL_SIZES[[#This Row],[datatype]] = "varchar",
  MIN(
    COL_SIZES[[#This Row],[column_length]],
    IFERROR(VALUE(VLOOKUP(
      COL_SIZES[[#This Row],[table_name]]&amp;"."&amp;COL_SIZES[[#This Row],[column_name]],
      AVG_COL_SIZES[#Data],2,FALSE)),
    COL_SIZES[[#This Row],[column_length]])
  ),
  COL_SIZES[[#This Row],[column_length]])</f>
        <v>9</v>
      </c>
      <c r="C3327" s="109">
        <f>VLOOKUP(A3327,DBMS_TYPE_SIZES[],2,FALSE)</f>
        <v>9</v>
      </c>
      <c r="D3327" s="109">
        <f>VLOOKUP(A3327,DBMS_TYPE_SIZES[],3,FALSE)</f>
        <v>9</v>
      </c>
      <c r="E3327" s="110">
        <f>VLOOKUP(A3327,DBMS_TYPE_SIZES[],4,FALSE)</f>
        <v>9</v>
      </c>
      <c r="F3327" t="s">
        <v>311</v>
      </c>
      <c r="G3327" t="s">
        <v>143</v>
      </c>
      <c r="H3327" t="s">
        <v>62</v>
      </c>
      <c r="I3327">
        <v>19</v>
      </c>
      <c r="J3327">
        <v>9</v>
      </c>
    </row>
    <row r="3328" spans="1:10">
      <c r="A3328" s="108" t="str">
        <f>COL_SIZES[[#This Row],[datatype]]&amp;"_"&amp;COL_SIZES[[#This Row],[column_prec]]&amp;"_"&amp;COL_SIZES[[#This Row],[col_len]]</f>
        <v>int_10_4</v>
      </c>
      <c r="B3328" s="108">
        <f>IF(COL_SIZES[[#This Row],[datatype]] = "varchar",
  MIN(
    COL_SIZES[[#This Row],[column_length]],
    IFERROR(VALUE(VLOOKUP(
      COL_SIZES[[#This Row],[table_name]]&amp;"."&amp;COL_SIZES[[#This Row],[column_name]],
      AVG_COL_SIZES[#Data],2,FALSE)),
    COL_SIZES[[#This Row],[column_length]])
  ),
  COL_SIZES[[#This Row],[column_length]])</f>
        <v>4</v>
      </c>
      <c r="C3328" s="109">
        <f>VLOOKUP(A3328,DBMS_TYPE_SIZES[],2,FALSE)</f>
        <v>9</v>
      </c>
      <c r="D3328" s="109">
        <f>VLOOKUP(A3328,DBMS_TYPE_SIZES[],3,FALSE)</f>
        <v>4</v>
      </c>
      <c r="E3328" s="110">
        <f>VLOOKUP(A3328,DBMS_TYPE_SIZES[],4,FALSE)</f>
        <v>4</v>
      </c>
      <c r="F3328" t="s">
        <v>311</v>
      </c>
      <c r="G3328" t="s">
        <v>1091</v>
      </c>
      <c r="H3328" t="s">
        <v>18</v>
      </c>
      <c r="I3328">
        <v>10</v>
      </c>
      <c r="J3328">
        <v>4</v>
      </c>
    </row>
    <row r="3329" spans="1:10">
      <c r="A3329" s="108" t="str">
        <f>COL_SIZES[[#This Row],[datatype]]&amp;"_"&amp;COL_SIZES[[#This Row],[column_prec]]&amp;"_"&amp;COL_SIZES[[#This Row],[col_len]]</f>
        <v>int_10_4</v>
      </c>
      <c r="B3329" s="108">
        <f>IF(COL_SIZES[[#This Row],[datatype]] = "varchar",
  MIN(
    COL_SIZES[[#This Row],[column_length]],
    IFERROR(VALUE(VLOOKUP(
      COL_SIZES[[#This Row],[table_name]]&amp;"."&amp;COL_SIZES[[#This Row],[column_name]],
      AVG_COL_SIZES[#Data],2,FALSE)),
    COL_SIZES[[#This Row],[column_length]])
  ),
  COL_SIZES[[#This Row],[column_length]])</f>
        <v>4</v>
      </c>
      <c r="C3329" s="109">
        <f>VLOOKUP(A3329,DBMS_TYPE_SIZES[],2,FALSE)</f>
        <v>9</v>
      </c>
      <c r="D3329" s="109">
        <f>VLOOKUP(A3329,DBMS_TYPE_SIZES[],3,FALSE)</f>
        <v>4</v>
      </c>
      <c r="E3329" s="110">
        <f>VLOOKUP(A3329,DBMS_TYPE_SIZES[],4,FALSE)</f>
        <v>4</v>
      </c>
      <c r="F3329" t="s">
        <v>311</v>
      </c>
      <c r="G3329" t="s">
        <v>1092</v>
      </c>
      <c r="H3329" t="s">
        <v>18</v>
      </c>
      <c r="I3329">
        <v>10</v>
      </c>
      <c r="J3329">
        <v>4</v>
      </c>
    </row>
    <row r="3330" spans="1:10">
      <c r="A3330" s="108" t="str">
        <f>COL_SIZES[[#This Row],[datatype]]&amp;"_"&amp;COL_SIZES[[#This Row],[column_prec]]&amp;"_"&amp;COL_SIZES[[#This Row],[col_len]]</f>
        <v>numeric_19_9</v>
      </c>
      <c r="B3330" s="108">
        <f>IF(COL_SIZES[[#This Row],[datatype]] = "varchar",
  MIN(
    COL_SIZES[[#This Row],[column_length]],
    IFERROR(VALUE(VLOOKUP(
      COL_SIZES[[#This Row],[table_name]]&amp;"."&amp;COL_SIZES[[#This Row],[column_name]],
      AVG_COL_SIZES[#Data],2,FALSE)),
    COL_SIZES[[#This Row],[column_length]])
  ),
  COL_SIZES[[#This Row],[column_length]])</f>
        <v>9</v>
      </c>
      <c r="C3330" s="109">
        <f>VLOOKUP(A3330,DBMS_TYPE_SIZES[],2,FALSE)</f>
        <v>9</v>
      </c>
      <c r="D3330" s="109">
        <f>VLOOKUP(A3330,DBMS_TYPE_SIZES[],3,FALSE)</f>
        <v>9</v>
      </c>
      <c r="E3330" s="110">
        <f>VLOOKUP(A3330,DBMS_TYPE_SIZES[],4,FALSE)</f>
        <v>9</v>
      </c>
      <c r="F3330" t="s">
        <v>311</v>
      </c>
      <c r="G3330" t="s">
        <v>1093</v>
      </c>
      <c r="H3330" t="s">
        <v>62</v>
      </c>
      <c r="I3330">
        <v>19</v>
      </c>
      <c r="J3330">
        <v>9</v>
      </c>
    </row>
    <row r="3331" spans="1:10">
      <c r="A3331" s="108" t="str">
        <f>COL_SIZES[[#This Row],[datatype]]&amp;"_"&amp;COL_SIZES[[#This Row],[column_prec]]&amp;"_"&amp;COL_SIZES[[#This Row],[col_len]]</f>
        <v>varchar_0_30</v>
      </c>
      <c r="B3331" s="108">
        <f>IF(COL_SIZES[[#This Row],[datatype]] = "varchar",
  MIN(
    COL_SIZES[[#This Row],[column_length]],
    IFERROR(VALUE(VLOOKUP(
      COL_SIZES[[#This Row],[table_name]]&amp;"."&amp;COL_SIZES[[#This Row],[column_name]],
      AVG_COL_SIZES[#Data],2,FALSE)),
    COL_SIZES[[#This Row],[column_length]])
  ),
  COL_SIZES[[#This Row],[column_length]])</f>
        <v>30</v>
      </c>
      <c r="C3331" s="109">
        <f>VLOOKUP(A3331,DBMS_TYPE_SIZES[],2,FALSE)</f>
        <v>30</v>
      </c>
      <c r="D3331" s="109">
        <f>VLOOKUP(A3331,DBMS_TYPE_SIZES[],3,FALSE)</f>
        <v>30</v>
      </c>
      <c r="E3331" s="110">
        <f>VLOOKUP(A3331,DBMS_TYPE_SIZES[],4,FALSE)</f>
        <v>31</v>
      </c>
      <c r="F3331" t="s">
        <v>311</v>
      </c>
      <c r="G3331" t="s">
        <v>1094</v>
      </c>
      <c r="H3331" t="s">
        <v>86</v>
      </c>
      <c r="I3331">
        <v>0</v>
      </c>
      <c r="J3331">
        <v>30</v>
      </c>
    </row>
    <row r="3332" spans="1:10">
      <c r="A3332" s="108" t="str">
        <f>COL_SIZES[[#This Row],[datatype]]&amp;"_"&amp;COL_SIZES[[#This Row],[column_prec]]&amp;"_"&amp;COL_SIZES[[#This Row],[col_len]]</f>
        <v>numeric_19_9</v>
      </c>
      <c r="B3332" s="108">
        <f>IF(COL_SIZES[[#This Row],[datatype]] = "varchar",
  MIN(
    COL_SIZES[[#This Row],[column_length]],
    IFERROR(VALUE(VLOOKUP(
      COL_SIZES[[#This Row],[table_name]]&amp;"."&amp;COL_SIZES[[#This Row],[column_name]],
      AVG_COL_SIZES[#Data],2,FALSE)),
    COL_SIZES[[#This Row],[column_length]])
  ),
  COL_SIZES[[#This Row],[column_length]])</f>
        <v>9</v>
      </c>
      <c r="C3332" s="109">
        <f>VLOOKUP(A3332,DBMS_TYPE_SIZES[],2,FALSE)</f>
        <v>9</v>
      </c>
      <c r="D3332" s="109">
        <f>VLOOKUP(A3332,DBMS_TYPE_SIZES[],3,FALSE)</f>
        <v>9</v>
      </c>
      <c r="E3332" s="110">
        <f>VLOOKUP(A3332,DBMS_TYPE_SIZES[],4,FALSE)</f>
        <v>9</v>
      </c>
      <c r="F3332" t="s">
        <v>311</v>
      </c>
      <c r="G3332" t="s">
        <v>96</v>
      </c>
      <c r="H3332" t="s">
        <v>62</v>
      </c>
      <c r="I3332">
        <v>19</v>
      </c>
      <c r="J3332">
        <v>9</v>
      </c>
    </row>
    <row r="3333" spans="1:10">
      <c r="A3333" s="108" t="str">
        <f>COL_SIZES[[#This Row],[datatype]]&amp;"_"&amp;COL_SIZES[[#This Row],[column_prec]]&amp;"_"&amp;COL_SIZES[[#This Row],[col_len]]</f>
        <v>numeric_19_9</v>
      </c>
      <c r="B3333" s="108">
        <f>IF(COL_SIZES[[#This Row],[datatype]] = "varchar",
  MIN(
    COL_SIZES[[#This Row],[column_length]],
    IFERROR(VALUE(VLOOKUP(
      COL_SIZES[[#This Row],[table_name]]&amp;"."&amp;COL_SIZES[[#This Row],[column_name]],
      AVG_COL_SIZES[#Data],2,FALSE)),
    COL_SIZES[[#This Row],[column_length]])
  ),
  COL_SIZES[[#This Row],[column_length]])</f>
        <v>9</v>
      </c>
      <c r="C3333" s="109">
        <f>VLOOKUP(A3333,DBMS_TYPE_SIZES[],2,FALSE)</f>
        <v>9</v>
      </c>
      <c r="D3333" s="109">
        <f>VLOOKUP(A3333,DBMS_TYPE_SIZES[],3,FALSE)</f>
        <v>9</v>
      </c>
      <c r="E3333" s="110">
        <f>VLOOKUP(A3333,DBMS_TYPE_SIZES[],4,FALSE)</f>
        <v>9</v>
      </c>
      <c r="F3333" t="s">
        <v>311</v>
      </c>
      <c r="G3333" t="s">
        <v>1095</v>
      </c>
      <c r="H3333" t="s">
        <v>62</v>
      </c>
      <c r="I3333">
        <v>19</v>
      </c>
      <c r="J3333">
        <v>9</v>
      </c>
    </row>
    <row r="3334" spans="1:10">
      <c r="A3334" s="108" t="str">
        <f>COL_SIZES[[#This Row],[datatype]]&amp;"_"&amp;COL_SIZES[[#This Row],[column_prec]]&amp;"_"&amp;COL_SIZES[[#This Row],[col_len]]</f>
        <v>varchar_0_30</v>
      </c>
      <c r="B3334" s="108">
        <f>IF(COL_SIZES[[#This Row],[datatype]] = "varchar",
  MIN(
    COL_SIZES[[#This Row],[column_length]],
    IFERROR(VALUE(VLOOKUP(
      COL_SIZES[[#This Row],[table_name]]&amp;"."&amp;COL_SIZES[[#This Row],[column_name]],
      AVG_COL_SIZES[#Data],2,FALSE)),
    COL_SIZES[[#This Row],[column_length]])
  ),
  COL_SIZES[[#This Row],[column_length]])</f>
        <v>30</v>
      </c>
      <c r="C3334" s="109">
        <f>VLOOKUP(A3334,DBMS_TYPE_SIZES[],2,FALSE)</f>
        <v>30</v>
      </c>
      <c r="D3334" s="109">
        <f>VLOOKUP(A3334,DBMS_TYPE_SIZES[],3,FALSE)</f>
        <v>30</v>
      </c>
      <c r="E3334" s="110">
        <f>VLOOKUP(A3334,DBMS_TYPE_SIZES[],4,FALSE)</f>
        <v>31</v>
      </c>
      <c r="F3334" t="s">
        <v>311</v>
      </c>
      <c r="G3334" t="s">
        <v>1096</v>
      </c>
      <c r="H3334" t="s">
        <v>86</v>
      </c>
      <c r="I3334">
        <v>0</v>
      </c>
      <c r="J3334">
        <v>30</v>
      </c>
    </row>
    <row r="3335" spans="1:10">
      <c r="A3335" s="108" t="str">
        <f>COL_SIZES[[#This Row],[datatype]]&amp;"_"&amp;COL_SIZES[[#This Row],[column_prec]]&amp;"_"&amp;COL_SIZES[[#This Row],[col_len]]</f>
        <v>int_10_4</v>
      </c>
      <c r="B3335" s="108">
        <f>IF(COL_SIZES[[#This Row],[datatype]] = "varchar",
  MIN(
    COL_SIZES[[#This Row],[column_length]],
    IFERROR(VALUE(VLOOKUP(
      COL_SIZES[[#This Row],[table_name]]&amp;"."&amp;COL_SIZES[[#This Row],[column_name]],
      AVG_COL_SIZES[#Data],2,FALSE)),
    COL_SIZES[[#This Row],[column_length]])
  ),
  COL_SIZES[[#This Row],[column_length]])</f>
        <v>4</v>
      </c>
      <c r="C3335" s="109">
        <f>VLOOKUP(A3335,DBMS_TYPE_SIZES[],2,FALSE)</f>
        <v>9</v>
      </c>
      <c r="D3335" s="109">
        <f>VLOOKUP(A3335,DBMS_TYPE_SIZES[],3,FALSE)</f>
        <v>4</v>
      </c>
      <c r="E3335" s="110">
        <f>VLOOKUP(A3335,DBMS_TYPE_SIZES[],4,FALSE)</f>
        <v>4</v>
      </c>
      <c r="F3335" t="s">
        <v>1241</v>
      </c>
      <c r="G3335" t="s">
        <v>1030</v>
      </c>
      <c r="H3335" t="s">
        <v>18</v>
      </c>
      <c r="I3335">
        <v>10</v>
      </c>
      <c r="J3335">
        <v>4</v>
      </c>
    </row>
    <row r="3336" spans="1:10">
      <c r="A3336" s="108" t="str">
        <f>COL_SIZES[[#This Row],[datatype]]&amp;"_"&amp;COL_SIZES[[#This Row],[column_prec]]&amp;"_"&amp;COL_SIZES[[#This Row],[col_len]]</f>
        <v>int_10_4</v>
      </c>
      <c r="B3336" s="108">
        <f>IF(COL_SIZES[[#This Row],[datatype]] = "varchar",
  MIN(
    COL_SIZES[[#This Row],[column_length]],
    IFERROR(VALUE(VLOOKUP(
      COL_SIZES[[#This Row],[table_name]]&amp;"."&amp;COL_SIZES[[#This Row],[column_name]],
      AVG_COL_SIZES[#Data],2,FALSE)),
    COL_SIZES[[#This Row],[column_length]])
  ),
  COL_SIZES[[#This Row],[column_length]])</f>
        <v>4</v>
      </c>
      <c r="C3336" s="109">
        <f>VLOOKUP(A3336,DBMS_TYPE_SIZES[],2,FALSE)</f>
        <v>9</v>
      </c>
      <c r="D3336" s="109">
        <f>VLOOKUP(A3336,DBMS_TYPE_SIZES[],3,FALSE)</f>
        <v>4</v>
      </c>
      <c r="E3336" s="110">
        <f>VLOOKUP(A3336,DBMS_TYPE_SIZES[],4,FALSE)</f>
        <v>4</v>
      </c>
      <c r="F3336" t="s">
        <v>1241</v>
      </c>
      <c r="G3336" t="s">
        <v>263</v>
      </c>
      <c r="H3336" t="s">
        <v>18</v>
      </c>
      <c r="I3336">
        <v>10</v>
      </c>
      <c r="J3336">
        <v>4</v>
      </c>
    </row>
    <row r="3337" spans="1:10">
      <c r="A3337" s="108" t="str">
        <f>COL_SIZES[[#This Row],[datatype]]&amp;"_"&amp;COL_SIZES[[#This Row],[column_prec]]&amp;"_"&amp;COL_SIZES[[#This Row],[col_len]]</f>
        <v>int_10_4</v>
      </c>
      <c r="B3337" s="108">
        <f>IF(COL_SIZES[[#This Row],[datatype]] = "varchar",
  MIN(
    COL_SIZES[[#This Row],[column_length]],
    IFERROR(VALUE(VLOOKUP(
      COL_SIZES[[#This Row],[table_name]]&amp;"."&amp;COL_SIZES[[#This Row],[column_name]],
      AVG_COL_SIZES[#Data],2,FALSE)),
    COL_SIZES[[#This Row],[column_length]])
  ),
  COL_SIZES[[#This Row],[column_length]])</f>
        <v>4</v>
      </c>
      <c r="C3337" s="109">
        <f>VLOOKUP(A3337,DBMS_TYPE_SIZES[],2,FALSE)</f>
        <v>9</v>
      </c>
      <c r="D3337" s="109">
        <f>VLOOKUP(A3337,DBMS_TYPE_SIZES[],3,FALSE)</f>
        <v>4</v>
      </c>
      <c r="E3337" s="110">
        <f>VLOOKUP(A3337,DBMS_TYPE_SIZES[],4,FALSE)</f>
        <v>4</v>
      </c>
      <c r="F3337" t="s">
        <v>1241</v>
      </c>
      <c r="G3337" t="s">
        <v>1242</v>
      </c>
      <c r="H3337" t="s">
        <v>18</v>
      </c>
      <c r="I3337">
        <v>10</v>
      </c>
      <c r="J3337">
        <v>4</v>
      </c>
    </row>
    <row r="3338" spans="1:10">
      <c r="A3338" s="108" t="str">
        <f>COL_SIZES[[#This Row],[datatype]]&amp;"_"&amp;COL_SIZES[[#This Row],[column_prec]]&amp;"_"&amp;COL_SIZES[[#This Row],[col_len]]</f>
        <v>int_10_4</v>
      </c>
      <c r="B3338" s="108">
        <f>IF(COL_SIZES[[#This Row],[datatype]] = "varchar",
  MIN(
    COL_SIZES[[#This Row],[column_length]],
    IFERROR(VALUE(VLOOKUP(
      COL_SIZES[[#This Row],[table_name]]&amp;"."&amp;COL_SIZES[[#This Row],[column_name]],
      AVG_COL_SIZES[#Data],2,FALSE)),
    COL_SIZES[[#This Row],[column_length]])
  ),
  COL_SIZES[[#This Row],[column_length]])</f>
        <v>4</v>
      </c>
      <c r="C3338" s="109">
        <f>VLOOKUP(A3338,DBMS_TYPE_SIZES[],2,FALSE)</f>
        <v>9</v>
      </c>
      <c r="D3338" s="109">
        <f>VLOOKUP(A3338,DBMS_TYPE_SIZES[],3,FALSE)</f>
        <v>4</v>
      </c>
      <c r="E3338" s="110">
        <f>VLOOKUP(A3338,DBMS_TYPE_SIZES[],4,FALSE)</f>
        <v>4</v>
      </c>
      <c r="F3338" t="s">
        <v>312</v>
      </c>
      <c r="G3338" t="s">
        <v>313</v>
      </c>
      <c r="H3338" t="s">
        <v>18</v>
      </c>
      <c r="I3338">
        <v>10</v>
      </c>
      <c r="J3338">
        <v>4</v>
      </c>
    </row>
    <row r="3339" spans="1:10">
      <c r="A3339" s="108" t="str">
        <f>COL_SIZES[[#This Row],[datatype]]&amp;"_"&amp;COL_SIZES[[#This Row],[column_prec]]&amp;"_"&amp;COL_SIZES[[#This Row],[col_len]]</f>
        <v>int_10_4</v>
      </c>
      <c r="B3339" s="108">
        <f>IF(COL_SIZES[[#This Row],[datatype]] = "varchar",
  MIN(
    COL_SIZES[[#This Row],[column_length]],
    IFERROR(VALUE(VLOOKUP(
      COL_SIZES[[#This Row],[table_name]]&amp;"."&amp;COL_SIZES[[#This Row],[column_name]],
      AVG_COL_SIZES[#Data],2,FALSE)),
    COL_SIZES[[#This Row],[column_length]])
  ),
  COL_SIZES[[#This Row],[column_length]])</f>
        <v>4</v>
      </c>
      <c r="C3339" s="109">
        <f>VLOOKUP(A3339,DBMS_TYPE_SIZES[],2,FALSE)</f>
        <v>9</v>
      </c>
      <c r="D3339" s="109">
        <f>VLOOKUP(A3339,DBMS_TYPE_SIZES[],3,FALSE)</f>
        <v>4</v>
      </c>
      <c r="E3339" s="110">
        <f>VLOOKUP(A3339,DBMS_TYPE_SIZES[],4,FALSE)</f>
        <v>4</v>
      </c>
      <c r="F3339" t="s">
        <v>312</v>
      </c>
      <c r="G3339" t="s">
        <v>314</v>
      </c>
      <c r="H3339" t="s">
        <v>18</v>
      </c>
      <c r="I3339">
        <v>10</v>
      </c>
      <c r="J3339">
        <v>4</v>
      </c>
    </row>
    <row r="3340" spans="1:10">
      <c r="A3340" s="108" t="str">
        <f>COL_SIZES[[#This Row],[datatype]]&amp;"_"&amp;COL_SIZES[[#This Row],[column_prec]]&amp;"_"&amp;COL_SIZES[[#This Row],[col_len]]</f>
        <v>numeric_1_5</v>
      </c>
      <c r="B3340" s="108">
        <f>IF(COL_SIZES[[#This Row],[datatype]] = "varchar",
  MIN(
    COL_SIZES[[#This Row],[column_length]],
    IFERROR(VALUE(VLOOKUP(
      COL_SIZES[[#This Row],[table_name]]&amp;"."&amp;COL_SIZES[[#This Row],[column_name]],
      AVG_COL_SIZES[#Data],2,FALSE)),
    COL_SIZES[[#This Row],[column_length]])
  ),
  COL_SIZES[[#This Row],[column_length]])</f>
        <v>5</v>
      </c>
      <c r="C3340" s="109">
        <f>VLOOKUP(A3340,DBMS_TYPE_SIZES[],2,FALSE)</f>
        <v>5</v>
      </c>
      <c r="D3340" s="109">
        <f>VLOOKUP(A3340,DBMS_TYPE_SIZES[],3,FALSE)</f>
        <v>5</v>
      </c>
      <c r="E3340" s="110">
        <f>VLOOKUP(A3340,DBMS_TYPE_SIZES[],4,FALSE)</f>
        <v>5</v>
      </c>
      <c r="F3340" t="s">
        <v>312</v>
      </c>
      <c r="G3340" t="s">
        <v>1097</v>
      </c>
      <c r="H3340" t="s">
        <v>62</v>
      </c>
      <c r="I3340">
        <v>1</v>
      </c>
      <c r="J3340">
        <v>5</v>
      </c>
    </row>
    <row r="3341" spans="1:10">
      <c r="A3341" s="108" t="str">
        <f>COL_SIZES[[#This Row],[datatype]]&amp;"_"&amp;COL_SIZES[[#This Row],[column_prec]]&amp;"_"&amp;COL_SIZES[[#This Row],[col_len]]</f>
        <v>int_10_4</v>
      </c>
      <c r="B3341" s="108">
        <f>IF(COL_SIZES[[#This Row],[datatype]] = "varchar",
  MIN(
    COL_SIZES[[#This Row],[column_length]],
    IFERROR(VALUE(VLOOKUP(
      COL_SIZES[[#This Row],[table_name]]&amp;"."&amp;COL_SIZES[[#This Row],[column_name]],
      AVG_COL_SIZES[#Data],2,FALSE)),
    COL_SIZES[[#This Row],[column_length]])
  ),
  COL_SIZES[[#This Row],[column_length]])</f>
        <v>4</v>
      </c>
      <c r="C3341" s="109">
        <f>VLOOKUP(A3341,DBMS_TYPE_SIZES[],2,FALSE)</f>
        <v>9</v>
      </c>
      <c r="D3341" s="109">
        <f>VLOOKUP(A3341,DBMS_TYPE_SIZES[],3,FALSE)</f>
        <v>4</v>
      </c>
      <c r="E3341" s="110">
        <f>VLOOKUP(A3341,DBMS_TYPE_SIZES[],4,FALSE)</f>
        <v>4</v>
      </c>
      <c r="F3341" t="s">
        <v>312</v>
      </c>
      <c r="G3341" t="s">
        <v>1098</v>
      </c>
      <c r="H3341" t="s">
        <v>18</v>
      </c>
      <c r="I3341">
        <v>10</v>
      </c>
      <c r="J3341">
        <v>4</v>
      </c>
    </row>
    <row r="3342" spans="1:10">
      <c r="A3342" s="112" t="str">
        <f>COL_SIZES[[#This Row],[datatype]]&amp;"_"&amp;COL_SIZES[[#This Row],[column_prec]]&amp;"_"&amp;COL_SIZES[[#This Row],[col_len]]</f>
        <v>numeric_19_9</v>
      </c>
      <c r="B3342" s="112">
        <f>IF(COL_SIZES[[#This Row],[datatype]] = "varchar",
  MIN(
    COL_SIZES[[#This Row],[column_length]],
    IFERROR(VALUE(VLOOKUP(
      COL_SIZES[[#This Row],[table_name]]&amp;"."&amp;COL_SIZES[[#This Row],[column_name]],
      AVG_COL_SIZES[#Data],2,FALSE)),
    COL_SIZES[[#This Row],[column_length]])
  ),
  COL_SIZES[[#This Row],[column_length]])</f>
        <v>9</v>
      </c>
      <c r="C3342" s="112">
        <f>VLOOKUP(A3342,DBMS_TYPE_SIZES[],2,FALSE)</f>
        <v>9</v>
      </c>
      <c r="D3342" s="112">
        <f>VLOOKUP(A3342,DBMS_TYPE_SIZES[],3,FALSE)</f>
        <v>9</v>
      </c>
      <c r="E3342" s="114">
        <f>VLOOKUP(A3342,DBMS_TYPE_SIZES[],4,FALSE)</f>
        <v>9</v>
      </c>
      <c r="F3342" t="s">
        <v>315</v>
      </c>
      <c r="G3342" t="s">
        <v>143</v>
      </c>
      <c r="H3342" t="s">
        <v>62</v>
      </c>
      <c r="I3342">
        <v>19</v>
      </c>
      <c r="J3342">
        <v>9</v>
      </c>
    </row>
    <row r="3343" spans="1:10">
      <c r="A3343" s="112" t="str">
        <f>COL_SIZES[[#This Row],[datatype]]&amp;"_"&amp;COL_SIZES[[#This Row],[column_prec]]&amp;"_"&amp;COL_SIZES[[#This Row],[col_len]]</f>
        <v>int_10_4</v>
      </c>
      <c r="B3343" s="112">
        <f>IF(COL_SIZES[[#This Row],[datatype]] = "varchar",
  MIN(
    COL_SIZES[[#This Row],[column_length]],
    IFERROR(VALUE(VLOOKUP(
      COL_SIZES[[#This Row],[table_name]]&amp;"."&amp;COL_SIZES[[#This Row],[column_name]],
      AVG_COL_SIZES[#Data],2,FALSE)),
    COL_SIZES[[#This Row],[column_length]])
  ),
  COL_SIZES[[#This Row],[column_length]])</f>
        <v>4</v>
      </c>
      <c r="C3343" s="113">
        <f>VLOOKUP(A3343,DBMS_TYPE_SIZES[],2,FALSE)</f>
        <v>9</v>
      </c>
      <c r="D3343" s="113">
        <f>VLOOKUP(A3343,DBMS_TYPE_SIZES[],3,FALSE)</f>
        <v>4</v>
      </c>
      <c r="E3343" s="114">
        <f>VLOOKUP(A3343,DBMS_TYPE_SIZES[],4,FALSE)</f>
        <v>4</v>
      </c>
      <c r="F3343" t="s">
        <v>315</v>
      </c>
      <c r="G3343" t="s">
        <v>316</v>
      </c>
      <c r="H3343" t="s">
        <v>18</v>
      </c>
      <c r="I3343">
        <v>10</v>
      </c>
      <c r="J3343">
        <v>4</v>
      </c>
    </row>
    <row r="3344" spans="1:10">
      <c r="A3344" s="112" t="str">
        <f>COL_SIZES[[#This Row],[datatype]]&amp;"_"&amp;COL_SIZES[[#This Row],[column_prec]]&amp;"_"&amp;COL_SIZES[[#This Row],[col_len]]</f>
        <v>varchar_0_512</v>
      </c>
      <c r="B3344" s="112">
        <f>IF(COL_SIZES[[#This Row],[datatype]] = "varchar",
  MIN(
    COL_SIZES[[#This Row],[column_length]],
    IFERROR(VALUE(VLOOKUP(
      COL_SIZES[[#This Row],[table_name]]&amp;"."&amp;COL_SIZES[[#This Row],[column_name]],
      AVG_COL_SIZES[#Data],2,FALSE)),
    COL_SIZES[[#This Row],[column_length]])
  ),
  COL_SIZES[[#This Row],[column_length]])</f>
        <v>512</v>
      </c>
      <c r="C3344" s="113">
        <f>VLOOKUP(A3344,DBMS_TYPE_SIZES[],2,FALSE)</f>
        <v>512</v>
      </c>
      <c r="D3344" s="113">
        <f>VLOOKUP(A3344,DBMS_TYPE_SIZES[],3,FALSE)</f>
        <v>512</v>
      </c>
      <c r="E3344" s="114">
        <f>VLOOKUP(A3344,DBMS_TYPE_SIZES[],4,FALSE)</f>
        <v>513</v>
      </c>
      <c r="F3344" t="s">
        <v>315</v>
      </c>
      <c r="G3344" t="s">
        <v>1099</v>
      </c>
      <c r="H3344" t="s">
        <v>86</v>
      </c>
      <c r="I3344">
        <v>0</v>
      </c>
      <c r="J3344">
        <v>512</v>
      </c>
    </row>
    <row r="3345" spans="1:10">
      <c r="A3345" s="112" t="str">
        <f>COL_SIZES[[#This Row],[datatype]]&amp;"_"&amp;COL_SIZES[[#This Row],[column_prec]]&amp;"_"&amp;COL_SIZES[[#This Row],[col_len]]</f>
        <v>smallint_5_2</v>
      </c>
      <c r="B3345" s="112">
        <f>IF(COL_SIZES[[#This Row],[datatype]] = "varchar",
  MIN(
    COL_SIZES[[#This Row],[column_length]],
    IFERROR(VALUE(VLOOKUP(
      COL_SIZES[[#This Row],[table_name]]&amp;"."&amp;COL_SIZES[[#This Row],[column_name]],
      AVG_COL_SIZES[#Data],2,FALSE)),
    COL_SIZES[[#This Row],[column_length]])
  ),
  COL_SIZES[[#This Row],[column_length]])</f>
        <v>2</v>
      </c>
      <c r="C3345" s="113">
        <f>VLOOKUP(A3345,DBMS_TYPE_SIZES[],2,FALSE)</f>
        <v>5</v>
      </c>
      <c r="D3345" s="113">
        <f>VLOOKUP(A3345,DBMS_TYPE_SIZES[],3,FALSE)</f>
        <v>2</v>
      </c>
      <c r="E3345" s="114">
        <f>VLOOKUP(A3345,DBMS_TYPE_SIZES[],4,FALSE)</f>
        <v>2</v>
      </c>
      <c r="F3345" t="s">
        <v>315</v>
      </c>
      <c r="G3345" t="s">
        <v>1100</v>
      </c>
      <c r="H3345" t="s">
        <v>19</v>
      </c>
      <c r="I3345">
        <v>5</v>
      </c>
      <c r="J3345">
        <v>2</v>
      </c>
    </row>
    <row r="3346" spans="1:10">
      <c r="A3346" s="112" t="str">
        <f>COL_SIZES[[#This Row],[datatype]]&amp;"_"&amp;COL_SIZES[[#This Row],[column_prec]]&amp;"_"&amp;COL_SIZES[[#This Row],[col_len]]</f>
        <v>int_10_4</v>
      </c>
      <c r="B3346" s="112">
        <f>IF(COL_SIZES[[#This Row],[datatype]] = "varchar",
  MIN(
    COL_SIZES[[#This Row],[column_length]],
    IFERROR(VALUE(VLOOKUP(
      COL_SIZES[[#This Row],[table_name]]&amp;"."&amp;COL_SIZES[[#This Row],[column_name]],
      AVG_COL_SIZES[#Data],2,FALSE)),
    COL_SIZES[[#This Row],[column_length]])
  ),
  COL_SIZES[[#This Row],[column_length]])</f>
        <v>4</v>
      </c>
      <c r="C3346" s="113">
        <f>VLOOKUP(A3346,DBMS_TYPE_SIZES[],2,FALSE)</f>
        <v>9</v>
      </c>
      <c r="D3346" s="113">
        <f>VLOOKUP(A3346,DBMS_TYPE_SIZES[],3,FALSE)</f>
        <v>4</v>
      </c>
      <c r="E3346" s="114">
        <f>VLOOKUP(A3346,DBMS_TYPE_SIZES[],4,FALSE)</f>
        <v>4</v>
      </c>
      <c r="F3346" t="s">
        <v>315</v>
      </c>
      <c r="G3346" t="s">
        <v>64</v>
      </c>
      <c r="H3346" t="s">
        <v>18</v>
      </c>
      <c r="I3346">
        <v>10</v>
      </c>
      <c r="J3346">
        <v>4</v>
      </c>
    </row>
    <row r="3347" spans="1:10">
      <c r="A3347" s="112" t="str">
        <f>COL_SIZES[[#This Row],[datatype]]&amp;"_"&amp;COL_SIZES[[#This Row],[column_prec]]&amp;"_"&amp;COL_SIZES[[#This Row],[col_len]]</f>
        <v>numeric_19_9</v>
      </c>
      <c r="B3347" s="112">
        <f>IF(COL_SIZES[[#This Row],[datatype]] = "varchar",
  MIN(
    COL_SIZES[[#This Row],[column_length]],
    IFERROR(VALUE(VLOOKUP(
      COL_SIZES[[#This Row],[table_name]]&amp;"."&amp;COL_SIZES[[#This Row],[column_name]],
      AVG_COL_SIZES[#Data],2,FALSE)),
    COL_SIZES[[#This Row],[column_length]])
  ),
  COL_SIZES[[#This Row],[column_length]])</f>
        <v>9</v>
      </c>
      <c r="C3347" s="113">
        <f>VLOOKUP(A3347,DBMS_TYPE_SIZES[],2,FALSE)</f>
        <v>9</v>
      </c>
      <c r="D3347" s="113">
        <f>VLOOKUP(A3347,DBMS_TYPE_SIZES[],3,FALSE)</f>
        <v>9</v>
      </c>
      <c r="E3347" s="114">
        <f>VLOOKUP(A3347,DBMS_TYPE_SIZES[],4,FALSE)</f>
        <v>9</v>
      </c>
      <c r="F3347" t="s">
        <v>315</v>
      </c>
      <c r="G3347" t="s">
        <v>151</v>
      </c>
      <c r="H3347" t="s">
        <v>62</v>
      </c>
      <c r="I3347">
        <v>19</v>
      </c>
      <c r="J3347">
        <v>9</v>
      </c>
    </row>
    <row r="3348" spans="1:10">
      <c r="A3348" s="112" t="str">
        <f>COL_SIZES[[#This Row],[datatype]]&amp;"_"&amp;COL_SIZES[[#This Row],[column_prec]]&amp;"_"&amp;COL_SIZES[[#This Row],[col_len]]</f>
        <v>numeric_19_9</v>
      </c>
      <c r="B3348" s="112">
        <f>IF(COL_SIZES[[#This Row],[datatype]] = "varchar",
  MIN(
    COL_SIZES[[#This Row],[column_length]],
    IFERROR(VALUE(VLOOKUP(
      COL_SIZES[[#This Row],[table_name]]&amp;"."&amp;COL_SIZES[[#This Row],[column_name]],
      AVG_COL_SIZES[#Data],2,FALSE)),
    COL_SIZES[[#This Row],[column_length]])
  ),
  COL_SIZES[[#This Row],[column_length]])</f>
        <v>9</v>
      </c>
      <c r="C3348" s="113">
        <f>VLOOKUP(A3348,DBMS_TYPE_SIZES[],2,FALSE)</f>
        <v>9</v>
      </c>
      <c r="D3348" s="113">
        <f>VLOOKUP(A3348,DBMS_TYPE_SIZES[],3,FALSE)</f>
        <v>9</v>
      </c>
      <c r="E3348" s="114">
        <f>VLOOKUP(A3348,DBMS_TYPE_SIZES[],4,FALSE)</f>
        <v>9</v>
      </c>
      <c r="F3348" t="s">
        <v>1567</v>
      </c>
      <c r="G3348" t="s">
        <v>306</v>
      </c>
      <c r="H3348" t="s">
        <v>62</v>
      </c>
      <c r="I3348">
        <v>19</v>
      </c>
      <c r="J3348">
        <v>9</v>
      </c>
    </row>
    <row r="3349" spans="1:10">
      <c r="A3349" s="112" t="str">
        <f>COL_SIZES[[#This Row],[datatype]]&amp;"_"&amp;COL_SIZES[[#This Row],[column_prec]]&amp;"_"&amp;COL_SIZES[[#This Row],[col_len]]</f>
        <v>numeric_19_9</v>
      </c>
      <c r="B3349" s="112">
        <f>IF(COL_SIZES[[#This Row],[datatype]] = "varchar",
  MIN(
    COL_SIZES[[#This Row],[column_length]],
    IFERROR(VALUE(VLOOKUP(
      COL_SIZES[[#This Row],[table_name]]&amp;"."&amp;COL_SIZES[[#This Row],[column_name]],
      AVG_COL_SIZES[#Data],2,FALSE)),
    COL_SIZES[[#This Row],[column_length]])
  ),
  COL_SIZES[[#This Row],[column_length]])</f>
        <v>9</v>
      </c>
      <c r="C3349" s="113">
        <f>VLOOKUP(A3349,DBMS_TYPE_SIZES[],2,FALSE)</f>
        <v>9</v>
      </c>
      <c r="D3349" s="113">
        <f>VLOOKUP(A3349,DBMS_TYPE_SIZES[],3,FALSE)</f>
        <v>9</v>
      </c>
      <c r="E3349" s="114">
        <f>VLOOKUP(A3349,DBMS_TYPE_SIZES[],4,FALSE)</f>
        <v>9</v>
      </c>
      <c r="F3349" t="s">
        <v>1568</v>
      </c>
      <c r="G3349" t="s">
        <v>306</v>
      </c>
      <c r="H3349" t="s">
        <v>62</v>
      </c>
      <c r="I3349">
        <v>19</v>
      </c>
      <c r="J3349">
        <v>9</v>
      </c>
    </row>
    <row r="3350" spans="1:10">
      <c r="A3350" s="112" t="str">
        <f>COL_SIZES[[#This Row],[datatype]]&amp;"_"&amp;COL_SIZES[[#This Row],[column_prec]]&amp;"_"&amp;COL_SIZES[[#This Row],[col_len]]</f>
        <v>numeric_19_9</v>
      </c>
      <c r="B3350" s="112">
        <f>IF(COL_SIZES[[#This Row],[datatype]] = "varchar",
  MIN(
    COL_SIZES[[#This Row],[column_length]],
    IFERROR(VALUE(VLOOKUP(
      COL_SIZES[[#This Row],[table_name]]&amp;"."&amp;COL_SIZES[[#This Row],[column_name]],
      AVG_COL_SIZES[#Data],2,FALSE)),
    COL_SIZES[[#This Row],[column_length]])
  ),
  COL_SIZES[[#This Row],[column_length]])</f>
        <v>9</v>
      </c>
      <c r="C3350" s="113">
        <f>VLOOKUP(A3350,DBMS_TYPE_SIZES[],2,FALSE)</f>
        <v>9</v>
      </c>
      <c r="D3350" s="113">
        <f>VLOOKUP(A3350,DBMS_TYPE_SIZES[],3,FALSE)</f>
        <v>9</v>
      </c>
      <c r="E3350" s="114">
        <f>VLOOKUP(A3350,DBMS_TYPE_SIZES[],4,FALSE)</f>
        <v>9</v>
      </c>
      <c r="F3350" t="s">
        <v>1553</v>
      </c>
      <c r="G3350" t="s">
        <v>301</v>
      </c>
      <c r="H3350" t="s">
        <v>62</v>
      </c>
      <c r="I3350">
        <v>19</v>
      </c>
      <c r="J3350">
        <v>9</v>
      </c>
    </row>
    <row r="3351" spans="1:10">
      <c r="A3351" s="112" t="str">
        <f>COL_SIZES[[#This Row],[datatype]]&amp;"_"&amp;COL_SIZES[[#This Row],[column_prec]]&amp;"_"&amp;COL_SIZES[[#This Row],[col_len]]</f>
        <v>numeric_19_9</v>
      </c>
      <c r="B3351" s="112">
        <f>IF(COL_SIZES[[#This Row],[datatype]] = "varchar",
  MIN(
    COL_SIZES[[#This Row],[column_length]],
    IFERROR(VALUE(VLOOKUP(
      COL_SIZES[[#This Row],[table_name]]&amp;"."&amp;COL_SIZES[[#This Row],[column_name]],
      AVG_COL_SIZES[#Data],2,FALSE)),
    COL_SIZES[[#This Row],[column_length]])
  ),
  COL_SIZES[[#This Row],[column_length]])</f>
        <v>9</v>
      </c>
      <c r="C3351" s="113">
        <f>VLOOKUP(A3351,DBMS_TYPE_SIZES[],2,FALSE)</f>
        <v>9</v>
      </c>
      <c r="D3351" s="113">
        <f>VLOOKUP(A3351,DBMS_TYPE_SIZES[],3,FALSE)</f>
        <v>9</v>
      </c>
      <c r="E3351" s="114">
        <f>VLOOKUP(A3351,DBMS_TYPE_SIZES[],4,FALSE)</f>
        <v>9</v>
      </c>
      <c r="F3351" t="s">
        <v>1554</v>
      </c>
      <c r="G3351" t="s">
        <v>301</v>
      </c>
      <c r="H3351" t="s">
        <v>62</v>
      </c>
      <c r="I3351">
        <v>19</v>
      </c>
      <c r="J3351">
        <v>9</v>
      </c>
    </row>
    <row r="3352" spans="1:10">
      <c r="A3352" s="112" t="str">
        <f>COL_SIZES[[#This Row],[datatype]]&amp;"_"&amp;COL_SIZES[[#This Row],[column_prec]]&amp;"_"&amp;COL_SIZES[[#This Row],[col_len]]</f>
        <v>numeric_19_9</v>
      </c>
      <c r="B3352" s="112">
        <f>IF(COL_SIZES[[#This Row],[datatype]] = "varchar",
  MIN(
    COL_SIZES[[#This Row],[column_length]],
    IFERROR(VALUE(VLOOKUP(
      COL_SIZES[[#This Row],[table_name]]&amp;"."&amp;COL_SIZES[[#This Row],[column_name]],
      AVG_COL_SIZES[#Data],2,FALSE)),
    COL_SIZES[[#This Row],[column_length]])
  ),
  COL_SIZES[[#This Row],[column_length]])</f>
        <v>9</v>
      </c>
      <c r="C3352" s="113">
        <f>VLOOKUP(A3352,DBMS_TYPE_SIZES[],2,FALSE)</f>
        <v>9</v>
      </c>
      <c r="D3352" s="113">
        <f>VLOOKUP(A3352,DBMS_TYPE_SIZES[],3,FALSE)</f>
        <v>9</v>
      </c>
      <c r="E3352" s="114">
        <f>VLOOKUP(A3352,DBMS_TYPE_SIZES[],4,FALSE)</f>
        <v>9</v>
      </c>
      <c r="F3352" t="s">
        <v>317</v>
      </c>
      <c r="G3352" t="s">
        <v>1243</v>
      </c>
      <c r="H3352" t="s">
        <v>62</v>
      </c>
      <c r="I3352">
        <v>19</v>
      </c>
      <c r="J3352">
        <v>9</v>
      </c>
    </row>
    <row r="3353" spans="1:10">
      <c r="A3353" s="112" t="str">
        <f>COL_SIZES[[#This Row],[datatype]]&amp;"_"&amp;COL_SIZES[[#This Row],[column_prec]]&amp;"_"&amp;COL_SIZES[[#This Row],[col_len]]</f>
        <v>numeric_1_5</v>
      </c>
      <c r="B3353" s="112">
        <f>IF(COL_SIZES[[#This Row],[datatype]] = "varchar",
  MIN(
    COL_SIZES[[#This Row],[column_length]],
    IFERROR(VALUE(VLOOKUP(
      COL_SIZES[[#This Row],[table_name]]&amp;"."&amp;COL_SIZES[[#This Row],[column_name]],
      AVG_COL_SIZES[#Data],2,FALSE)),
    COL_SIZES[[#This Row],[column_length]])
  ),
  COL_SIZES[[#This Row],[column_length]])</f>
        <v>5</v>
      </c>
      <c r="C3353" s="113">
        <f>VLOOKUP(A3353,DBMS_TYPE_SIZES[],2,FALSE)</f>
        <v>5</v>
      </c>
      <c r="D3353" s="113">
        <f>VLOOKUP(A3353,DBMS_TYPE_SIZES[],3,FALSE)</f>
        <v>5</v>
      </c>
      <c r="E3353" s="114">
        <f>VLOOKUP(A3353,DBMS_TYPE_SIZES[],4,FALSE)</f>
        <v>5</v>
      </c>
      <c r="F3353" t="s">
        <v>317</v>
      </c>
      <c r="G3353" t="s">
        <v>496</v>
      </c>
      <c r="H3353" t="s">
        <v>62</v>
      </c>
      <c r="I3353">
        <v>1</v>
      </c>
      <c r="J3353">
        <v>5</v>
      </c>
    </row>
    <row r="3354" spans="1:10">
      <c r="A3354" s="112" t="str">
        <f>COL_SIZES[[#This Row],[datatype]]&amp;"_"&amp;COL_SIZES[[#This Row],[column_prec]]&amp;"_"&amp;COL_SIZES[[#This Row],[col_len]]</f>
        <v>numeric_19_9</v>
      </c>
      <c r="B3354" s="112">
        <f>IF(COL_SIZES[[#This Row],[datatype]] = "varchar",
  MIN(
    COL_SIZES[[#This Row],[column_length]],
    IFERROR(VALUE(VLOOKUP(
      COL_SIZES[[#This Row],[table_name]]&amp;"."&amp;COL_SIZES[[#This Row],[column_name]],
      AVG_COL_SIZES[#Data],2,FALSE)),
    COL_SIZES[[#This Row],[column_length]])
  ),
  COL_SIZES[[#This Row],[column_length]])</f>
        <v>9</v>
      </c>
      <c r="C3354" s="113">
        <f>VLOOKUP(A3354,DBMS_TYPE_SIZES[],2,FALSE)</f>
        <v>9</v>
      </c>
      <c r="D3354" s="113">
        <f>VLOOKUP(A3354,DBMS_TYPE_SIZES[],3,FALSE)</f>
        <v>9</v>
      </c>
      <c r="E3354" s="114">
        <f>VLOOKUP(A3354,DBMS_TYPE_SIZES[],4,FALSE)</f>
        <v>9</v>
      </c>
      <c r="F3354" t="s">
        <v>317</v>
      </c>
      <c r="G3354" t="s">
        <v>143</v>
      </c>
      <c r="H3354" t="s">
        <v>62</v>
      </c>
      <c r="I3354">
        <v>19</v>
      </c>
      <c r="J3354">
        <v>9</v>
      </c>
    </row>
    <row r="3355" spans="1:10">
      <c r="A3355" s="112" t="str">
        <f>COL_SIZES[[#This Row],[datatype]]&amp;"_"&amp;COL_SIZES[[#This Row],[column_prec]]&amp;"_"&amp;COL_SIZES[[#This Row],[col_len]]</f>
        <v>int_10_4</v>
      </c>
      <c r="B3355" s="112">
        <f>IF(COL_SIZES[[#This Row],[datatype]] = "varchar",
  MIN(
    COL_SIZES[[#This Row],[column_length]],
    IFERROR(VALUE(VLOOKUP(
      COL_SIZES[[#This Row],[table_name]]&amp;"."&amp;COL_SIZES[[#This Row],[column_name]],
      AVG_COL_SIZES[#Data],2,FALSE)),
    COL_SIZES[[#This Row],[column_length]])
  ),
  COL_SIZES[[#This Row],[column_length]])</f>
        <v>4</v>
      </c>
      <c r="C3355" s="113">
        <f>VLOOKUP(A3355,DBMS_TYPE_SIZES[],2,FALSE)</f>
        <v>9</v>
      </c>
      <c r="D3355" s="113">
        <f>VLOOKUP(A3355,DBMS_TYPE_SIZES[],3,FALSE)</f>
        <v>4</v>
      </c>
      <c r="E3355" s="114">
        <f>VLOOKUP(A3355,DBMS_TYPE_SIZES[],4,FALSE)</f>
        <v>4</v>
      </c>
      <c r="F3355" t="s">
        <v>317</v>
      </c>
      <c r="G3355" t="s">
        <v>70</v>
      </c>
      <c r="H3355" t="s">
        <v>18</v>
      </c>
      <c r="I3355">
        <v>10</v>
      </c>
      <c r="J3355">
        <v>4</v>
      </c>
    </row>
    <row r="3356" spans="1:10">
      <c r="A3356" s="112" t="str">
        <f>COL_SIZES[[#This Row],[datatype]]&amp;"_"&amp;COL_SIZES[[#This Row],[column_prec]]&amp;"_"&amp;COL_SIZES[[#This Row],[col_len]]</f>
        <v>numeric_19_9</v>
      </c>
      <c r="B3356" s="112">
        <f>IF(COL_SIZES[[#This Row],[datatype]] = "varchar",
  MIN(
    COL_SIZES[[#This Row],[column_length]],
    IFERROR(VALUE(VLOOKUP(
      COL_SIZES[[#This Row],[table_name]]&amp;"."&amp;COL_SIZES[[#This Row],[column_name]],
      AVG_COL_SIZES[#Data],2,FALSE)),
    COL_SIZES[[#This Row],[column_length]])
  ),
  COL_SIZES[[#This Row],[column_length]])</f>
        <v>9</v>
      </c>
      <c r="C3356" s="113">
        <f>VLOOKUP(A3356,DBMS_TYPE_SIZES[],2,FALSE)</f>
        <v>9</v>
      </c>
      <c r="D3356" s="113">
        <f>VLOOKUP(A3356,DBMS_TYPE_SIZES[],3,FALSE)</f>
        <v>9</v>
      </c>
      <c r="E3356" s="114">
        <f>VLOOKUP(A3356,DBMS_TYPE_SIZES[],4,FALSE)</f>
        <v>9</v>
      </c>
      <c r="F3356" t="s">
        <v>317</v>
      </c>
      <c r="G3356" t="s">
        <v>1342</v>
      </c>
      <c r="H3356" t="s">
        <v>62</v>
      </c>
      <c r="I3356">
        <v>19</v>
      </c>
      <c r="J3356">
        <v>9</v>
      </c>
    </row>
    <row r="3357" spans="1:10">
      <c r="A3357" s="112" t="str">
        <f>COL_SIZES[[#This Row],[datatype]]&amp;"_"&amp;COL_SIZES[[#This Row],[column_prec]]&amp;"_"&amp;COL_SIZES[[#This Row],[col_len]]</f>
        <v>int_10_4</v>
      </c>
      <c r="B3357" s="112">
        <f>IF(COL_SIZES[[#This Row],[datatype]] = "varchar",
  MIN(
    COL_SIZES[[#This Row],[column_length]],
    IFERROR(VALUE(VLOOKUP(
      COL_SIZES[[#This Row],[table_name]]&amp;"."&amp;COL_SIZES[[#This Row],[column_name]],
      AVG_COL_SIZES[#Data],2,FALSE)),
    COL_SIZES[[#This Row],[column_length]])
  ),
  COL_SIZES[[#This Row],[column_length]])</f>
        <v>4</v>
      </c>
      <c r="C3357" s="113">
        <f>VLOOKUP(A3357,DBMS_TYPE_SIZES[],2,FALSE)</f>
        <v>9</v>
      </c>
      <c r="D3357" s="113">
        <f>VLOOKUP(A3357,DBMS_TYPE_SIZES[],3,FALSE)</f>
        <v>4</v>
      </c>
      <c r="E3357" s="114">
        <f>VLOOKUP(A3357,DBMS_TYPE_SIZES[],4,FALSE)</f>
        <v>4</v>
      </c>
      <c r="F3357" t="s">
        <v>317</v>
      </c>
      <c r="G3357" t="s">
        <v>288</v>
      </c>
      <c r="H3357" t="s">
        <v>18</v>
      </c>
      <c r="I3357">
        <v>10</v>
      </c>
      <c r="J3357">
        <v>4</v>
      </c>
    </row>
    <row r="3358" spans="1:10">
      <c r="A3358" s="112" t="str">
        <f>COL_SIZES[[#This Row],[datatype]]&amp;"_"&amp;COL_SIZES[[#This Row],[column_prec]]&amp;"_"&amp;COL_SIZES[[#This Row],[col_len]]</f>
        <v>int_10_4</v>
      </c>
      <c r="B3358" s="112">
        <f>IF(COL_SIZES[[#This Row],[datatype]] = "varchar",
  MIN(
    COL_SIZES[[#This Row],[column_length]],
    IFERROR(VALUE(VLOOKUP(
      COL_SIZES[[#This Row],[table_name]]&amp;"."&amp;COL_SIZES[[#This Row],[column_name]],
      AVG_COL_SIZES[#Data],2,FALSE)),
    COL_SIZES[[#This Row],[column_length]])
  ),
  COL_SIZES[[#This Row],[column_length]])</f>
        <v>4</v>
      </c>
      <c r="C3358" s="113">
        <f>VLOOKUP(A3358,DBMS_TYPE_SIZES[],2,FALSE)</f>
        <v>9</v>
      </c>
      <c r="D3358" s="113">
        <f>VLOOKUP(A3358,DBMS_TYPE_SIZES[],3,FALSE)</f>
        <v>4</v>
      </c>
      <c r="E3358" s="114">
        <f>VLOOKUP(A3358,DBMS_TYPE_SIZES[],4,FALSE)</f>
        <v>4</v>
      </c>
      <c r="F3358" t="s">
        <v>317</v>
      </c>
      <c r="G3358" t="s">
        <v>250</v>
      </c>
      <c r="H3358" t="s">
        <v>18</v>
      </c>
      <c r="I3358">
        <v>10</v>
      </c>
      <c r="J3358">
        <v>4</v>
      </c>
    </row>
    <row r="3359" spans="1:10">
      <c r="A3359" s="112" t="str">
        <f>COL_SIZES[[#This Row],[datatype]]&amp;"_"&amp;COL_SIZES[[#This Row],[column_prec]]&amp;"_"&amp;COL_SIZES[[#This Row],[col_len]]</f>
        <v>int_10_4</v>
      </c>
      <c r="B3359" s="112">
        <f>IF(COL_SIZES[[#This Row],[datatype]] = "varchar",
  MIN(
    COL_SIZES[[#This Row],[column_length]],
    IFERROR(VALUE(VLOOKUP(
      COL_SIZES[[#This Row],[table_name]]&amp;"."&amp;COL_SIZES[[#This Row],[column_name]],
      AVG_COL_SIZES[#Data],2,FALSE)),
    COL_SIZES[[#This Row],[column_length]])
  ),
  COL_SIZES[[#This Row],[column_length]])</f>
        <v>4</v>
      </c>
      <c r="C3359" s="113">
        <f>VLOOKUP(A3359,DBMS_TYPE_SIZES[],2,FALSE)</f>
        <v>9</v>
      </c>
      <c r="D3359" s="113">
        <f>VLOOKUP(A3359,DBMS_TYPE_SIZES[],3,FALSE)</f>
        <v>4</v>
      </c>
      <c r="E3359" s="114">
        <f>VLOOKUP(A3359,DBMS_TYPE_SIZES[],4,FALSE)</f>
        <v>4</v>
      </c>
      <c r="F3359" t="s">
        <v>317</v>
      </c>
      <c r="G3359" t="s">
        <v>223</v>
      </c>
      <c r="H3359" t="s">
        <v>18</v>
      </c>
      <c r="I3359">
        <v>10</v>
      </c>
      <c r="J3359">
        <v>4</v>
      </c>
    </row>
    <row r="3360" spans="1:10">
      <c r="A3360" s="112" t="str">
        <f>COL_SIZES[[#This Row],[datatype]]&amp;"_"&amp;COL_SIZES[[#This Row],[column_prec]]&amp;"_"&amp;COL_SIZES[[#This Row],[col_len]]</f>
        <v>varchar_0_50</v>
      </c>
      <c r="B3360" s="112">
        <f>IF(COL_SIZES[[#This Row],[datatype]] = "varchar",
  MIN(
    COL_SIZES[[#This Row],[column_length]],
    IFERROR(VALUE(VLOOKUP(
      COL_SIZES[[#This Row],[table_name]]&amp;"."&amp;COL_SIZES[[#This Row],[column_name]],
      AVG_COL_SIZES[#Data],2,FALSE)),
    COL_SIZES[[#This Row],[column_length]])
  ),
  COL_SIZES[[#This Row],[column_length]])</f>
        <v>50</v>
      </c>
      <c r="C3360" s="113">
        <f>VLOOKUP(A3360,DBMS_TYPE_SIZES[],2,FALSE)</f>
        <v>50</v>
      </c>
      <c r="D3360" s="113">
        <f>VLOOKUP(A3360,DBMS_TYPE_SIZES[],3,FALSE)</f>
        <v>50</v>
      </c>
      <c r="E3360" s="114">
        <f>VLOOKUP(A3360,DBMS_TYPE_SIZES[],4,FALSE)</f>
        <v>51</v>
      </c>
      <c r="F3360" t="s">
        <v>317</v>
      </c>
      <c r="G3360" t="s">
        <v>158</v>
      </c>
      <c r="H3360" t="s">
        <v>86</v>
      </c>
      <c r="I3360">
        <v>0</v>
      </c>
      <c r="J3360">
        <v>50</v>
      </c>
    </row>
    <row r="3361" spans="1:10">
      <c r="A3361" s="112" t="str">
        <f>COL_SIZES[[#This Row],[datatype]]&amp;"_"&amp;COL_SIZES[[#This Row],[column_prec]]&amp;"_"&amp;COL_SIZES[[#This Row],[col_len]]</f>
        <v>int_10_4</v>
      </c>
      <c r="B3361" s="112">
        <f>IF(COL_SIZES[[#This Row],[datatype]] = "varchar",
  MIN(
    COL_SIZES[[#This Row],[column_length]],
    IFERROR(VALUE(VLOOKUP(
      COL_SIZES[[#This Row],[table_name]]&amp;"."&amp;COL_SIZES[[#This Row],[column_name]],
      AVG_COL_SIZES[#Data],2,FALSE)),
    COL_SIZES[[#This Row],[column_length]])
  ),
  COL_SIZES[[#This Row],[column_length]])</f>
        <v>4</v>
      </c>
      <c r="C3361" s="113">
        <f>VLOOKUP(A3361,DBMS_TYPE_SIZES[],2,FALSE)</f>
        <v>9</v>
      </c>
      <c r="D3361" s="113">
        <f>VLOOKUP(A3361,DBMS_TYPE_SIZES[],3,FALSE)</f>
        <v>4</v>
      </c>
      <c r="E3361" s="114">
        <f>VLOOKUP(A3361,DBMS_TYPE_SIZES[],4,FALSE)</f>
        <v>4</v>
      </c>
      <c r="F3361" t="s">
        <v>317</v>
      </c>
      <c r="G3361" t="s">
        <v>263</v>
      </c>
      <c r="H3361" t="s">
        <v>18</v>
      </c>
      <c r="I3361">
        <v>10</v>
      </c>
      <c r="J3361">
        <v>4</v>
      </c>
    </row>
    <row r="3362" spans="1:10">
      <c r="A3362" s="112" t="str">
        <f>COL_SIZES[[#This Row],[datatype]]&amp;"_"&amp;COL_SIZES[[#This Row],[column_prec]]&amp;"_"&amp;COL_SIZES[[#This Row],[col_len]]</f>
        <v>numeric_1_5</v>
      </c>
      <c r="B3362" s="112">
        <f>IF(COL_SIZES[[#This Row],[datatype]] = "varchar",
  MIN(
    COL_SIZES[[#This Row],[column_length]],
    IFERROR(VALUE(VLOOKUP(
      COL_SIZES[[#This Row],[table_name]]&amp;"."&amp;COL_SIZES[[#This Row],[column_name]],
      AVG_COL_SIZES[#Data],2,FALSE)),
    COL_SIZES[[#This Row],[column_length]])
  ),
  COL_SIZES[[#This Row],[column_length]])</f>
        <v>5</v>
      </c>
      <c r="C3362" s="113">
        <f>VLOOKUP(A3362,DBMS_TYPE_SIZES[],2,FALSE)</f>
        <v>5</v>
      </c>
      <c r="D3362" s="113">
        <f>VLOOKUP(A3362,DBMS_TYPE_SIZES[],3,FALSE)</f>
        <v>5</v>
      </c>
      <c r="E3362" s="114">
        <f>VLOOKUP(A3362,DBMS_TYPE_SIZES[],4,FALSE)</f>
        <v>5</v>
      </c>
      <c r="F3362" t="s">
        <v>317</v>
      </c>
      <c r="G3362" t="s">
        <v>502</v>
      </c>
      <c r="H3362" t="s">
        <v>62</v>
      </c>
      <c r="I3362">
        <v>1</v>
      </c>
      <c r="J3362">
        <v>5</v>
      </c>
    </row>
    <row r="3363" spans="1:10">
      <c r="A3363" s="112" t="str">
        <f>COL_SIZES[[#This Row],[datatype]]&amp;"_"&amp;COL_SIZES[[#This Row],[column_prec]]&amp;"_"&amp;COL_SIZES[[#This Row],[col_len]]</f>
        <v>int_10_4</v>
      </c>
      <c r="B3363" s="112">
        <f>IF(COL_SIZES[[#This Row],[datatype]] = "varchar",
  MIN(
    COL_SIZES[[#This Row],[column_length]],
    IFERROR(VALUE(VLOOKUP(
      COL_SIZES[[#This Row],[table_name]]&amp;"."&amp;COL_SIZES[[#This Row],[column_name]],
      AVG_COL_SIZES[#Data],2,FALSE)),
    COL_SIZES[[#This Row],[column_length]])
  ),
  COL_SIZES[[#This Row],[column_length]])</f>
        <v>4</v>
      </c>
      <c r="C3363" s="113">
        <f>VLOOKUP(A3363,DBMS_TYPE_SIZES[],2,FALSE)</f>
        <v>9</v>
      </c>
      <c r="D3363" s="113">
        <f>VLOOKUP(A3363,DBMS_TYPE_SIZES[],3,FALSE)</f>
        <v>4</v>
      </c>
      <c r="E3363" s="114">
        <f>VLOOKUP(A3363,DBMS_TYPE_SIZES[],4,FALSE)</f>
        <v>4</v>
      </c>
      <c r="F3363" t="s">
        <v>317</v>
      </c>
      <c r="G3363" t="s">
        <v>1244</v>
      </c>
      <c r="H3363" t="s">
        <v>18</v>
      </c>
      <c r="I3363">
        <v>10</v>
      </c>
      <c r="J3363">
        <v>4</v>
      </c>
    </row>
    <row r="3364" spans="1:10">
      <c r="A3364" s="112" t="str">
        <f>COL_SIZES[[#This Row],[datatype]]&amp;"_"&amp;COL_SIZES[[#This Row],[column_prec]]&amp;"_"&amp;COL_SIZES[[#This Row],[col_len]]</f>
        <v>int_10_4</v>
      </c>
      <c r="B3364" s="112">
        <f>IF(COL_SIZES[[#This Row],[datatype]] = "varchar",
  MIN(
    COL_SIZES[[#This Row],[column_length]],
    IFERROR(VALUE(VLOOKUP(
      COL_SIZES[[#This Row],[table_name]]&amp;"."&amp;COL_SIZES[[#This Row],[column_name]],
      AVG_COL_SIZES[#Data],2,FALSE)),
    COL_SIZES[[#This Row],[column_length]])
  ),
  COL_SIZES[[#This Row],[column_length]])</f>
        <v>4</v>
      </c>
      <c r="C3364" s="113">
        <f>VLOOKUP(A3364,DBMS_TYPE_SIZES[],2,FALSE)</f>
        <v>9</v>
      </c>
      <c r="D3364" s="113">
        <f>VLOOKUP(A3364,DBMS_TYPE_SIZES[],3,FALSE)</f>
        <v>4</v>
      </c>
      <c r="E3364" s="114">
        <f>VLOOKUP(A3364,DBMS_TYPE_SIZES[],4,FALSE)</f>
        <v>4</v>
      </c>
      <c r="F3364" t="s">
        <v>317</v>
      </c>
      <c r="G3364" t="s">
        <v>303</v>
      </c>
      <c r="H3364" t="s">
        <v>18</v>
      </c>
      <c r="I3364">
        <v>10</v>
      </c>
      <c r="J3364">
        <v>4</v>
      </c>
    </row>
    <row r="3365" spans="1:10">
      <c r="A3365" s="112" t="str">
        <f>COL_SIZES[[#This Row],[datatype]]&amp;"_"&amp;COL_SIZES[[#This Row],[column_prec]]&amp;"_"&amp;COL_SIZES[[#This Row],[col_len]]</f>
        <v>int_10_4</v>
      </c>
      <c r="B3365" s="112">
        <f>IF(COL_SIZES[[#This Row],[datatype]] = "varchar",
  MIN(
    COL_SIZES[[#This Row],[column_length]],
    IFERROR(VALUE(VLOOKUP(
      COL_SIZES[[#This Row],[table_name]]&amp;"."&amp;COL_SIZES[[#This Row],[column_name]],
      AVG_COL_SIZES[#Data],2,FALSE)),
    COL_SIZES[[#This Row],[column_length]])
  ),
  COL_SIZES[[#This Row],[column_length]])</f>
        <v>4</v>
      </c>
      <c r="C3365" s="113">
        <f>VLOOKUP(A3365,DBMS_TYPE_SIZES[],2,FALSE)</f>
        <v>9</v>
      </c>
      <c r="D3365" s="113">
        <f>VLOOKUP(A3365,DBMS_TYPE_SIZES[],3,FALSE)</f>
        <v>4</v>
      </c>
      <c r="E3365" s="114">
        <f>VLOOKUP(A3365,DBMS_TYPE_SIZES[],4,FALSE)</f>
        <v>4</v>
      </c>
      <c r="F3365" t="s">
        <v>317</v>
      </c>
      <c r="G3365" t="s">
        <v>264</v>
      </c>
      <c r="H3365" t="s">
        <v>18</v>
      </c>
      <c r="I3365">
        <v>10</v>
      </c>
      <c r="J3365">
        <v>4</v>
      </c>
    </row>
    <row r="3366" spans="1:10">
      <c r="A3366" s="112" t="str">
        <f>COL_SIZES[[#This Row],[datatype]]&amp;"_"&amp;COL_SIZES[[#This Row],[column_prec]]&amp;"_"&amp;COL_SIZES[[#This Row],[col_len]]</f>
        <v>numeric_19_9</v>
      </c>
      <c r="B3366" s="112">
        <f>IF(COL_SIZES[[#This Row],[datatype]] = "varchar",
  MIN(
    COL_SIZES[[#This Row],[column_length]],
    IFERROR(VALUE(VLOOKUP(
      COL_SIZES[[#This Row],[table_name]]&amp;"."&amp;COL_SIZES[[#This Row],[column_name]],
      AVG_COL_SIZES[#Data],2,FALSE)),
    COL_SIZES[[#This Row],[column_length]])
  ),
  COL_SIZES[[#This Row],[column_length]])</f>
        <v>9</v>
      </c>
      <c r="C3366" s="113">
        <f>VLOOKUP(A3366,DBMS_TYPE_SIZES[],2,FALSE)</f>
        <v>9</v>
      </c>
      <c r="D3366" s="113">
        <f>VLOOKUP(A3366,DBMS_TYPE_SIZES[],3,FALSE)</f>
        <v>9</v>
      </c>
      <c r="E3366" s="114">
        <f>VLOOKUP(A3366,DBMS_TYPE_SIZES[],4,FALSE)</f>
        <v>9</v>
      </c>
      <c r="F3366" t="s">
        <v>317</v>
      </c>
      <c r="G3366" t="s">
        <v>301</v>
      </c>
      <c r="H3366" t="s">
        <v>62</v>
      </c>
      <c r="I3366">
        <v>19</v>
      </c>
      <c r="J3366">
        <v>9</v>
      </c>
    </row>
    <row r="3367" spans="1:10">
      <c r="A3367" s="112" t="str">
        <f>COL_SIZES[[#This Row],[datatype]]&amp;"_"&amp;COL_SIZES[[#This Row],[column_prec]]&amp;"_"&amp;COL_SIZES[[#This Row],[col_len]]</f>
        <v>int_10_4</v>
      </c>
      <c r="B3367" s="112">
        <f>IF(COL_SIZES[[#This Row],[datatype]] = "varchar",
  MIN(
    COL_SIZES[[#This Row],[column_length]],
    IFERROR(VALUE(VLOOKUP(
      COL_SIZES[[#This Row],[table_name]]&amp;"."&amp;COL_SIZES[[#This Row],[column_name]],
      AVG_COL_SIZES[#Data],2,FALSE)),
    COL_SIZES[[#This Row],[column_length]])
  ),
  COL_SIZES[[#This Row],[column_length]])</f>
        <v>4</v>
      </c>
      <c r="C3367" s="113">
        <f>VLOOKUP(A3367,DBMS_TYPE_SIZES[],2,FALSE)</f>
        <v>9</v>
      </c>
      <c r="D3367" s="113">
        <f>VLOOKUP(A3367,DBMS_TYPE_SIZES[],3,FALSE)</f>
        <v>4</v>
      </c>
      <c r="E3367" s="114">
        <f>VLOOKUP(A3367,DBMS_TYPE_SIZES[],4,FALSE)</f>
        <v>4</v>
      </c>
      <c r="F3367" t="s">
        <v>317</v>
      </c>
      <c r="G3367" t="s">
        <v>67</v>
      </c>
      <c r="H3367" t="s">
        <v>18</v>
      </c>
      <c r="I3367">
        <v>10</v>
      </c>
      <c r="J3367">
        <v>4</v>
      </c>
    </row>
    <row r="3368" spans="1:10">
      <c r="A3368" s="112" t="str">
        <f>COL_SIZES[[#This Row],[datatype]]&amp;"_"&amp;COL_SIZES[[#This Row],[column_prec]]&amp;"_"&amp;COL_SIZES[[#This Row],[col_len]]</f>
        <v>numeric_19_9</v>
      </c>
      <c r="B3368" s="112">
        <f>IF(COL_SIZES[[#This Row],[datatype]] = "varchar",
  MIN(
    COL_SIZES[[#This Row],[column_length]],
    IFERROR(VALUE(VLOOKUP(
      COL_SIZES[[#This Row],[table_name]]&amp;"."&amp;COL_SIZES[[#This Row],[column_name]],
      AVG_COL_SIZES[#Data],2,FALSE)),
    COL_SIZES[[#This Row],[column_length]])
  ),
  COL_SIZES[[#This Row],[column_length]])</f>
        <v>9</v>
      </c>
      <c r="C3368" s="113">
        <f>VLOOKUP(A3368,DBMS_TYPE_SIZES[],2,FALSE)</f>
        <v>9</v>
      </c>
      <c r="D3368" s="113">
        <f>VLOOKUP(A3368,DBMS_TYPE_SIZES[],3,FALSE)</f>
        <v>9</v>
      </c>
      <c r="E3368" s="114">
        <f>VLOOKUP(A3368,DBMS_TYPE_SIZES[],4,FALSE)</f>
        <v>9</v>
      </c>
      <c r="F3368" t="s">
        <v>317</v>
      </c>
      <c r="G3368" t="s">
        <v>1343</v>
      </c>
      <c r="H3368" t="s">
        <v>62</v>
      </c>
      <c r="I3368">
        <v>19</v>
      </c>
      <c r="J3368">
        <v>9</v>
      </c>
    </row>
    <row r="3369" spans="1:10">
      <c r="A3369" s="112" t="str">
        <f>COL_SIZES[[#This Row],[datatype]]&amp;"_"&amp;COL_SIZES[[#This Row],[column_prec]]&amp;"_"&amp;COL_SIZES[[#This Row],[col_len]]</f>
        <v>int_10_4</v>
      </c>
      <c r="B3369" s="112">
        <f>IF(COL_SIZES[[#This Row],[datatype]] = "varchar",
  MIN(
    COL_SIZES[[#This Row],[column_length]],
    IFERROR(VALUE(VLOOKUP(
      COL_SIZES[[#This Row],[table_name]]&amp;"."&amp;COL_SIZES[[#This Row],[column_name]],
      AVG_COL_SIZES[#Data],2,FALSE)),
    COL_SIZES[[#This Row],[column_length]])
  ),
  COL_SIZES[[#This Row],[column_length]])</f>
        <v>4</v>
      </c>
      <c r="C3369" s="113">
        <f>VLOOKUP(A3369,DBMS_TYPE_SIZES[],2,FALSE)</f>
        <v>9</v>
      </c>
      <c r="D3369" s="113">
        <f>VLOOKUP(A3369,DBMS_TYPE_SIZES[],3,FALSE)</f>
        <v>4</v>
      </c>
      <c r="E3369" s="114">
        <f>VLOOKUP(A3369,DBMS_TYPE_SIZES[],4,FALSE)</f>
        <v>4</v>
      </c>
      <c r="F3369" t="s">
        <v>317</v>
      </c>
      <c r="G3369" t="s">
        <v>291</v>
      </c>
      <c r="H3369" t="s">
        <v>18</v>
      </c>
      <c r="I3369">
        <v>10</v>
      </c>
      <c r="J3369">
        <v>4</v>
      </c>
    </row>
    <row r="3370" spans="1:10">
      <c r="A3370" s="112" t="str">
        <f>COL_SIZES[[#This Row],[datatype]]&amp;"_"&amp;COL_SIZES[[#This Row],[column_prec]]&amp;"_"&amp;COL_SIZES[[#This Row],[col_len]]</f>
        <v>int_10_4</v>
      </c>
      <c r="B3370" s="112">
        <f>IF(COL_SIZES[[#This Row],[datatype]] = "varchar",
  MIN(
    COL_SIZES[[#This Row],[column_length]],
    IFERROR(VALUE(VLOOKUP(
      COL_SIZES[[#This Row],[table_name]]&amp;"."&amp;COL_SIZES[[#This Row],[column_name]],
      AVG_COL_SIZES[#Data],2,FALSE)),
    COL_SIZES[[#This Row],[column_length]])
  ),
  COL_SIZES[[#This Row],[column_length]])</f>
        <v>4</v>
      </c>
      <c r="C3370" s="113">
        <f>VLOOKUP(A3370,DBMS_TYPE_SIZES[],2,FALSE)</f>
        <v>9</v>
      </c>
      <c r="D3370" s="113">
        <f>VLOOKUP(A3370,DBMS_TYPE_SIZES[],3,FALSE)</f>
        <v>4</v>
      </c>
      <c r="E3370" s="114">
        <f>VLOOKUP(A3370,DBMS_TYPE_SIZES[],4,FALSE)</f>
        <v>4</v>
      </c>
      <c r="F3370" t="s">
        <v>317</v>
      </c>
      <c r="G3370" t="s">
        <v>706</v>
      </c>
      <c r="H3370" t="s">
        <v>18</v>
      </c>
      <c r="I3370">
        <v>10</v>
      </c>
      <c r="J3370">
        <v>4</v>
      </c>
    </row>
    <row r="3371" spans="1:10">
      <c r="A3371" s="112" t="str">
        <f>COL_SIZES[[#This Row],[datatype]]&amp;"_"&amp;COL_SIZES[[#This Row],[column_prec]]&amp;"_"&amp;COL_SIZES[[#This Row],[col_len]]</f>
        <v>int_10_4</v>
      </c>
      <c r="B3371" s="112">
        <f>IF(COL_SIZES[[#This Row],[datatype]] = "varchar",
  MIN(
    COL_SIZES[[#This Row],[column_length]],
    IFERROR(VALUE(VLOOKUP(
      COL_SIZES[[#This Row],[table_name]]&amp;"."&amp;COL_SIZES[[#This Row],[column_name]],
      AVG_COL_SIZES[#Data],2,FALSE)),
    COL_SIZES[[#This Row],[column_length]])
  ),
  COL_SIZES[[#This Row],[column_length]])</f>
        <v>4</v>
      </c>
      <c r="C3371" s="113">
        <f>VLOOKUP(A3371,DBMS_TYPE_SIZES[],2,FALSE)</f>
        <v>9</v>
      </c>
      <c r="D3371" s="113">
        <f>VLOOKUP(A3371,DBMS_TYPE_SIZES[],3,FALSE)</f>
        <v>4</v>
      </c>
      <c r="E3371" s="114">
        <f>VLOOKUP(A3371,DBMS_TYPE_SIZES[],4,FALSE)</f>
        <v>4</v>
      </c>
      <c r="F3371" t="s">
        <v>317</v>
      </c>
      <c r="G3371" t="s">
        <v>64</v>
      </c>
      <c r="H3371" t="s">
        <v>18</v>
      </c>
      <c r="I3371">
        <v>10</v>
      </c>
      <c r="J3371">
        <v>4</v>
      </c>
    </row>
    <row r="3372" spans="1:10">
      <c r="A3372" s="112" t="str">
        <f>COL_SIZES[[#This Row],[datatype]]&amp;"_"&amp;COL_SIZES[[#This Row],[column_prec]]&amp;"_"&amp;COL_SIZES[[#This Row],[col_len]]</f>
        <v>int_10_4</v>
      </c>
      <c r="B3372" s="112">
        <f>IF(COL_SIZES[[#This Row],[datatype]] = "varchar",
  MIN(
    COL_SIZES[[#This Row],[column_length]],
    IFERROR(VALUE(VLOOKUP(
      COL_SIZES[[#This Row],[table_name]]&amp;"."&amp;COL_SIZES[[#This Row],[column_name]],
      AVG_COL_SIZES[#Data],2,FALSE)),
    COL_SIZES[[#This Row],[column_length]])
  ),
  COL_SIZES[[#This Row],[column_length]])</f>
        <v>4</v>
      </c>
      <c r="C3372" s="113">
        <f>VLOOKUP(A3372,DBMS_TYPE_SIZES[],2,FALSE)</f>
        <v>9</v>
      </c>
      <c r="D3372" s="113">
        <f>VLOOKUP(A3372,DBMS_TYPE_SIZES[],3,FALSE)</f>
        <v>4</v>
      </c>
      <c r="E3372" s="114">
        <f>VLOOKUP(A3372,DBMS_TYPE_SIZES[],4,FALSE)</f>
        <v>4</v>
      </c>
      <c r="F3372" t="s">
        <v>317</v>
      </c>
      <c r="G3372" t="s">
        <v>265</v>
      </c>
      <c r="H3372" t="s">
        <v>18</v>
      </c>
      <c r="I3372">
        <v>10</v>
      </c>
      <c r="J3372">
        <v>4</v>
      </c>
    </row>
    <row r="3373" spans="1:10">
      <c r="A3373" s="112" t="str">
        <f>COL_SIZES[[#This Row],[datatype]]&amp;"_"&amp;COL_SIZES[[#This Row],[column_prec]]&amp;"_"&amp;COL_SIZES[[#This Row],[col_len]]</f>
        <v>int_10_4</v>
      </c>
      <c r="B3373" s="112">
        <f>IF(COL_SIZES[[#This Row],[datatype]] = "varchar",
  MIN(
    COL_SIZES[[#This Row],[column_length]],
    IFERROR(VALUE(VLOOKUP(
      COL_SIZES[[#This Row],[table_name]]&amp;"."&amp;COL_SIZES[[#This Row],[column_name]],
      AVG_COL_SIZES[#Data],2,FALSE)),
    COL_SIZES[[#This Row],[column_length]])
  ),
  COL_SIZES[[#This Row],[column_length]])</f>
        <v>4</v>
      </c>
      <c r="C3373" s="113">
        <f>VLOOKUP(A3373,DBMS_TYPE_SIZES[],2,FALSE)</f>
        <v>9</v>
      </c>
      <c r="D3373" s="113">
        <f>VLOOKUP(A3373,DBMS_TYPE_SIZES[],3,FALSE)</f>
        <v>4</v>
      </c>
      <c r="E3373" s="114">
        <f>VLOOKUP(A3373,DBMS_TYPE_SIZES[],4,FALSE)</f>
        <v>4</v>
      </c>
      <c r="F3373" t="s">
        <v>317</v>
      </c>
      <c r="G3373" t="s">
        <v>254</v>
      </c>
      <c r="H3373" t="s">
        <v>18</v>
      </c>
      <c r="I3373">
        <v>10</v>
      </c>
      <c r="J3373">
        <v>4</v>
      </c>
    </row>
    <row r="3374" spans="1:10">
      <c r="A3374" s="112" t="str">
        <f>COL_SIZES[[#This Row],[datatype]]&amp;"_"&amp;COL_SIZES[[#This Row],[column_prec]]&amp;"_"&amp;COL_SIZES[[#This Row],[col_len]]</f>
        <v>numeric_19_9</v>
      </c>
      <c r="B3374" s="112">
        <f>IF(COL_SIZES[[#This Row],[datatype]] = "varchar",
  MIN(
    COL_SIZES[[#This Row],[column_length]],
    IFERROR(VALUE(VLOOKUP(
      COL_SIZES[[#This Row],[table_name]]&amp;"."&amp;COL_SIZES[[#This Row],[column_name]],
      AVG_COL_SIZES[#Data],2,FALSE)),
    COL_SIZES[[#This Row],[column_length]])
  ),
  COL_SIZES[[#This Row],[column_length]])</f>
        <v>9</v>
      </c>
      <c r="C3374" s="113">
        <f>VLOOKUP(A3374,DBMS_TYPE_SIZES[],2,FALSE)</f>
        <v>9</v>
      </c>
      <c r="D3374" s="113">
        <f>VLOOKUP(A3374,DBMS_TYPE_SIZES[],3,FALSE)</f>
        <v>9</v>
      </c>
      <c r="E3374" s="114">
        <f>VLOOKUP(A3374,DBMS_TYPE_SIZES[],4,FALSE)</f>
        <v>9</v>
      </c>
      <c r="F3374" t="s">
        <v>317</v>
      </c>
      <c r="G3374" t="s">
        <v>151</v>
      </c>
      <c r="H3374" t="s">
        <v>62</v>
      </c>
      <c r="I3374">
        <v>19</v>
      </c>
      <c r="J3374">
        <v>9</v>
      </c>
    </row>
    <row r="3375" spans="1:10">
      <c r="A3375" s="112" t="str">
        <f>COL_SIZES[[#This Row],[datatype]]&amp;"_"&amp;COL_SIZES[[#This Row],[column_prec]]&amp;"_"&amp;COL_SIZES[[#This Row],[col_len]]</f>
        <v>numeric_19_9</v>
      </c>
      <c r="B3375" s="112">
        <f>IF(COL_SIZES[[#This Row],[datatype]] = "varchar",
  MIN(
    COL_SIZES[[#This Row],[column_length]],
    IFERROR(VALUE(VLOOKUP(
      COL_SIZES[[#This Row],[table_name]]&amp;"."&amp;COL_SIZES[[#This Row],[column_name]],
      AVG_COL_SIZES[#Data],2,FALSE)),
    COL_SIZES[[#This Row],[column_length]])
  ),
  COL_SIZES[[#This Row],[column_length]])</f>
        <v>9</v>
      </c>
      <c r="C3375" s="113">
        <f>VLOOKUP(A3375,DBMS_TYPE_SIZES[],2,FALSE)</f>
        <v>9</v>
      </c>
      <c r="D3375" s="113">
        <f>VLOOKUP(A3375,DBMS_TYPE_SIZES[],3,FALSE)</f>
        <v>9</v>
      </c>
      <c r="E3375" s="114">
        <f>VLOOKUP(A3375,DBMS_TYPE_SIZES[],4,FALSE)</f>
        <v>9</v>
      </c>
      <c r="F3375" t="s">
        <v>318</v>
      </c>
      <c r="G3375" t="s">
        <v>1243</v>
      </c>
      <c r="H3375" t="s">
        <v>62</v>
      </c>
      <c r="I3375">
        <v>19</v>
      </c>
      <c r="J3375">
        <v>9</v>
      </c>
    </row>
    <row r="3376" spans="1:10">
      <c r="A3376" s="112" t="str">
        <f>COL_SIZES[[#This Row],[datatype]]&amp;"_"&amp;COL_SIZES[[#This Row],[column_prec]]&amp;"_"&amp;COL_SIZES[[#This Row],[col_len]]</f>
        <v>numeric_1_5</v>
      </c>
      <c r="B3376" s="112">
        <f>IF(COL_SIZES[[#This Row],[datatype]] = "varchar",
  MIN(
    COL_SIZES[[#This Row],[column_length]],
    IFERROR(VALUE(VLOOKUP(
      COL_SIZES[[#This Row],[table_name]]&amp;"."&amp;COL_SIZES[[#This Row],[column_name]],
      AVG_COL_SIZES[#Data],2,FALSE)),
    COL_SIZES[[#This Row],[column_length]])
  ),
  COL_SIZES[[#This Row],[column_length]])</f>
        <v>5</v>
      </c>
      <c r="C3376" s="113">
        <f>VLOOKUP(A3376,DBMS_TYPE_SIZES[],2,FALSE)</f>
        <v>5</v>
      </c>
      <c r="D3376" s="113">
        <f>VLOOKUP(A3376,DBMS_TYPE_SIZES[],3,FALSE)</f>
        <v>5</v>
      </c>
      <c r="E3376" s="114">
        <f>VLOOKUP(A3376,DBMS_TYPE_SIZES[],4,FALSE)</f>
        <v>5</v>
      </c>
      <c r="F3376" t="s">
        <v>318</v>
      </c>
      <c r="G3376" t="s">
        <v>496</v>
      </c>
      <c r="H3376" t="s">
        <v>62</v>
      </c>
      <c r="I3376">
        <v>1</v>
      </c>
      <c r="J3376">
        <v>5</v>
      </c>
    </row>
    <row r="3377" spans="1:10">
      <c r="A3377" s="112" t="str">
        <f>COL_SIZES[[#This Row],[datatype]]&amp;"_"&amp;COL_SIZES[[#This Row],[column_prec]]&amp;"_"&amp;COL_SIZES[[#This Row],[col_len]]</f>
        <v>numeric_19_9</v>
      </c>
      <c r="B3377" s="112">
        <f>IF(COL_SIZES[[#This Row],[datatype]] = "varchar",
  MIN(
    COL_SIZES[[#This Row],[column_length]],
    IFERROR(VALUE(VLOOKUP(
      COL_SIZES[[#This Row],[table_name]]&amp;"."&amp;COL_SIZES[[#This Row],[column_name]],
      AVG_COL_SIZES[#Data],2,FALSE)),
    COL_SIZES[[#This Row],[column_length]])
  ),
  COL_SIZES[[#This Row],[column_length]])</f>
        <v>9</v>
      </c>
      <c r="C3377" s="113">
        <f>VLOOKUP(A3377,DBMS_TYPE_SIZES[],2,FALSE)</f>
        <v>9</v>
      </c>
      <c r="D3377" s="113">
        <f>VLOOKUP(A3377,DBMS_TYPE_SIZES[],3,FALSE)</f>
        <v>9</v>
      </c>
      <c r="E3377" s="114">
        <f>VLOOKUP(A3377,DBMS_TYPE_SIZES[],4,FALSE)</f>
        <v>9</v>
      </c>
      <c r="F3377" t="s">
        <v>318</v>
      </c>
      <c r="G3377" t="s">
        <v>143</v>
      </c>
      <c r="H3377" t="s">
        <v>62</v>
      </c>
      <c r="I3377">
        <v>19</v>
      </c>
      <c r="J3377">
        <v>9</v>
      </c>
    </row>
    <row r="3378" spans="1:10">
      <c r="A3378" s="112" t="str">
        <f>COL_SIZES[[#This Row],[datatype]]&amp;"_"&amp;COL_SIZES[[#This Row],[column_prec]]&amp;"_"&amp;COL_SIZES[[#This Row],[col_len]]</f>
        <v>int_10_4</v>
      </c>
      <c r="B3378" s="112">
        <f>IF(COL_SIZES[[#This Row],[datatype]] = "varchar",
  MIN(
    COL_SIZES[[#This Row],[column_length]],
    IFERROR(VALUE(VLOOKUP(
      COL_SIZES[[#This Row],[table_name]]&amp;"."&amp;COL_SIZES[[#This Row],[column_name]],
      AVG_COL_SIZES[#Data],2,FALSE)),
    COL_SIZES[[#This Row],[column_length]])
  ),
  COL_SIZES[[#This Row],[column_length]])</f>
        <v>4</v>
      </c>
      <c r="C3378" s="113">
        <f>VLOOKUP(A3378,DBMS_TYPE_SIZES[],2,FALSE)</f>
        <v>9</v>
      </c>
      <c r="D3378" s="113">
        <f>VLOOKUP(A3378,DBMS_TYPE_SIZES[],3,FALSE)</f>
        <v>4</v>
      </c>
      <c r="E3378" s="114">
        <f>VLOOKUP(A3378,DBMS_TYPE_SIZES[],4,FALSE)</f>
        <v>4</v>
      </c>
      <c r="F3378" t="s">
        <v>318</v>
      </c>
      <c r="G3378" t="s">
        <v>70</v>
      </c>
      <c r="H3378" t="s">
        <v>18</v>
      </c>
      <c r="I3378">
        <v>10</v>
      </c>
      <c r="J3378">
        <v>4</v>
      </c>
    </row>
    <row r="3379" spans="1:10">
      <c r="A3379" s="112" t="str">
        <f>COL_SIZES[[#This Row],[datatype]]&amp;"_"&amp;COL_SIZES[[#This Row],[column_prec]]&amp;"_"&amp;COL_SIZES[[#This Row],[col_len]]</f>
        <v>numeric_19_9</v>
      </c>
      <c r="B3379" s="112">
        <f>IF(COL_SIZES[[#This Row],[datatype]] = "varchar",
  MIN(
    COL_SIZES[[#This Row],[column_length]],
    IFERROR(VALUE(VLOOKUP(
      COL_SIZES[[#This Row],[table_name]]&amp;"."&amp;COL_SIZES[[#This Row],[column_name]],
      AVG_COL_SIZES[#Data],2,FALSE)),
    COL_SIZES[[#This Row],[column_length]])
  ),
  COL_SIZES[[#This Row],[column_length]])</f>
        <v>9</v>
      </c>
      <c r="C3379" s="113">
        <f>VLOOKUP(A3379,DBMS_TYPE_SIZES[],2,FALSE)</f>
        <v>9</v>
      </c>
      <c r="D3379" s="113">
        <f>VLOOKUP(A3379,DBMS_TYPE_SIZES[],3,FALSE)</f>
        <v>9</v>
      </c>
      <c r="E3379" s="114">
        <f>VLOOKUP(A3379,DBMS_TYPE_SIZES[],4,FALSE)</f>
        <v>9</v>
      </c>
      <c r="F3379" t="s">
        <v>318</v>
      </c>
      <c r="G3379" t="s">
        <v>1342</v>
      </c>
      <c r="H3379" t="s">
        <v>62</v>
      </c>
      <c r="I3379">
        <v>19</v>
      </c>
      <c r="J3379">
        <v>9</v>
      </c>
    </row>
    <row r="3380" spans="1:10">
      <c r="A3380" s="112" t="str">
        <f>COL_SIZES[[#This Row],[datatype]]&amp;"_"&amp;COL_SIZES[[#This Row],[column_prec]]&amp;"_"&amp;COL_SIZES[[#This Row],[col_len]]</f>
        <v>int_10_4</v>
      </c>
      <c r="B3380" s="112">
        <f>IF(COL_SIZES[[#This Row],[datatype]] = "varchar",
  MIN(
    COL_SIZES[[#This Row],[column_length]],
    IFERROR(VALUE(VLOOKUP(
      COL_SIZES[[#This Row],[table_name]]&amp;"."&amp;COL_SIZES[[#This Row],[column_name]],
      AVG_COL_SIZES[#Data],2,FALSE)),
    COL_SIZES[[#This Row],[column_length]])
  ),
  COL_SIZES[[#This Row],[column_length]])</f>
        <v>4</v>
      </c>
      <c r="C3380" s="113">
        <f>VLOOKUP(A3380,DBMS_TYPE_SIZES[],2,FALSE)</f>
        <v>9</v>
      </c>
      <c r="D3380" s="113">
        <f>VLOOKUP(A3380,DBMS_TYPE_SIZES[],3,FALSE)</f>
        <v>4</v>
      </c>
      <c r="E3380" s="114">
        <f>VLOOKUP(A3380,DBMS_TYPE_SIZES[],4,FALSE)</f>
        <v>4</v>
      </c>
      <c r="F3380" t="s">
        <v>318</v>
      </c>
      <c r="G3380" t="s">
        <v>288</v>
      </c>
      <c r="H3380" t="s">
        <v>18</v>
      </c>
      <c r="I3380">
        <v>10</v>
      </c>
      <c r="J3380">
        <v>4</v>
      </c>
    </row>
    <row r="3381" spans="1:10">
      <c r="A3381" s="112" t="str">
        <f>COL_SIZES[[#This Row],[datatype]]&amp;"_"&amp;COL_SIZES[[#This Row],[column_prec]]&amp;"_"&amp;COL_SIZES[[#This Row],[col_len]]</f>
        <v>int_10_4</v>
      </c>
      <c r="B3381" s="112">
        <f>IF(COL_SIZES[[#This Row],[datatype]] = "varchar",
  MIN(
    COL_SIZES[[#This Row],[column_length]],
    IFERROR(VALUE(VLOOKUP(
      COL_SIZES[[#This Row],[table_name]]&amp;"."&amp;COL_SIZES[[#This Row],[column_name]],
      AVG_COL_SIZES[#Data],2,FALSE)),
    COL_SIZES[[#This Row],[column_length]])
  ),
  COL_SIZES[[#This Row],[column_length]])</f>
        <v>4</v>
      </c>
      <c r="C3381" s="113">
        <f>VLOOKUP(A3381,DBMS_TYPE_SIZES[],2,FALSE)</f>
        <v>9</v>
      </c>
      <c r="D3381" s="113">
        <f>VLOOKUP(A3381,DBMS_TYPE_SIZES[],3,FALSE)</f>
        <v>4</v>
      </c>
      <c r="E3381" s="114">
        <f>VLOOKUP(A3381,DBMS_TYPE_SIZES[],4,FALSE)</f>
        <v>4</v>
      </c>
      <c r="F3381" t="s">
        <v>318</v>
      </c>
      <c r="G3381" t="s">
        <v>250</v>
      </c>
      <c r="H3381" t="s">
        <v>18</v>
      </c>
      <c r="I3381">
        <v>10</v>
      </c>
      <c r="J3381">
        <v>4</v>
      </c>
    </row>
    <row r="3382" spans="1:10">
      <c r="A3382" s="112" t="str">
        <f>COL_SIZES[[#This Row],[datatype]]&amp;"_"&amp;COL_SIZES[[#This Row],[column_prec]]&amp;"_"&amp;COL_SIZES[[#This Row],[col_len]]</f>
        <v>int_10_4</v>
      </c>
      <c r="B3382" s="112">
        <f>IF(COL_SIZES[[#This Row],[datatype]] = "varchar",
  MIN(
    COL_SIZES[[#This Row],[column_length]],
    IFERROR(VALUE(VLOOKUP(
      COL_SIZES[[#This Row],[table_name]]&amp;"."&amp;COL_SIZES[[#This Row],[column_name]],
      AVG_COL_SIZES[#Data],2,FALSE)),
    COL_SIZES[[#This Row],[column_length]])
  ),
  COL_SIZES[[#This Row],[column_length]])</f>
        <v>4</v>
      </c>
      <c r="C3382" s="113">
        <f>VLOOKUP(A3382,DBMS_TYPE_SIZES[],2,FALSE)</f>
        <v>9</v>
      </c>
      <c r="D3382" s="113">
        <f>VLOOKUP(A3382,DBMS_TYPE_SIZES[],3,FALSE)</f>
        <v>4</v>
      </c>
      <c r="E3382" s="114">
        <f>VLOOKUP(A3382,DBMS_TYPE_SIZES[],4,FALSE)</f>
        <v>4</v>
      </c>
      <c r="F3382" t="s">
        <v>318</v>
      </c>
      <c r="G3382" t="s">
        <v>223</v>
      </c>
      <c r="H3382" t="s">
        <v>18</v>
      </c>
      <c r="I3382">
        <v>10</v>
      </c>
      <c r="J3382">
        <v>4</v>
      </c>
    </row>
    <row r="3383" spans="1:10">
      <c r="A3383" s="112" t="str">
        <f>COL_SIZES[[#This Row],[datatype]]&amp;"_"&amp;COL_SIZES[[#This Row],[column_prec]]&amp;"_"&amp;COL_SIZES[[#This Row],[col_len]]</f>
        <v>varchar_0_50</v>
      </c>
      <c r="B3383" s="112">
        <f>IF(COL_SIZES[[#This Row],[datatype]] = "varchar",
  MIN(
    COL_SIZES[[#This Row],[column_length]],
    IFERROR(VALUE(VLOOKUP(
      COL_SIZES[[#This Row],[table_name]]&amp;"."&amp;COL_SIZES[[#This Row],[column_name]],
      AVG_COL_SIZES[#Data],2,FALSE)),
    COL_SIZES[[#This Row],[column_length]])
  ),
  COL_SIZES[[#This Row],[column_length]])</f>
        <v>50</v>
      </c>
      <c r="C3383" s="113">
        <f>VLOOKUP(A3383,DBMS_TYPE_SIZES[],2,FALSE)</f>
        <v>50</v>
      </c>
      <c r="D3383" s="113">
        <f>VLOOKUP(A3383,DBMS_TYPE_SIZES[],3,FALSE)</f>
        <v>50</v>
      </c>
      <c r="E3383" s="114">
        <f>VLOOKUP(A3383,DBMS_TYPE_SIZES[],4,FALSE)</f>
        <v>51</v>
      </c>
      <c r="F3383" t="s">
        <v>318</v>
      </c>
      <c r="G3383" t="s">
        <v>158</v>
      </c>
      <c r="H3383" t="s">
        <v>86</v>
      </c>
      <c r="I3383">
        <v>0</v>
      </c>
      <c r="J3383">
        <v>50</v>
      </c>
    </row>
    <row r="3384" spans="1:10">
      <c r="A3384" s="112" t="str">
        <f>COL_SIZES[[#This Row],[datatype]]&amp;"_"&amp;COL_SIZES[[#This Row],[column_prec]]&amp;"_"&amp;COL_SIZES[[#This Row],[col_len]]</f>
        <v>int_10_4</v>
      </c>
      <c r="B3384" s="112">
        <f>IF(COL_SIZES[[#This Row],[datatype]] = "varchar",
  MIN(
    COL_SIZES[[#This Row],[column_length]],
    IFERROR(VALUE(VLOOKUP(
      COL_SIZES[[#This Row],[table_name]]&amp;"."&amp;COL_SIZES[[#This Row],[column_name]],
      AVG_COL_SIZES[#Data],2,FALSE)),
    COL_SIZES[[#This Row],[column_length]])
  ),
  COL_SIZES[[#This Row],[column_length]])</f>
        <v>4</v>
      </c>
      <c r="C3384" s="113">
        <f>VLOOKUP(A3384,DBMS_TYPE_SIZES[],2,FALSE)</f>
        <v>9</v>
      </c>
      <c r="D3384" s="113">
        <f>VLOOKUP(A3384,DBMS_TYPE_SIZES[],3,FALSE)</f>
        <v>4</v>
      </c>
      <c r="E3384" s="114">
        <f>VLOOKUP(A3384,DBMS_TYPE_SIZES[],4,FALSE)</f>
        <v>4</v>
      </c>
      <c r="F3384" t="s">
        <v>318</v>
      </c>
      <c r="G3384" t="s">
        <v>263</v>
      </c>
      <c r="H3384" t="s">
        <v>18</v>
      </c>
      <c r="I3384">
        <v>10</v>
      </c>
      <c r="J3384">
        <v>4</v>
      </c>
    </row>
    <row r="3385" spans="1:10">
      <c r="A3385" s="112" t="str">
        <f>COL_SIZES[[#This Row],[datatype]]&amp;"_"&amp;COL_SIZES[[#This Row],[column_prec]]&amp;"_"&amp;COL_SIZES[[#This Row],[col_len]]</f>
        <v>numeric_1_5</v>
      </c>
      <c r="B3385" s="112">
        <f>IF(COL_SIZES[[#This Row],[datatype]] = "varchar",
  MIN(
    COL_SIZES[[#This Row],[column_length]],
    IFERROR(VALUE(VLOOKUP(
      COL_SIZES[[#This Row],[table_name]]&amp;"."&amp;COL_SIZES[[#This Row],[column_name]],
      AVG_COL_SIZES[#Data],2,FALSE)),
    COL_SIZES[[#This Row],[column_length]])
  ),
  COL_SIZES[[#This Row],[column_length]])</f>
        <v>5</v>
      </c>
      <c r="C3385" s="113">
        <f>VLOOKUP(A3385,DBMS_TYPE_SIZES[],2,FALSE)</f>
        <v>5</v>
      </c>
      <c r="D3385" s="113">
        <f>VLOOKUP(A3385,DBMS_TYPE_SIZES[],3,FALSE)</f>
        <v>5</v>
      </c>
      <c r="E3385" s="114">
        <f>VLOOKUP(A3385,DBMS_TYPE_SIZES[],4,FALSE)</f>
        <v>5</v>
      </c>
      <c r="F3385" t="s">
        <v>318</v>
      </c>
      <c r="G3385" t="s">
        <v>502</v>
      </c>
      <c r="H3385" t="s">
        <v>62</v>
      </c>
      <c r="I3385">
        <v>1</v>
      </c>
      <c r="J3385">
        <v>5</v>
      </c>
    </row>
    <row r="3386" spans="1:10">
      <c r="A3386" s="112" t="str">
        <f>COL_SIZES[[#This Row],[datatype]]&amp;"_"&amp;COL_SIZES[[#This Row],[column_prec]]&amp;"_"&amp;COL_SIZES[[#This Row],[col_len]]</f>
        <v>int_10_4</v>
      </c>
      <c r="B3386" s="112">
        <f>IF(COL_SIZES[[#This Row],[datatype]] = "varchar",
  MIN(
    COL_SIZES[[#This Row],[column_length]],
    IFERROR(VALUE(VLOOKUP(
      COL_SIZES[[#This Row],[table_name]]&amp;"."&amp;COL_SIZES[[#This Row],[column_name]],
      AVG_COL_SIZES[#Data],2,FALSE)),
    COL_SIZES[[#This Row],[column_length]])
  ),
  COL_SIZES[[#This Row],[column_length]])</f>
        <v>4</v>
      </c>
      <c r="C3386" s="113">
        <f>VLOOKUP(A3386,DBMS_TYPE_SIZES[],2,FALSE)</f>
        <v>9</v>
      </c>
      <c r="D3386" s="113">
        <f>VLOOKUP(A3386,DBMS_TYPE_SIZES[],3,FALSE)</f>
        <v>4</v>
      </c>
      <c r="E3386" s="114">
        <f>VLOOKUP(A3386,DBMS_TYPE_SIZES[],4,FALSE)</f>
        <v>4</v>
      </c>
      <c r="F3386" t="s">
        <v>318</v>
      </c>
      <c r="G3386" t="s">
        <v>1244</v>
      </c>
      <c r="H3386" t="s">
        <v>18</v>
      </c>
      <c r="I3386">
        <v>10</v>
      </c>
      <c r="J3386">
        <v>4</v>
      </c>
    </row>
    <row r="3387" spans="1:10">
      <c r="A3387" s="112" t="str">
        <f>COL_SIZES[[#This Row],[datatype]]&amp;"_"&amp;COL_SIZES[[#This Row],[column_prec]]&amp;"_"&amp;COL_SIZES[[#This Row],[col_len]]</f>
        <v>int_10_4</v>
      </c>
      <c r="B3387" s="112">
        <f>IF(COL_SIZES[[#This Row],[datatype]] = "varchar",
  MIN(
    COL_SIZES[[#This Row],[column_length]],
    IFERROR(VALUE(VLOOKUP(
      COL_SIZES[[#This Row],[table_name]]&amp;"."&amp;COL_SIZES[[#This Row],[column_name]],
      AVG_COL_SIZES[#Data],2,FALSE)),
    COL_SIZES[[#This Row],[column_length]])
  ),
  COL_SIZES[[#This Row],[column_length]])</f>
        <v>4</v>
      </c>
      <c r="C3387" s="113">
        <f>VLOOKUP(A3387,DBMS_TYPE_SIZES[],2,FALSE)</f>
        <v>9</v>
      </c>
      <c r="D3387" s="113">
        <f>VLOOKUP(A3387,DBMS_TYPE_SIZES[],3,FALSE)</f>
        <v>4</v>
      </c>
      <c r="E3387" s="114">
        <f>VLOOKUP(A3387,DBMS_TYPE_SIZES[],4,FALSE)</f>
        <v>4</v>
      </c>
      <c r="F3387" t="s">
        <v>318</v>
      </c>
      <c r="G3387" t="s">
        <v>303</v>
      </c>
      <c r="H3387" t="s">
        <v>18</v>
      </c>
      <c r="I3387">
        <v>10</v>
      </c>
      <c r="J3387">
        <v>4</v>
      </c>
    </row>
    <row r="3388" spans="1:10">
      <c r="A3388" s="112" t="str">
        <f>COL_SIZES[[#This Row],[datatype]]&amp;"_"&amp;COL_SIZES[[#This Row],[column_prec]]&amp;"_"&amp;COL_SIZES[[#This Row],[col_len]]</f>
        <v>int_10_4</v>
      </c>
      <c r="B3388" s="112">
        <f>IF(COL_SIZES[[#This Row],[datatype]] = "varchar",
  MIN(
    COL_SIZES[[#This Row],[column_length]],
    IFERROR(VALUE(VLOOKUP(
      COL_SIZES[[#This Row],[table_name]]&amp;"."&amp;COL_SIZES[[#This Row],[column_name]],
      AVG_COL_SIZES[#Data],2,FALSE)),
    COL_SIZES[[#This Row],[column_length]])
  ),
  COL_SIZES[[#This Row],[column_length]])</f>
        <v>4</v>
      </c>
      <c r="C3388" s="113">
        <f>VLOOKUP(A3388,DBMS_TYPE_SIZES[],2,FALSE)</f>
        <v>9</v>
      </c>
      <c r="D3388" s="113">
        <f>VLOOKUP(A3388,DBMS_TYPE_SIZES[],3,FALSE)</f>
        <v>4</v>
      </c>
      <c r="E3388" s="114">
        <f>VLOOKUP(A3388,DBMS_TYPE_SIZES[],4,FALSE)</f>
        <v>4</v>
      </c>
      <c r="F3388" t="s">
        <v>318</v>
      </c>
      <c r="G3388" t="s">
        <v>264</v>
      </c>
      <c r="H3388" t="s">
        <v>18</v>
      </c>
      <c r="I3388">
        <v>10</v>
      </c>
      <c r="J3388">
        <v>4</v>
      </c>
    </row>
    <row r="3389" spans="1:10">
      <c r="A3389" s="112" t="str">
        <f>COL_SIZES[[#This Row],[datatype]]&amp;"_"&amp;COL_SIZES[[#This Row],[column_prec]]&amp;"_"&amp;COL_SIZES[[#This Row],[col_len]]</f>
        <v>numeric_19_9</v>
      </c>
      <c r="B3389" s="112">
        <f>IF(COL_SIZES[[#This Row],[datatype]] = "varchar",
  MIN(
    COL_SIZES[[#This Row],[column_length]],
    IFERROR(VALUE(VLOOKUP(
      COL_SIZES[[#This Row],[table_name]]&amp;"."&amp;COL_SIZES[[#This Row],[column_name]],
      AVG_COL_SIZES[#Data],2,FALSE)),
    COL_SIZES[[#This Row],[column_length]])
  ),
  COL_SIZES[[#This Row],[column_length]])</f>
        <v>9</v>
      </c>
      <c r="C3389" s="113">
        <f>VLOOKUP(A3389,DBMS_TYPE_SIZES[],2,FALSE)</f>
        <v>9</v>
      </c>
      <c r="D3389" s="113">
        <f>VLOOKUP(A3389,DBMS_TYPE_SIZES[],3,FALSE)</f>
        <v>9</v>
      </c>
      <c r="E3389" s="114">
        <f>VLOOKUP(A3389,DBMS_TYPE_SIZES[],4,FALSE)</f>
        <v>9</v>
      </c>
      <c r="F3389" t="s">
        <v>318</v>
      </c>
      <c r="G3389" t="s">
        <v>301</v>
      </c>
      <c r="H3389" t="s">
        <v>62</v>
      </c>
      <c r="I3389">
        <v>19</v>
      </c>
      <c r="J3389">
        <v>9</v>
      </c>
    </row>
    <row r="3390" spans="1:10">
      <c r="A3390" s="112" t="str">
        <f>COL_SIZES[[#This Row],[datatype]]&amp;"_"&amp;COL_SIZES[[#This Row],[column_prec]]&amp;"_"&amp;COL_SIZES[[#This Row],[col_len]]</f>
        <v>int_10_4</v>
      </c>
      <c r="B3390" s="112">
        <f>IF(COL_SIZES[[#This Row],[datatype]] = "varchar",
  MIN(
    COL_SIZES[[#This Row],[column_length]],
    IFERROR(VALUE(VLOOKUP(
      COL_SIZES[[#This Row],[table_name]]&amp;"."&amp;COL_SIZES[[#This Row],[column_name]],
      AVG_COL_SIZES[#Data],2,FALSE)),
    COL_SIZES[[#This Row],[column_length]])
  ),
  COL_SIZES[[#This Row],[column_length]])</f>
        <v>4</v>
      </c>
      <c r="C3390" s="113">
        <f>VLOOKUP(A3390,DBMS_TYPE_SIZES[],2,FALSE)</f>
        <v>9</v>
      </c>
      <c r="D3390" s="113">
        <f>VLOOKUP(A3390,DBMS_TYPE_SIZES[],3,FALSE)</f>
        <v>4</v>
      </c>
      <c r="E3390" s="114">
        <f>VLOOKUP(A3390,DBMS_TYPE_SIZES[],4,FALSE)</f>
        <v>4</v>
      </c>
      <c r="F3390" t="s">
        <v>318</v>
      </c>
      <c r="G3390" t="s">
        <v>67</v>
      </c>
      <c r="H3390" t="s">
        <v>18</v>
      </c>
      <c r="I3390">
        <v>10</v>
      </c>
      <c r="J3390">
        <v>4</v>
      </c>
    </row>
    <row r="3391" spans="1:10">
      <c r="A3391" s="112" t="str">
        <f>COL_SIZES[[#This Row],[datatype]]&amp;"_"&amp;COL_SIZES[[#This Row],[column_prec]]&amp;"_"&amp;COL_SIZES[[#This Row],[col_len]]</f>
        <v>numeric_19_9</v>
      </c>
      <c r="B3391" s="112">
        <f>IF(COL_SIZES[[#This Row],[datatype]] = "varchar",
  MIN(
    COL_SIZES[[#This Row],[column_length]],
    IFERROR(VALUE(VLOOKUP(
      COL_SIZES[[#This Row],[table_name]]&amp;"."&amp;COL_SIZES[[#This Row],[column_name]],
      AVG_COL_SIZES[#Data],2,FALSE)),
    COL_SIZES[[#This Row],[column_length]])
  ),
  COL_SIZES[[#This Row],[column_length]])</f>
        <v>9</v>
      </c>
      <c r="C3391" s="113">
        <f>VLOOKUP(A3391,DBMS_TYPE_SIZES[],2,FALSE)</f>
        <v>9</v>
      </c>
      <c r="D3391" s="113">
        <f>VLOOKUP(A3391,DBMS_TYPE_SIZES[],3,FALSE)</f>
        <v>9</v>
      </c>
      <c r="E3391" s="114">
        <f>VLOOKUP(A3391,DBMS_TYPE_SIZES[],4,FALSE)</f>
        <v>9</v>
      </c>
      <c r="F3391" t="s">
        <v>318</v>
      </c>
      <c r="G3391" t="s">
        <v>1343</v>
      </c>
      <c r="H3391" t="s">
        <v>62</v>
      </c>
      <c r="I3391">
        <v>19</v>
      </c>
      <c r="J3391">
        <v>9</v>
      </c>
    </row>
    <row r="3392" spans="1:10">
      <c r="A3392" s="112" t="str">
        <f>COL_SIZES[[#This Row],[datatype]]&amp;"_"&amp;COL_SIZES[[#This Row],[column_prec]]&amp;"_"&amp;COL_SIZES[[#This Row],[col_len]]</f>
        <v>int_10_4</v>
      </c>
      <c r="B3392" s="112">
        <f>IF(COL_SIZES[[#This Row],[datatype]] = "varchar",
  MIN(
    COL_SIZES[[#This Row],[column_length]],
    IFERROR(VALUE(VLOOKUP(
      COL_SIZES[[#This Row],[table_name]]&amp;"."&amp;COL_SIZES[[#This Row],[column_name]],
      AVG_COL_SIZES[#Data],2,FALSE)),
    COL_SIZES[[#This Row],[column_length]])
  ),
  COL_SIZES[[#This Row],[column_length]])</f>
        <v>4</v>
      </c>
      <c r="C3392" s="113">
        <f>VLOOKUP(A3392,DBMS_TYPE_SIZES[],2,FALSE)</f>
        <v>9</v>
      </c>
      <c r="D3392" s="113">
        <f>VLOOKUP(A3392,DBMS_TYPE_SIZES[],3,FALSE)</f>
        <v>4</v>
      </c>
      <c r="E3392" s="114">
        <f>VLOOKUP(A3392,DBMS_TYPE_SIZES[],4,FALSE)</f>
        <v>4</v>
      </c>
      <c r="F3392" t="s">
        <v>318</v>
      </c>
      <c r="G3392" t="s">
        <v>291</v>
      </c>
      <c r="H3392" t="s">
        <v>18</v>
      </c>
      <c r="I3392">
        <v>10</v>
      </c>
      <c r="J3392">
        <v>4</v>
      </c>
    </row>
    <row r="3393" spans="1:10">
      <c r="A3393" s="112" t="str">
        <f>COL_SIZES[[#This Row],[datatype]]&amp;"_"&amp;COL_SIZES[[#This Row],[column_prec]]&amp;"_"&amp;COL_SIZES[[#This Row],[col_len]]</f>
        <v>int_10_4</v>
      </c>
      <c r="B3393" s="112">
        <f>IF(COL_SIZES[[#This Row],[datatype]] = "varchar",
  MIN(
    COL_SIZES[[#This Row],[column_length]],
    IFERROR(VALUE(VLOOKUP(
      COL_SIZES[[#This Row],[table_name]]&amp;"."&amp;COL_SIZES[[#This Row],[column_name]],
      AVG_COL_SIZES[#Data],2,FALSE)),
    COL_SIZES[[#This Row],[column_length]])
  ),
  COL_SIZES[[#This Row],[column_length]])</f>
        <v>4</v>
      </c>
      <c r="C3393" s="113">
        <f>VLOOKUP(A3393,DBMS_TYPE_SIZES[],2,FALSE)</f>
        <v>9</v>
      </c>
      <c r="D3393" s="113">
        <f>VLOOKUP(A3393,DBMS_TYPE_SIZES[],3,FALSE)</f>
        <v>4</v>
      </c>
      <c r="E3393" s="114">
        <f>VLOOKUP(A3393,DBMS_TYPE_SIZES[],4,FALSE)</f>
        <v>4</v>
      </c>
      <c r="F3393" t="s">
        <v>318</v>
      </c>
      <c r="G3393" t="s">
        <v>706</v>
      </c>
      <c r="H3393" t="s">
        <v>18</v>
      </c>
      <c r="I3393">
        <v>10</v>
      </c>
      <c r="J3393">
        <v>4</v>
      </c>
    </row>
    <row r="3394" spans="1:10">
      <c r="A3394" s="112" t="str">
        <f>COL_SIZES[[#This Row],[datatype]]&amp;"_"&amp;COL_SIZES[[#This Row],[column_prec]]&amp;"_"&amp;COL_SIZES[[#This Row],[col_len]]</f>
        <v>int_10_4</v>
      </c>
      <c r="B3394" s="112">
        <f>IF(COL_SIZES[[#This Row],[datatype]] = "varchar",
  MIN(
    COL_SIZES[[#This Row],[column_length]],
    IFERROR(VALUE(VLOOKUP(
      COL_SIZES[[#This Row],[table_name]]&amp;"."&amp;COL_SIZES[[#This Row],[column_name]],
      AVG_COL_SIZES[#Data],2,FALSE)),
    COL_SIZES[[#This Row],[column_length]])
  ),
  COL_SIZES[[#This Row],[column_length]])</f>
        <v>4</v>
      </c>
      <c r="C3394" s="113">
        <f>VLOOKUP(A3394,DBMS_TYPE_SIZES[],2,FALSE)</f>
        <v>9</v>
      </c>
      <c r="D3394" s="113">
        <f>VLOOKUP(A3394,DBMS_TYPE_SIZES[],3,FALSE)</f>
        <v>4</v>
      </c>
      <c r="E3394" s="114">
        <f>VLOOKUP(A3394,DBMS_TYPE_SIZES[],4,FALSE)</f>
        <v>4</v>
      </c>
      <c r="F3394" t="s">
        <v>318</v>
      </c>
      <c r="G3394" t="s">
        <v>64</v>
      </c>
      <c r="H3394" t="s">
        <v>18</v>
      </c>
      <c r="I3394">
        <v>10</v>
      </c>
      <c r="J3394">
        <v>4</v>
      </c>
    </row>
    <row r="3395" spans="1:10">
      <c r="A3395" s="112" t="str">
        <f>COL_SIZES[[#This Row],[datatype]]&amp;"_"&amp;COL_SIZES[[#This Row],[column_prec]]&amp;"_"&amp;COL_SIZES[[#This Row],[col_len]]</f>
        <v>int_10_4</v>
      </c>
      <c r="B3395" s="112">
        <f>IF(COL_SIZES[[#This Row],[datatype]] = "varchar",
  MIN(
    COL_SIZES[[#This Row],[column_length]],
    IFERROR(VALUE(VLOOKUP(
      COL_SIZES[[#This Row],[table_name]]&amp;"."&amp;COL_SIZES[[#This Row],[column_name]],
      AVG_COL_SIZES[#Data],2,FALSE)),
    COL_SIZES[[#This Row],[column_length]])
  ),
  COL_SIZES[[#This Row],[column_length]])</f>
        <v>4</v>
      </c>
      <c r="C3395" s="113">
        <f>VLOOKUP(A3395,DBMS_TYPE_SIZES[],2,FALSE)</f>
        <v>9</v>
      </c>
      <c r="D3395" s="113">
        <f>VLOOKUP(A3395,DBMS_TYPE_SIZES[],3,FALSE)</f>
        <v>4</v>
      </c>
      <c r="E3395" s="114">
        <f>VLOOKUP(A3395,DBMS_TYPE_SIZES[],4,FALSE)</f>
        <v>4</v>
      </c>
      <c r="F3395" t="s">
        <v>318</v>
      </c>
      <c r="G3395" t="s">
        <v>265</v>
      </c>
      <c r="H3395" t="s">
        <v>18</v>
      </c>
      <c r="I3395">
        <v>10</v>
      </c>
      <c r="J3395">
        <v>4</v>
      </c>
    </row>
    <row r="3396" spans="1:10">
      <c r="A3396" s="112" t="str">
        <f>COL_SIZES[[#This Row],[datatype]]&amp;"_"&amp;COL_SIZES[[#This Row],[column_prec]]&amp;"_"&amp;COL_SIZES[[#This Row],[col_len]]</f>
        <v>int_10_4</v>
      </c>
      <c r="B3396" s="112">
        <f>IF(COL_SIZES[[#This Row],[datatype]] = "varchar",
  MIN(
    COL_SIZES[[#This Row],[column_length]],
    IFERROR(VALUE(VLOOKUP(
      COL_SIZES[[#This Row],[table_name]]&amp;"."&amp;COL_SIZES[[#This Row],[column_name]],
      AVG_COL_SIZES[#Data],2,FALSE)),
    COL_SIZES[[#This Row],[column_length]])
  ),
  COL_SIZES[[#This Row],[column_length]])</f>
        <v>4</v>
      </c>
      <c r="C3396" s="113">
        <f>VLOOKUP(A3396,DBMS_TYPE_SIZES[],2,FALSE)</f>
        <v>9</v>
      </c>
      <c r="D3396" s="113">
        <f>VLOOKUP(A3396,DBMS_TYPE_SIZES[],3,FALSE)</f>
        <v>4</v>
      </c>
      <c r="E3396" s="114">
        <f>VLOOKUP(A3396,DBMS_TYPE_SIZES[],4,FALSE)</f>
        <v>4</v>
      </c>
      <c r="F3396" t="s">
        <v>318</v>
      </c>
      <c r="G3396" t="s">
        <v>254</v>
      </c>
      <c r="H3396" t="s">
        <v>18</v>
      </c>
      <c r="I3396">
        <v>10</v>
      </c>
      <c r="J3396">
        <v>4</v>
      </c>
    </row>
    <row r="3397" spans="1:10">
      <c r="A3397" s="112" t="str">
        <f>COL_SIZES[[#This Row],[datatype]]&amp;"_"&amp;COL_SIZES[[#This Row],[column_prec]]&amp;"_"&amp;COL_SIZES[[#This Row],[col_len]]</f>
        <v>numeric_19_9</v>
      </c>
      <c r="B3397" s="112">
        <f>IF(COL_SIZES[[#This Row],[datatype]] = "varchar",
  MIN(
    COL_SIZES[[#This Row],[column_length]],
    IFERROR(VALUE(VLOOKUP(
      COL_SIZES[[#This Row],[table_name]]&amp;"."&amp;COL_SIZES[[#This Row],[column_name]],
      AVG_COL_SIZES[#Data],2,FALSE)),
    COL_SIZES[[#This Row],[column_length]])
  ),
  COL_SIZES[[#This Row],[column_length]])</f>
        <v>9</v>
      </c>
      <c r="C3397" s="113">
        <f>VLOOKUP(A3397,DBMS_TYPE_SIZES[],2,FALSE)</f>
        <v>9</v>
      </c>
      <c r="D3397" s="113">
        <f>VLOOKUP(A3397,DBMS_TYPE_SIZES[],3,FALSE)</f>
        <v>9</v>
      </c>
      <c r="E3397" s="114">
        <f>VLOOKUP(A3397,DBMS_TYPE_SIZES[],4,FALSE)</f>
        <v>9</v>
      </c>
      <c r="F3397" t="s">
        <v>318</v>
      </c>
      <c r="G3397" t="s">
        <v>151</v>
      </c>
      <c r="H3397" t="s">
        <v>62</v>
      </c>
      <c r="I3397">
        <v>19</v>
      </c>
      <c r="J3397">
        <v>9</v>
      </c>
    </row>
    <row r="3398" spans="1:10">
      <c r="A3398" s="112" t="str">
        <f>COL_SIZES[[#This Row],[datatype]]&amp;"_"&amp;COL_SIZES[[#This Row],[column_prec]]&amp;"_"&amp;COL_SIZES[[#This Row],[col_len]]</f>
        <v>numeric_19_9</v>
      </c>
      <c r="B3398" s="112">
        <f>IF(COL_SIZES[[#This Row],[datatype]] = "varchar",
  MIN(
    COL_SIZES[[#This Row],[column_length]],
    IFERROR(VALUE(VLOOKUP(
      COL_SIZES[[#This Row],[table_name]]&amp;"."&amp;COL_SIZES[[#This Row],[column_name]],
      AVG_COL_SIZES[#Data],2,FALSE)),
    COL_SIZES[[#This Row],[column_length]])
  ),
  COL_SIZES[[#This Row],[column_length]])</f>
        <v>9</v>
      </c>
      <c r="C3398" s="113">
        <f>VLOOKUP(A3398,DBMS_TYPE_SIZES[],2,FALSE)</f>
        <v>9</v>
      </c>
      <c r="D3398" s="113">
        <f>VLOOKUP(A3398,DBMS_TYPE_SIZES[],3,FALSE)</f>
        <v>9</v>
      </c>
      <c r="E3398" s="114">
        <f>VLOOKUP(A3398,DBMS_TYPE_SIZES[],4,FALSE)</f>
        <v>9</v>
      </c>
      <c r="F3398" t="s">
        <v>319</v>
      </c>
      <c r="G3398" t="s">
        <v>1243</v>
      </c>
      <c r="H3398" t="s">
        <v>62</v>
      </c>
      <c r="I3398">
        <v>19</v>
      </c>
      <c r="J3398">
        <v>9</v>
      </c>
    </row>
    <row r="3399" spans="1:10">
      <c r="A3399" s="112" t="str">
        <f>COL_SIZES[[#This Row],[datatype]]&amp;"_"&amp;COL_SIZES[[#This Row],[column_prec]]&amp;"_"&amp;COL_SIZES[[#This Row],[col_len]]</f>
        <v>numeric_1_5</v>
      </c>
      <c r="B3399" s="112">
        <f>IF(COL_SIZES[[#This Row],[datatype]] = "varchar",
  MIN(
    COL_SIZES[[#This Row],[column_length]],
    IFERROR(VALUE(VLOOKUP(
      COL_SIZES[[#This Row],[table_name]]&amp;"."&amp;COL_SIZES[[#This Row],[column_name]],
      AVG_COL_SIZES[#Data],2,FALSE)),
    COL_SIZES[[#This Row],[column_length]])
  ),
  COL_SIZES[[#This Row],[column_length]])</f>
        <v>5</v>
      </c>
      <c r="C3399" s="113">
        <f>VLOOKUP(A3399,DBMS_TYPE_SIZES[],2,FALSE)</f>
        <v>5</v>
      </c>
      <c r="D3399" s="113">
        <f>VLOOKUP(A3399,DBMS_TYPE_SIZES[],3,FALSE)</f>
        <v>5</v>
      </c>
      <c r="E3399" s="114">
        <f>VLOOKUP(A3399,DBMS_TYPE_SIZES[],4,FALSE)</f>
        <v>5</v>
      </c>
      <c r="F3399" t="s">
        <v>319</v>
      </c>
      <c r="G3399" t="s">
        <v>496</v>
      </c>
      <c r="H3399" t="s">
        <v>62</v>
      </c>
      <c r="I3399">
        <v>1</v>
      </c>
      <c r="J3399">
        <v>5</v>
      </c>
    </row>
    <row r="3400" spans="1:10">
      <c r="A3400" s="112" t="str">
        <f>COL_SIZES[[#This Row],[datatype]]&amp;"_"&amp;COL_SIZES[[#This Row],[column_prec]]&amp;"_"&amp;COL_SIZES[[#This Row],[col_len]]</f>
        <v>numeric_19_9</v>
      </c>
      <c r="B3400" s="112">
        <f>IF(COL_SIZES[[#This Row],[datatype]] = "varchar",
  MIN(
    COL_SIZES[[#This Row],[column_length]],
    IFERROR(VALUE(VLOOKUP(
      COL_SIZES[[#This Row],[table_name]]&amp;"."&amp;COL_SIZES[[#This Row],[column_name]],
      AVG_COL_SIZES[#Data],2,FALSE)),
    COL_SIZES[[#This Row],[column_length]])
  ),
  COL_SIZES[[#This Row],[column_length]])</f>
        <v>9</v>
      </c>
      <c r="C3400" s="113">
        <f>VLOOKUP(A3400,DBMS_TYPE_SIZES[],2,FALSE)</f>
        <v>9</v>
      </c>
      <c r="D3400" s="113">
        <f>VLOOKUP(A3400,DBMS_TYPE_SIZES[],3,FALSE)</f>
        <v>9</v>
      </c>
      <c r="E3400" s="114">
        <f>VLOOKUP(A3400,DBMS_TYPE_SIZES[],4,FALSE)</f>
        <v>9</v>
      </c>
      <c r="F3400" t="s">
        <v>319</v>
      </c>
      <c r="G3400" t="s">
        <v>143</v>
      </c>
      <c r="H3400" t="s">
        <v>62</v>
      </c>
      <c r="I3400">
        <v>19</v>
      </c>
      <c r="J3400">
        <v>9</v>
      </c>
    </row>
    <row r="3401" spans="1:10">
      <c r="A3401" s="112" t="str">
        <f>COL_SIZES[[#This Row],[datatype]]&amp;"_"&amp;COL_SIZES[[#This Row],[column_prec]]&amp;"_"&amp;COL_SIZES[[#This Row],[col_len]]</f>
        <v>int_10_4</v>
      </c>
      <c r="B3401" s="112">
        <f>IF(COL_SIZES[[#This Row],[datatype]] = "varchar",
  MIN(
    COL_SIZES[[#This Row],[column_length]],
    IFERROR(VALUE(VLOOKUP(
      COL_SIZES[[#This Row],[table_name]]&amp;"."&amp;COL_SIZES[[#This Row],[column_name]],
      AVG_COL_SIZES[#Data],2,FALSE)),
    COL_SIZES[[#This Row],[column_length]])
  ),
  COL_SIZES[[#This Row],[column_length]])</f>
        <v>4</v>
      </c>
      <c r="C3401" s="113">
        <f>VLOOKUP(A3401,DBMS_TYPE_SIZES[],2,FALSE)</f>
        <v>9</v>
      </c>
      <c r="D3401" s="113">
        <f>VLOOKUP(A3401,DBMS_TYPE_SIZES[],3,FALSE)</f>
        <v>4</v>
      </c>
      <c r="E3401" s="114">
        <f>VLOOKUP(A3401,DBMS_TYPE_SIZES[],4,FALSE)</f>
        <v>4</v>
      </c>
      <c r="F3401" t="s">
        <v>319</v>
      </c>
      <c r="G3401" t="s">
        <v>70</v>
      </c>
      <c r="H3401" t="s">
        <v>18</v>
      </c>
      <c r="I3401">
        <v>10</v>
      </c>
      <c r="J3401">
        <v>4</v>
      </c>
    </row>
    <row r="3402" spans="1:10">
      <c r="A3402" s="112" t="str">
        <f>COL_SIZES[[#This Row],[datatype]]&amp;"_"&amp;COL_SIZES[[#This Row],[column_prec]]&amp;"_"&amp;COL_SIZES[[#This Row],[col_len]]</f>
        <v>numeric_19_9</v>
      </c>
      <c r="B3402" s="112">
        <f>IF(COL_SIZES[[#This Row],[datatype]] = "varchar",
  MIN(
    COL_SIZES[[#This Row],[column_length]],
    IFERROR(VALUE(VLOOKUP(
      COL_SIZES[[#This Row],[table_name]]&amp;"."&amp;COL_SIZES[[#This Row],[column_name]],
      AVG_COL_SIZES[#Data],2,FALSE)),
    COL_SIZES[[#This Row],[column_length]])
  ),
  COL_SIZES[[#This Row],[column_length]])</f>
        <v>9</v>
      </c>
      <c r="C3402" s="113">
        <f>VLOOKUP(A3402,DBMS_TYPE_SIZES[],2,FALSE)</f>
        <v>9</v>
      </c>
      <c r="D3402" s="113">
        <f>VLOOKUP(A3402,DBMS_TYPE_SIZES[],3,FALSE)</f>
        <v>9</v>
      </c>
      <c r="E3402" s="114">
        <f>VLOOKUP(A3402,DBMS_TYPE_SIZES[],4,FALSE)</f>
        <v>9</v>
      </c>
      <c r="F3402" t="s">
        <v>319</v>
      </c>
      <c r="G3402" t="s">
        <v>1342</v>
      </c>
      <c r="H3402" t="s">
        <v>62</v>
      </c>
      <c r="I3402">
        <v>19</v>
      </c>
      <c r="J3402">
        <v>9</v>
      </c>
    </row>
    <row r="3403" spans="1:10">
      <c r="A3403" s="112" t="str">
        <f>COL_SIZES[[#This Row],[datatype]]&amp;"_"&amp;COL_SIZES[[#This Row],[column_prec]]&amp;"_"&amp;COL_SIZES[[#This Row],[col_len]]</f>
        <v>int_10_4</v>
      </c>
      <c r="B3403" s="112">
        <f>IF(COL_SIZES[[#This Row],[datatype]] = "varchar",
  MIN(
    COL_SIZES[[#This Row],[column_length]],
    IFERROR(VALUE(VLOOKUP(
      COL_SIZES[[#This Row],[table_name]]&amp;"."&amp;COL_SIZES[[#This Row],[column_name]],
      AVG_COL_SIZES[#Data],2,FALSE)),
    COL_SIZES[[#This Row],[column_length]])
  ),
  COL_SIZES[[#This Row],[column_length]])</f>
        <v>4</v>
      </c>
      <c r="C3403" s="113">
        <f>VLOOKUP(A3403,DBMS_TYPE_SIZES[],2,FALSE)</f>
        <v>9</v>
      </c>
      <c r="D3403" s="113">
        <f>VLOOKUP(A3403,DBMS_TYPE_SIZES[],3,FALSE)</f>
        <v>4</v>
      </c>
      <c r="E3403" s="114">
        <f>VLOOKUP(A3403,DBMS_TYPE_SIZES[],4,FALSE)</f>
        <v>4</v>
      </c>
      <c r="F3403" t="s">
        <v>319</v>
      </c>
      <c r="G3403" t="s">
        <v>288</v>
      </c>
      <c r="H3403" t="s">
        <v>18</v>
      </c>
      <c r="I3403">
        <v>10</v>
      </c>
      <c r="J3403">
        <v>4</v>
      </c>
    </row>
    <row r="3404" spans="1:10">
      <c r="A3404" s="112" t="str">
        <f>COL_SIZES[[#This Row],[datatype]]&amp;"_"&amp;COL_SIZES[[#This Row],[column_prec]]&amp;"_"&amp;COL_SIZES[[#This Row],[col_len]]</f>
        <v>int_10_4</v>
      </c>
      <c r="B3404" s="112">
        <f>IF(COL_SIZES[[#This Row],[datatype]] = "varchar",
  MIN(
    COL_SIZES[[#This Row],[column_length]],
    IFERROR(VALUE(VLOOKUP(
      COL_SIZES[[#This Row],[table_name]]&amp;"."&amp;COL_SIZES[[#This Row],[column_name]],
      AVG_COL_SIZES[#Data],2,FALSE)),
    COL_SIZES[[#This Row],[column_length]])
  ),
  COL_SIZES[[#This Row],[column_length]])</f>
        <v>4</v>
      </c>
      <c r="C3404" s="113">
        <f>VLOOKUP(A3404,DBMS_TYPE_SIZES[],2,FALSE)</f>
        <v>9</v>
      </c>
      <c r="D3404" s="113">
        <f>VLOOKUP(A3404,DBMS_TYPE_SIZES[],3,FALSE)</f>
        <v>4</v>
      </c>
      <c r="E3404" s="114">
        <f>VLOOKUP(A3404,DBMS_TYPE_SIZES[],4,FALSE)</f>
        <v>4</v>
      </c>
      <c r="F3404" t="s">
        <v>319</v>
      </c>
      <c r="G3404" t="s">
        <v>212</v>
      </c>
      <c r="H3404" t="s">
        <v>18</v>
      </c>
      <c r="I3404">
        <v>10</v>
      </c>
      <c r="J3404">
        <v>4</v>
      </c>
    </row>
    <row r="3405" spans="1:10">
      <c r="A3405" s="112" t="str">
        <f>COL_SIZES[[#This Row],[datatype]]&amp;"_"&amp;COL_SIZES[[#This Row],[column_prec]]&amp;"_"&amp;COL_SIZES[[#This Row],[col_len]]</f>
        <v>int_10_4</v>
      </c>
      <c r="B3405" s="112">
        <f>IF(COL_SIZES[[#This Row],[datatype]] = "varchar",
  MIN(
    COL_SIZES[[#This Row],[column_length]],
    IFERROR(VALUE(VLOOKUP(
      COL_SIZES[[#This Row],[table_name]]&amp;"."&amp;COL_SIZES[[#This Row],[column_name]],
      AVG_COL_SIZES[#Data],2,FALSE)),
    COL_SIZES[[#This Row],[column_length]])
  ),
  COL_SIZES[[#This Row],[column_length]])</f>
        <v>4</v>
      </c>
      <c r="C3405" s="113">
        <f>VLOOKUP(A3405,DBMS_TYPE_SIZES[],2,FALSE)</f>
        <v>9</v>
      </c>
      <c r="D3405" s="113">
        <f>VLOOKUP(A3405,DBMS_TYPE_SIZES[],3,FALSE)</f>
        <v>4</v>
      </c>
      <c r="E3405" s="114">
        <f>VLOOKUP(A3405,DBMS_TYPE_SIZES[],4,FALSE)</f>
        <v>4</v>
      </c>
      <c r="F3405" t="s">
        <v>319</v>
      </c>
      <c r="G3405" t="s">
        <v>250</v>
      </c>
      <c r="H3405" t="s">
        <v>18</v>
      </c>
      <c r="I3405">
        <v>10</v>
      </c>
      <c r="J3405">
        <v>4</v>
      </c>
    </row>
    <row r="3406" spans="1:10">
      <c r="A3406" s="112" t="str">
        <f>COL_SIZES[[#This Row],[datatype]]&amp;"_"&amp;COL_SIZES[[#This Row],[column_prec]]&amp;"_"&amp;COL_SIZES[[#This Row],[col_len]]</f>
        <v>int_10_4</v>
      </c>
      <c r="B3406" s="112">
        <f>IF(COL_SIZES[[#This Row],[datatype]] = "varchar",
  MIN(
    COL_SIZES[[#This Row],[column_length]],
    IFERROR(VALUE(VLOOKUP(
      COL_SIZES[[#This Row],[table_name]]&amp;"."&amp;COL_SIZES[[#This Row],[column_name]],
      AVG_COL_SIZES[#Data],2,FALSE)),
    COL_SIZES[[#This Row],[column_length]])
  ),
  COL_SIZES[[#This Row],[column_length]])</f>
        <v>4</v>
      </c>
      <c r="C3406" s="113">
        <f>VLOOKUP(A3406,DBMS_TYPE_SIZES[],2,FALSE)</f>
        <v>9</v>
      </c>
      <c r="D3406" s="113">
        <f>VLOOKUP(A3406,DBMS_TYPE_SIZES[],3,FALSE)</f>
        <v>4</v>
      </c>
      <c r="E3406" s="114">
        <f>VLOOKUP(A3406,DBMS_TYPE_SIZES[],4,FALSE)</f>
        <v>4</v>
      </c>
      <c r="F3406" t="s">
        <v>319</v>
      </c>
      <c r="G3406" t="s">
        <v>263</v>
      </c>
      <c r="H3406" t="s">
        <v>18</v>
      </c>
      <c r="I3406">
        <v>10</v>
      </c>
      <c r="J3406">
        <v>4</v>
      </c>
    </row>
    <row r="3407" spans="1:10">
      <c r="A3407" s="112" t="str">
        <f>COL_SIZES[[#This Row],[datatype]]&amp;"_"&amp;COL_SIZES[[#This Row],[column_prec]]&amp;"_"&amp;COL_SIZES[[#This Row],[col_len]]</f>
        <v>int_10_4</v>
      </c>
      <c r="B3407" s="112">
        <f>IF(COL_SIZES[[#This Row],[datatype]] = "varchar",
  MIN(
    COL_SIZES[[#This Row],[column_length]],
    IFERROR(VALUE(VLOOKUP(
      COL_SIZES[[#This Row],[table_name]]&amp;"."&amp;COL_SIZES[[#This Row],[column_name]],
      AVG_COL_SIZES[#Data],2,FALSE)),
    COL_SIZES[[#This Row],[column_length]])
  ),
  COL_SIZES[[#This Row],[column_length]])</f>
        <v>4</v>
      </c>
      <c r="C3407" s="113">
        <f>VLOOKUP(A3407,DBMS_TYPE_SIZES[],2,FALSE)</f>
        <v>9</v>
      </c>
      <c r="D3407" s="113">
        <f>VLOOKUP(A3407,DBMS_TYPE_SIZES[],3,FALSE)</f>
        <v>4</v>
      </c>
      <c r="E3407" s="114">
        <f>VLOOKUP(A3407,DBMS_TYPE_SIZES[],4,FALSE)</f>
        <v>4</v>
      </c>
      <c r="F3407" t="s">
        <v>319</v>
      </c>
      <c r="G3407" t="s">
        <v>1569</v>
      </c>
      <c r="H3407" t="s">
        <v>18</v>
      </c>
      <c r="I3407">
        <v>10</v>
      </c>
      <c r="J3407">
        <v>4</v>
      </c>
    </row>
    <row r="3408" spans="1:10">
      <c r="A3408" s="112" t="str">
        <f>COL_SIZES[[#This Row],[datatype]]&amp;"_"&amp;COL_SIZES[[#This Row],[column_prec]]&amp;"_"&amp;COL_SIZES[[#This Row],[col_len]]</f>
        <v>numeric_1_5</v>
      </c>
      <c r="B3408" s="112">
        <f>IF(COL_SIZES[[#This Row],[datatype]] = "varchar",
  MIN(
    COL_SIZES[[#This Row],[column_length]],
    IFERROR(VALUE(VLOOKUP(
      COL_SIZES[[#This Row],[table_name]]&amp;"."&amp;COL_SIZES[[#This Row],[column_name]],
      AVG_COL_SIZES[#Data],2,FALSE)),
    COL_SIZES[[#This Row],[column_length]])
  ),
  COL_SIZES[[#This Row],[column_length]])</f>
        <v>5</v>
      </c>
      <c r="C3408" s="113">
        <f>VLOOKUP(A3408,DBMS_TYPE_SIZES[],2,FALSE)</f>
        <v>5</v>
      </c>
      <c r="D3408" s="113">
        <f>VLOOKUP(A3408,DBMS_TYPE_SIZES[],3,FALSE)</f>
        <v>5</v>
      </c>
      <c r="E3408" s="114">
        <f>VLOOKUP(A3408,DBMS_TYPE_SIZES[],4,FALSE)</f>
        <v>5</v>
      </c>
      <c r="F3408" t="s">
        <v>319</v>
      </c>
      <c r="G3408" t="s">
        <v>502</v>
      </c>
      <c r="H3408" t="s">
        <v>62</v>
      </c>
      <c r="I3408">
        <v>1</v>
      </c>
      <c r="J3408">
        <v>5</v>
      </c>
    </row>
    <row r="3409" spans="1:10">
      <c r="A3409" s="112" t="str">
        <f>COL_SIZES[[#This Row],[datatype]]&amp;"_"&amp;COL_SIZES[[#This Row],[column_prec]]&amp;"_"&amp;COL_SIZES[[#This Row],[col_len]]</f>
        <v>int_10_4</v>
      </c>
      <c r="B3409" s="112">
        <f>IF(COL_SIZES[[#This Row],[datatype]] = "varchar",
  MIN(
    COL_SIZES[[#This Row],[column_length]],
    IFERROR(VALUE(VLOOKUP(
      COL_SIZES[[#This Row],[table_name]]&amp;"."&amp;COL_SIZES[[#This Row],[column_name]],
      AVG_COL_SIZES[#Data],2,FALSE)),
    COL_SIZES[[#This Row],[column_length]])
  ),
  COL_SIZES[[#This Row],[column_length]])</f>
        <v>4</v>
      </c>
      <c r="C3409" s="113">
        <f>VLOOKUP(A3409,DBMS_TYPE_SIZES[],2,FALSE)</f>
        <v>9</v>
      </c>
      <c r="D3409" s="113">
        <f>VLOOKUP(A3409,DBMS_TYPE_SIZES[],3,FALSE)</f>
        <v>4</v>
      </c>
      <c r="E3409" s="114">
        <f>VLOOKUP(A3409,DBMS_TYPE_SIZES[],4,FALSE)</f>
        <v>4</v>
      </c>
      <c r="F3409" t="s">
        <v>319</v>
      </c>
      <c r="G3409" t="s">
        <v>723</v>
      </c>
      <c r="H3409" t="s">
        <v>18</v>
      </c>
      <c r="I3409">
        <v>10</v>
      </c>
      <c r="J3409">
        <v>4</v>
      </c>
    </row>
    <row r="3410" spans="1:10">
      <c r="A3410" s="112" t="str">
        <f>COL_SIZES[[#This Row],[datatype]]&amp;"_"&amp;COL_SIZES[[#This Row],[column_prec]]&amp;"_"&amp;COL_SIZES[[#This Row],[col_len]]</f>
        <v>int_10_4</v>
      </c>
      <c r="B3410" s="112">
        <f>IF(COL_SIZES[[#This Row],[datatype]] = "varchar",
  MIN(
    COL_SIZES[[#This Row],[column_length]],
    IFERROR(VALUE(VLOOKUP(
      COL_SIZES[[#This Row],[table_name]]&amp;"."&amp;COL_SIZES[[#This Row],[column_name]],
      AVG_COL_SIZES[#Data],2,FALSE)),
    COL_SIZES[[#This Row],[column_length]])
  ),
  COL_SIZES[[#This Row],[column_length]])</f>
        <v>4</v>
      </c>
      <c r="C3410" s="113">
        <f>VLOOKUP(A3410,DBMS_TYPE_SIZES[],2,FALSE)</f>
        <v>9</v>
      </c>
      <c r="D3410" s="113">
        <f>VLOOKUP(A3410,DBMS_TYPE_SIZES[],3,FALSE)</f>
        <v>4</v>
      </c>
      <c r="E3410" s="114">
        <f>VLOOKUP(A3410,DBMS_TYPE_SIZES[],4,FALSE)</f>
        <v>4</v>
      </c>
      <c r="F3410" t="s">
        <v>319</v>
      </c>
      <c r="G3410" t="s">
        <v>1244</v>
      </c>
      <c r="H3410" t="s">
        <v>18</v>
      </c>
      <c r="I3410">
        <v>10</v>
      </c>
      <c r="J3410">
        <v>4</v>
      </c>
    </row>
    <row r="3411" spans="1:10">
      <c r="A3411" s="112" t="str">
        <f>COL_SIZES[[#This Row],[datatype]]&amp;"_"&amp;COL_SIZES[[#This Row],[column_prec]]&amp;"_"&amp;COL_SIZES[[#This Row],[col_len]]</f>
        <v>int_10_4</v>
      </c>
      <c r="B3411" s="112">
        <f>IF(COL_SIZES[[#This Row],[datatype]] = "varchar",
  MIN(
    COL_SIZES[[#This Row],[column_length]],
    IFERROR(VALUE(VLOOKUP(
      COL_SIZES[[#This Row],[table_name]]&amp;"."&amp;COL_SIZES[[#This Row],[column_name]],
      AVG_COL_SIZES[#Data],2,FALSE)),
    COL_SIZES[[#This Row],[column_length]])
  ),
  COL_SIZES[[#This Row],[column_length]])</f>
        <v>4</v>
      </c>
      <c r="C3411" s="113">
        <f>VLOOKUP(A3411,DBMS_TYPE_SIZES[],2,FALSE)</f>
        <v>9</v>
      </c>
      <c r="D3411" s="113">
        <f>VLOOKUP(A3411,DBMS_TYPE_SIZES[],3,FALSE)</f>
        <v>4</v>
      </c>
      <c r="E3411" s="114">
        <f>VLOOKUP(A3411,DBMS_TYPE_SIZES[],4,FALSE)</f>
        <v>4</v>
      </c>
      <c r="F3411" t="s">
        <v>319</v>
      </c>
      <c r="G3411" t="s">
        <v>303</v>
      </c>
      <c r="H3411" t="s">
        <v>18</v>
      </c>
      <c r="I3411">
        <v>10</v>
      </c>
      <c r="J3411">
        <v>4</v>
      </c>
    </row>
    <row r="3412" spans="1:10">
      <c r="A3412" s="112" t="str">
        <f>COL_SIZES[[#This Row],[datatype]]&amp;"_"&amp;COL_SIZES[[#This Row],[column_prec]]&amp;"_"&amp;COL_SIZES[[#This Row],[col_len]]</f>
        <v>int_10_4</v>
      </c>
      <c r="B3412" s="112">
        <f>IF(COL_SIZES[[#This Row],[datatype]] = "varchar",
  MIN(
    COL_SIZES[[#This Row],[column_length]],
    IFERROR(VALUE(VLOOKUP(
      COL_SIZES[[#This Row],[table_name]]&amp;"."&amp;COL_SIZES[[#This Row],[column_name]],
      AVG_COL_SIZES[#Data],2,FALSE)),
    COL_SIZES[[#This Row],[column_length]])
  ),
  COL_SIZES[[#This Row],[column_length]])</f>
        <v>4</v>
      </c>
      <c r="C3412" s="113">
        <f>VLOOKUP(A3412,DBMS_TYPE_SIZES[],2,FALSE)</f>
        <v>9</v>
      </c>
      <c r="D3412" s="113">
        <f>VLOOKUP(A3412,DBMS_TYPE_SIZES[],3,FALSE)</f>
        <v>4</v>
      </c>
      <c r="E3412" s="114">
        <f>VLOOKUP(A3412,DBMS_TYPE_SIZES[],4,FALSE)</f>
        <v>4</v>
      </c>
      <c r="F3412" t="s">
        <v>319</v>
      </c>
      <c r="G3412" t="s">
        <v>264</v>
      </c>
      <c r="H3412" t="s">
        <v>18</v>
      </c>
      <c r="I3412">
        <v>10</v>
      </c>
      <c r="J3412">
        <v>4</v>
      </c>
    </row>
    <row r="3413" spans="1:10">
      <c r="A3413" s="112" t="str">
        <f>COL_SIZES[[#This Row],[datatype]]&amp;"_"&amp;COL_SIZES[[#This Row],[column_prec]]&amp;"_"&amp;COL_SIZES[[#This Row],[col_len]]</f>
        <v>int_10_4</v>
      </c>
      <c r="B3413" s="112">
        <f>IF(COL_SIZES[[#This Row],[datatype]] = "varchar",
  MIN(
    COL_SIZES[[#This Row],[column_length]],
    IFERROR(VALUE(VLOOKUP(
      COL_SIZES[[#This Row],[table_name]]&amp;"."&amp;COL_SIZES[[#This Row],[column_name]],
      AVG_COL_SIZES[#Data],2,FALSE)),
    COL_SIZES[[#This Row],[column_length]])
  ),
  COL_SIZES[[#This Row],[column_length]])</f>
        <v>4</v>
      </c>
      <c r="C3413" s="113">
        <f>VLOOKUP(A3413,DBMS_TYPE_SIZES[],2,FALSE)</f>
        <v>9</v>
      </c>
      <c r="D3413" s="113">
        <f>VLOOKUP(A3413,DBMS_TYPE_SIZES[],3,FALSE)</f>
        <v>4</v>
      </c>
      <c r="E3413" s="114">
        <f>VLOOKUP(A3413,DBMS_TYPE_SIZES[],4,FALSE)</f>
        <v>4</v>
      </c>
      <c r="F3413" t="s">
        <v>319</v>
      </c>
      <c r="G3413" t="s">
        <v>295</v>
      </c>
      <c r="H3413" t="s">
        <v>18</v>
      </c>
      <c r="I3413">
        <v>10</v>
      </c>
      <c r="J3413">
        <v>4</v>
      </c>
    </row>
    <row r="3414" spans="1:10">
      <c r="A3414" s="112" t="str">
        <f>COL_SIZES[[#This Row],[datatype]]&amp;"_"&amp;COL_SIZES[[#This Row],[column_prec]]&amp;"_"&amp;COL_SIZES[[#This Row],[col_len]]</f>
        <v>int_10_4</v>
      </c>
      <c r="B3414" s="112">
        <f>IF(COL_SIZES[[#This Row],[datatype]] = "varchar",
  MIN(
    COL_SIZES[[#This Row],[column_length]],
    IFERROR(VALUE(VLOOKUP(
      COL_SIZES[[#This Row],[table_name]]&amp;"."&amp;COL_SIZES[[#This Row],[column_name]],
      AVG_COL_SIZES[#Data],2,FALSE)),
    COL_SIZES[[#This Row],[column_length]])
  ),
  COL_SIZES[[#This Row],[column_length]])</f>
        <v>4</v>
      </c>
      <c r="C3414" s="113">
        <f>VLOOKUP(A3414,DBMS_TYPE_SIZES[],2,FALSE)</f>
        <v>9</v>
      </c>
      <c r="D3414" s="113">
        <f>VLOOKUP(A3414,DBMS_TYPE_SIZES[],3,FALSE)</f>
        <v>4</v>
      </c>
      <c r="E3414" s="114">
        <f>VLOOKUP(A3414,DBMS_TYPE_SIZES[],4,FALSE)</f>
        <v>4</v>
      </c>
      <c r="F3414" t="s">
        <v>319</v>
      </c>
      <c r="G3414" t="s">
        <v>297</v>
      </c>
      <c r="H3414" t="s">
        <v>18</v>
      </c>
      <c r="I3414">
        <v>10</v>
      </c>
      <c r="J3414">
        <v>4</v>
      </c>
    </row>
    <row r="3415" spans="1:10">
      <c r="A3415" s="112" t="str">
        <f>COL_SIZES[[#This Row],[datatype]]&amp;"_"&amp;COL_SIZES[[#This Row],[column_prec]]&amp;"_"&amp;COL_SIZES[[#This Row],[col_len]]</f>
        <v>numeric_19_9</v>
      </c>
      <c r="B3415" s="112">
        <f>IF(COL_SIZES[[#This Row],[datatype]] = "varchar",
  MIN(
    COL_SIZES[[#This Row],[column_length]],
    IFERROR(VALUE(VLOOKUP(
      COL_SIZES[[#This Row],[table_name]]&amp;"."&amp;COL_SIZES[[#This Row],[column_name]],
      AVG_COL_SIZES[#Data],2,FALSE)),
    COL_SIZES[[#This Row],[column_length]])
  ),
  COL_SIZES[[#This Row],[column_length]])</f>
        <v>9</v>
      </c>
      <c r="C3415" s="113">
        <f>VLOOKUP(A3415,DBMS_TYPE_SIZES[],2,FALSE)</f>
        <v>9</v>
      </c>
      <c r="D3415" s="113">
        <f>VLOOKUP(A3415,DBMS_TYPE_SIZES[],3,FALSE)</f>
        <v>9</v>
      </c>
      <c r="E3415" s="114">
        <f>VLOOKUP(A3415,DBMS_TYPE_SIZES[],4,FALSE)</f>
        <v>9</v>
      </c>
      <c r="F3415" t="s">
        <v>319</v>
      </c>
      <c r="G3415" t="s">
        <v>301</v>
      </c>
      <c r="H3415" t="s">
        <v>62</v>
      </c>
      <c r="I3415">
        <v>19</v>
      </c>
      <c r="J3415">
        <v>9</v>
      </c>
    </row>
    <row r="3416" spans="1:10">
      <c r="A3416" s="112" t="str">
        <f>COL_SIZES[[#This Row],[datatype]]&amp;"_"&amp;COL_SIZES[[#This Row],[column_prec]]&amp;"_"&amp;COL_SIZES[[#This Row],[col_len]]</f>
        <v>int_10_4</v>
      </c>
      <c r="B3416" s="112">
        <f>IF(COL_SIZES[[#This Row],[datatype]] = "varchar",
  MIN(
    COL_SIZES[[#This Row],[column_length]],
    IFERROR(VALUE(VLOOKUP(
      COL_SIZES[[#This Row],[table_name]]&amp;"."&amp;COL_SIZES[[#This Row],[column_name]],
      AVG_COL_SIZES[#Data],2,FALSE)),
    COL_SIZES[[#This Row],[column_length]])
  ),
  COL_SIZES[[#This Row],[column_length]])</f>
        <v>4</v>
      </c>
      <c r="C3416" s="113">
        <f>VLOOKUP(A3416,DBMS_TYPE_SIZES[],2,FALSE)</f>
        <v>9</v>
      </c>
      <c r="D3416" s="113">
        <f>VLOOKUP(A3416,DBMS_TYPE_SIZES[],3,FALSE)</f>
        <v>4</v>
      </c>
      <c r="E3416" s="114">
        <f>VLOOKUP(A3416,DBMS_TYPE_SIZES[],4,FALSE)</f>
        <v>4</v>
      </c>
      <c r="F3416" t="s">
        <v>319</v>
      </c>
      <c r="G3416" t="s">
        <v>1376</v>
      </c>
      <c r="H3416" t="s">
        <v>18</v>
      </c>
      <c r="I3416">
        <v>10</v>
      </c>
      <c r="J3416">
        <v>4</v>
      </c>
    </row>
    <row r="3417" spans="1:10">
      <c r="A3417" s="112" t="str">
        <f>COL_SIZES[[#This Row],[datatype]]&amp;"_"&amp;COL_SIZES[[#This Row],[column_prec]]&amp;"_"&amp;COL_SIZES[[#This Row],[col_len]]</f>
        <v>numeric_19_9</v>
      </c>
      <c r="B3417" s="112">
        <f>IF(COL_SIZES[[#This Row],[datatype]] = "varchar",
  MIN(
    COL_SIZES[[#This Row],[column_length]],
    IFERROR(VALUE(VLOOKUP(
      COL_SIZES[[#This Row],[table_name]]&amp;"."&amp;COL_SIZES[[#This Row],[column_name]],
      AVG_COL_SIZES[#Data],2,FALSE)),
    COL_SIZES[[#This Row],[column_length]])
  ),
  COL_SIZES[[#This Row],[column_length]])</f>
        <v>9</v>
      </c>
      <c r="C3417" s="113">
        <f>VLOOKUP(A3417,DBMS_TYPE_SIZES[],2,FALSE)</f>
        <v>9</v>
      </c>
      <c r="D3417" s="113">
        <f>VLOOKUP(A3417,DBMS_TYPE_SIZES[],3,FALSE)</f>
        <v>9</v>
      </c>
      <c r="E3417" s="114">
        <f>VLOOKUP(A3417,DBMS_TYPE_SIZES[],4,FALSE)</f>
        <v>9</v>
      </c>
      <c r="F3417" t="s">
        <v>319</v>
      </c>
      <c r="G3417" t="s">
        <v>304</v>
      </c>
      <c r="H3417" t="s">
        <v>62</v>
      </c>
      <c r="I3417">
        <v>19</v>
      </c>
      <c r="J3417">
        <v>9</v>
      </c>
    </row>
    <row r="3418" spans="1:10">
      <c r="A3418" s="112" t="str">
        <f>COL_SIZES[[#This Row],[datatype]]&amp;"_"&amp;COL_SIZES[[#This Row],[column_prec]]&amp;"_"&amp;COL_SIZES[[#This Row],[col_len]]</f>
        <v>int_10_4</v>
      </c>
      <c r="B3418" s="112">
        <f>IF(COL_SIZES[[#This Row],[datatype]] = "varchar",
  MIN(
    COL_SIZES[[#This Row],[column_length]],
    IFERROR(VALUE(VLOOKUP(
      COL_SIZES[[#This Row],[table_name]]&amp;"."&amp;COL_SIZES[[#This Row],[column_name]],
      AVG_COL_SIZES[#Data],2,FALSE)),
    COL_SIZES[[#This Row],[column_length]])
  ),
  COL_SIZES[[#This Row],[column_length]])</f>
        <v>4</v>
      </c>
      <c r="C3418" s="113">
        <f>VLOOKUP(A3418,DBMS_TYPE_SIZES[],2,FALSE)</f>
        <v>9</v>
      </c>
      <c r="D3418" s="113">
        <f>VLOOKUP(A3418,DBMS_TYPE_SIZES[],3,FALSE)</f>
        <v>4</v>
      </c>
      <c r="E3418" s="114">
        <f>VLOOKUP(A3418,DBMS_TYPE_SIZES[],4,FALSE)</f>
        <v>4</v>
      </c>
      <c r="F3418" t="s">
        <v>319</v>
      </c>
      <c r="G3418" t="s">
        <v>1377</v>
      </c>
      <c r="H3418" t="s">
        <v>18</v>
      </c>
      <c r="I3418">
        <v>10</v>
      </c>
      <c r="J3418">
        <v>4</v>
      </c>
    </row>
    <row r="3419" spans="1:10">
      <c r="A3419" s="112" t="str">
        <f>COL_SIZES[[#This Row],[datatype]]&amp;"_"&amp;COL_SIZES[[#This Row],[column_prec]]&amp;"_"&amp;COL_SIZES[[#This Row],[col_len]]</f>
        <v>numeric_19_9</v>
      </c>
      <c r="B3419" s="112">
        <f>IF(COL_SIZES[[#This Row],[datatype]] = "varchar",
  MIN(
    COL_SIZES[[#This Row],[column_length]],
    IFERROR(VALUE(VLOOKUP(
      COL_SIZES[[#This Row],[table_name]]&amp;"."&amp;COL_SIZES[[#This Row],[column_name]],
      AVG_COL_SIZES[#Data],2,FALSE)),
    COL_SIZES[[#This Row],[column_length]])
  ),
  COL_SIZES[[#This Row],[column_length]])</f>
        <v>9</v>
      </c>
      <c r="C3419" s="113">
        <f>VLOOKUP(A3419,DBMS_TYPE_SIZES[],2,FALSE)</f>
        <v>9</v>
      </c>
      <c r="D3419" s="113">
        <f>VLOOKUP(A3419,DBMS_TYPE_SIZES[],3,FALSE)</f>
        <v>9</v>
      </c>
      <c r="E3419" s="114">
        <f>VLOOKUP(A3419,DBMS_TYPE_SIZES[],4,FALSE)</f>
        <v>9</v>
      </c>
      <c r="F3419" t="s">
        <v>319</v>
      </c>
      <c r="G3419" t="s">
        <v>306</v>
      </c>
      <c r="H3419" t="s">
        <v>62</v>
      </c>
      <c r="I3419">
        <v>19</v>
      </c>
      <c r="J3419">
        <v>9</v>
      </c>
    </row>
    <row r="3420" spans="1:10">
      <c r="A3420" s="112" t="str">
        <f>COL_SIZES[[#This Row],[datatype]]&amp;"_"&amp;COL_SIZES[[#This Row],[column_prec]]&amp;"_"&amp;COL_SIZES[[#This Row],[col_len]]</f>
        <v>int_10_4</v>
      </c>
      <c r="B3420" s="112">
        <f>IF(COL_SIZES[[#This Row],[datatype]] = "varchar",
  MIN(
    COL_SIZES[[#This Row],[column_length]],
    IFERROR(VALUE(VLOOKUP(
      COL_SIZES[[#This Row],[table_name]]&amp;"."&amp;COL_SIZES[[#This Row],[column_name]],
      AVG_COL_SIZES[#Data],2,FALSE)),
    COL_SIZES[[#This Row],[column_length]])
  ),
  COL_SIZES[[#This Row],[column_length]])</f>
        <v>4</v>
      </c>
      <c r="C3420" s="113">
        <f>VLOOKUP(A3420,DBMS_TYPE_SIZES[],2,FALSE)</f>
        <v>9</v>
      </c>
      <c r="D3420" s="113">
        <f>VLOOKUP(A3420,DBMS_TYPE_SIZES[],3,FALSE)</f>
        <v>4</v>
      </c>
      <c r="E3420" s="114">
        <f>VLOOKUP(A3420,DBMS_TYPE_SIZES[],4,FALSE)</f>
        <v>4</v>
      </c>
      <c r="F3420" t="s">
        <v>319</v>
      </c>
      <c r="G3420" t="s">
        <v>67</v>
      </c>
      <c r="H3420" t="s">
        <v>18</v>
      </c>
      <c r="I3420">
        <v>10</v>
      </c>
      <c r="J3420">
        <v>4</v>
      </c>
    </row>
    <row r="3421" spans="1:10">
      <c r="A3421" s="112" t="str">
        <f>COL_SIZES[[#This Row],[datatype]]&amp;"_"&amp;COL_SIZES[[#This Row],[column_prec]]&amp;"_"&amp;COL_SIZES[[#This Row],[col_len]]</f>
        <v>numeric_19_9</v>
      </c>
      <c r="B3421" s="112">
        <f>IF(COL_SIZES[[#This Row],[datatype]] = "varchar",
  MIN(
    COL_SIZES[[#This Row],[column_length]],
    IFERROR(VALUE(VLOOKUP(
      COL_SIZES[[#This Row],[table_name]]&amp;"."&amp;COL_SIZES[[#This Row],[column_name]],
      AVG_COL_SIZES[#Data],2,FALSE)),
    COL_SIZES[[#This Row],[column_length]])
  ),
  COL_SIZES[[#This Row],[column_length]])</f>
        <v>9</v>
      </c>
      <c r="C3421" s="113">
        <f>VLOOKUP(A3421,DBMS_TYPE_SIZES[],2,FALSE)</f>
        <v>9</v>
      </c>
      <c r="D3421" s="113">
        <f>VLOOKUP(A3421,DBMS_TYPE_SIZES[],3,FALSE)</f>
        <v>9</v>
      </c>
      <c r="E3421" s="114">
        <f>VLOOKUP(A3421,DBMS_TYPE_SIZES[],4,FALSE)</f>
        <v>9</v>
      </c>
      <c r="F3421" t="s">
        <v>319</v>
      </c>
      <c r="G3421" t="s">
        <v>1343</v>
      </c>
      <c r="H3421" t="s">
        <v>62</v>
      </c>
      <c r="I3421">
        <v>19</v>
      </c>
      <c r="J3421">
        <v>9</v>
      </c>
    </row>
    <row r="3422" spans="1:10">
      <c r="A3422" s="112" t="str">
        <f>COL_SIZES[[#This Row],[datatype]]&amp;"_"&amp;COL_SIZES[[#This Row],[column_prec]]&amp;"_"&amp;COL_SIZES[[#This Row],[col_len]]</f>
        <v>int_10_4</v>
      </c>
      <c r="B3422" s="112">
        <f>IF(COL_SIZES[[#This Row],[datatype]] = "varchar",
  MIN(
    COL_SIZES[[#This Row],[column_length]],
    IFERROR(VALUE(VLOOKUP(
      COL_SIZES[[#This Row],[table_name]]&amp;"."&amp;COL_SIZES[[#This Row],[column_name]],
      AVG_COL_SIZES[#Data],2,FALSE)),
    COL_SIZES[[#This Row],[column_length]])
  ),
  COL_SIZES[[#This Row],[column_length]])</f>
        <v>4</v>
      </c>
      <c r="C3422" s="113">
        <f>VLOOKUP(A3422,DBMS_TYPE_SIZES[],2,FALSE)</f>
        <v>9</v>
      </c>
      <c r="D3422" s="113">
        <f>VLOOKUP(A3422,DBMS_TYPE_SIZES[],3,FALSE)</f>
        <v>4</v>
      </c>
      <c r="E3422" s="114">
        <f>VLOOKUP(A3422,DBMS_TYPE_SIZES[],4,FALSE)</f>
        <v>4</v>
      </c>
      <c r="F3422" t="s">
        <v>319</v>
      </c>
      <c r="G3422" t="s">
        <v>291</v>
      </c>
      <c r="H3422" t="s">
        <v>18</v>
      </c>
      <c r="I3422">
        <v>10</v>
      </c>
      <c r="J3422">
        <v>4</v>
      </c>
    </row>
    <row r="3423" spans="1:10">
      <c r="A3423" s="112" t="str">
        <f>COL_SIZES[[#This Row],[datatype]]&amp;"_"&amp;COL_SIZES[[#This Row],[column_prec]]&amp;"_"&amp;COL_SIZES[[#This Row],[col_len]]</f>
        <v>int_10_4</v>
      </c>
      <c r="B3423" s="112">
        <f>IF(COL_SIZES[[#This Row],[datatype]] = "varchar",
  MIN(
    COL_SIZES[[#This Row],[column_length]],
    IFERROR(VALUE(VLOOKUP(
      COL_SIZES[[#This Row],[table_name]]&amp;"."&amp;COL_SIZES[[#This Row],[column_name]],
      AVG_COL_SIZES[#Data],2,FALSE)),
    COL_SIZES[[#This Row],[column_length]])
  ),
  COL_SIZES[[#This Row],[column_length]])</f>
        <v>4</v>
      </c>
      <c r="C3423" s="113">
        <f>VLOOKUP(A3423,DBMS_TYPE_SIZES[],2,FALSE)</f>
        <v>9</v>
      </c>
      <c r="D3423" s="113">
        <f>VLOOKUP(A3423,DBMS_TYPE_SIZES[],3,FALSE)</f>
        <v>4</v>
      </c>
      <c r="E3423" s="114">
        <f>VLOOKUP(A3423,DBMS_TYPE_SIZES[],4,FALSE)</f>
        <v>4</v>
      </c>
      <c r="F3423" t="s">
        <v>319</v>
      </c>
      <c r="G3423" t="s">
        <v>64</v>
      </c>
      <c r="H3423" t="s">
        <v>18</v>
      </c>
      <c r="I3423">
        <v>10</v>
      </c>
      <c r="J3423">
        <v>4</v>
      </c>
    </row>
    <row r="3424" spans="1:10">
      <c r="A3424" s="112" t="str">
        <f>COL_SIZES[[#This Row],[datatype]]&amp;"_"&amp;COL_SIZES[[#This Row],[column_prec]]&amp;"_"&amp;COL_SIZES[[#This Row],[col_len]]</f>
        <v>int_10_4</v>
      </c>
      <c r="B3424" s="112">
        <f>IF(COL_SIZES[[#This Row],[datatype]] = "varchar",
  MIN(
    COL_SIZES[[#This Row],[column_length]],
    IFERROR(VALUE(VLOOKUP(
      COL_SIZES[[#This Row],[table_name]]&amp;"."&amp;COL_SIZES[[#This Row],[column_name]],
      AVG_COL_SIZES[#Data],2,FALSE)),
    COL_SIZES[[#This Row],[column_length]])
  ),
  COL_SIZES[[#This Row],[column_length]])</f>
        <v>4</v>
      </c>
      <c r="C3424" s="113">
        <f>VLOOKUP(A3424,DBMS_TYPE_SIZES[],2,FALSE)</f>
        <v>9</v>
      </c>
      <c r="D3424" s="113">
        <f>VLOOKUP(A3424,DBMS_TYPE_SIZES[],3,FALSE)</f>
        <v>4</v>
      </c>
      <c r="E3424" s="114">
        <f>VLOOKUP(A3424,DBMS_TYPE_SIZES[],4,FALSE)</f>
        <v>4</v>
      </c>
      <c r="F3424" t="s">
        <v>319</v>
      </c>
      <c r="G3424" t="s">
        <v>265</v>
      </c>
      <c r="H3424" t="s">
        <v>18</v>
      </c>
      <c r="I3424">
        <v>10</v>
      </c>
      <c r="J3424">
        <v>4</v>
      </c>
    </row>
    <row r="3425" spans="1:10">
      <c r="A3425" s="112" t="str">
        <f>COL_SIZES[[#This Row],[datatype]]&amp;"_"&amp;COL_SIZES[[#This Row],[column_prec]]&amp;"_"&amp;COL_SIZES[[#This Row],[col_len]]</f>
        <v>int_10_4</v>
      </c>
      <c r="B3425" s="112">
        <f>IF(COL_SIZES[[#This Row],[datatype]] = "varchar",
  MIN(
    COL_SIZES[[#This Row],[column_length]],
    IFERROR(VALUE(VLOOKUP(
      COL_SIZES[[#This Row],[table_name]]&amp;"."&amp;COL_SIZES[[#This Row],[column_name]],
      AVG_COL_SIZES[#Data],2,FALSE)),
    COL_SIZES[[#This Row],[column_length]])
  ),
  COL_SIZES[[#This Row],[column_length]])</f>
        <v>4</v>
      </c>
      <c r="C3425" s="113">
        <f>VLOOKUP(A3425,DBMS_TYPE_SIZES[],2,FALSE)</f>
        <v>9</v>
      </c>
      <c r="D3425" s="113">
        <f>VLOOKUP(A3425,DBMS_TYPE_SIZES[],3,FALSE)</f>
        <v>4</v>
      </c>
      <c r="E3425" s="114">
        <f>VLOOKUP(A3425,DBMS_TYPE_SIZES[],4,FALSE)</f>
        <v>4</v>
      </c>
      <c r="F3425" t="s">
        <v>319</v>
      </c>
      <c r="G3425" t="s">
        <v>254</v>
      </c>
      <c r="H3425" t="s">
        <v>18</v>
      </c>
      <c r="I3425">
        <v>10</v>
      </c>
      <c r="J3425">
        <v>4</v>
      </c>
    </row>
    <row r="3426" spans="1:10">
      <c r="A3426" s="112" t="str">
        <f>COL_SIZES[[#This Row],[datatype]]&amp;"_"&amp;COL_SIZES[[#This Row],[column_prec]]&amp;"_"&amp;COL_SIZES[[#This Row],[col_len]]</f>
        <v>numeric_19_9</v>
      </c>
      <c r="B3426" s="112">
        <f>IF(COL_SIZES[[#This Row],[datatype]] = "varchar",
  MIN(
    COL_SIZES[[#This Row],[column_length]],
    IFERROR(VALUE(VLOOKUP(
      COL_SIZES[[#This Row],[table_name]]&amp;"."&amp;COL_SIZES[[#This Row],[column_name]],
      AVG_COL_SIZES[#Data],2,FALSE)),
    COL_SIZES[[#This Row],[column_length]])
  ),
  COL_SIZES[[#This Row],[column_length]])</f>
        <v>9</v>
      </c>
      <c r="C3426" s="113">
        <f>VLOOKUP(A3426,DBMS_TYPE_SIZES[],2,FALSE)</f>
        <v>9</v>
      </c>
      <c r="D3426" s="113">
        <f>VLOOKUP(A3426,DBMS_TYPE_SIZES[],3,FALSE)</f>
        <v>9</v>
      </c>
      <c r="E3426" s="114">
        <f>VLOOKUP(A3426,DBMS_TYPE_SIZES[],4,FALSE)</f>
        <v>9</v>
      </c>
      <c r="F3426" t="s">
        <v>319</v>
      </c>
      <c r="G3426" t="s">
        <v>151</v>
      </c>
      <c r="H3426" t="s">
        <v>62</v>
      </c>
      <c r="I3426">
        <v>19</v>
      </c>
      <c r="J3426">
        <v>9</v>
      </c>
    </row>
    <row r="3427" spans="1:10">
      <c r="A3427" s="112" t="str">
        <f>COL_SIZES[[#This Row],[datatype]]&amp;"_"&amp;COL_SIZES[[#This Row],[column_prec]]&amp;"_"&amp;COL_SIZES[[#This Row],[col_len]]</f>
        <v>numeric_19_9</v>
      </c>
      <c r="B3427" s="112">
        <f>IF(COL_SIZES[[#This Row],[datatype]] = "varchar",
  MIN(
    COL_SIZES[[#This Row],[column_length]],
    IFERROR(VALUE(VLOOKUP(
      COL_SIZES[[#This Row],[table_name]]&amp;"."&amp;COL_SIZES[[#This Row],[column_name]],
      AVG_COL_SIZES[#Data],2,FALSE)),
    COL_SIZES[[#This Row],[column_length]])
  ),
  COL_SIZES[[#This Row],[column_length]])</f>
        <v>9</v>
      </c>
      <c r="C3427" s="113">
        <f>VLOOKUP(A3427,DBMS_TYPE_SIZES[],2,FALSE)</f>
        <v>9</v>
      </c>
      <c r="D3427" s="113">
        <f>VLOOKUP(A3427,DBMS_TYPE_SIZES[],3,FALSE)</f>
        <v>9</v>
      </c>
      <c r="E3427" s="114">
        <f>VLOOKUP(A3427,DBMS_TYPE_SIZES[],4,FALSE)</f>
        <v>9</v>
      </c>
      <c r="F3427" t="s">
        <v>320</v>
      </c>
      <c r="G3427" t="s">
        <v>1243</v>
      </c>
      <c r="H3427" t="s">
        <v>62</v>
      </c>
      <c r="I3427">
        <v>19</v>
      </c>
      <c r="J3427">
        <v>9</v>
      </c>
    </row>
    <row r="3428" spans="1:10">
      <c r="A3428" s="112" t="str">
        <f>COL_SIZES[[#This Row],[datatype]]&amp;"_"&amp;COL_SIZES[[#This Row],[column_prec]]&amp;"_"&amp;COL_SIZES[[#This Row],[col_len]]</f>
        <v>numeric_1_5</v>
      </c>
      <c r="B3428" s="112">
        <f>IF(COL_SIZES[[#This Row],[datatype]] = "varchar",
  MIN(
    COL_SIZES[[#This Row],[column_length]],
    IFERROR(VALUE(VLOOKUP(
      COL_SIZES[[#This Row],[table_name]]&amp;"."&amp;COL_SIZES[[#This Row],[column_name]],
      AVG_COL_SIZES[#Data],2,FALSE)),
    COL_SIZES[[#This Row],[column_length]])
  ),
  COL_SIZES[[#This Row],[column_length]])</f>
        <v>5</v>
      </c>
      <c r="C3428" s="113">
        <f>VLOOKUP(A3428,DBMS_TYPE_SIZES[],2,FALSE)</f>
        <v>5</v>
      </c>
      <c r="D3428" s="113">
        <f>VLOOKUP(A3428,DBMS_TYPE_SIZES[],3,FALSE)</f>
        <v>5</v>
      </c>
      <c r="E3428" s="114">
        <f>VLOOKUP(A3428,DBMS_TYPE_SIZES[],4,FALSE)</f>
        <v>5</v>
      </c>
      <c r="F3428" t="s">
        <v>320</v>
      </c>
      <c r="G3428" t="s">
        <v>496</v>
      </c>
      <c r="H3428" t="s">
        <v>62</v>
      </c>
      <c r="I3428">
        <v>1</v>
      </c>
      <c r="J3428">
        <v>5</v>
      </c>
    </row>
    <row r="3429" spans="1:10">
      <c r="A3429" s="112" t="str">
        <f>COL_SIZES[[#This Row],[datatype]]&amp;"_"&amp;COL_SIZES[[#This Row],[column_prec]]&amp;"_"&amp;COL_SIZES[[#This Row],[col_len]]</f>
        <v>numeric_19_9</v>
      </c>
      <c r="B3429" s="112">
        <f>IF(COL_SIZES[[#This Row],[datatype]] = "varchar",
  MIN(
    COL_SIZES[[#This Row],[column_length]],
    IFERROR(VALUE(VLOOKUP(
      COL_SIZES[[#This Row],[table_name]]&amp;"."&amp;COL_SIZES[[#This Row],[column_name]],
      AVG_COL_SIZES[#Data],2,FALSE)),
    COL_SIZES[[#This Row],[column_length]])
  ),
  COL_SIZES[[#This Row],[column_length]])</f>
        <v>9</v>
      </c>
      <c r="C3429" s="113">
        <f>VLOOKUP(A3429,DBMS_TYPE_SIZES[],2,FALSE)</f>
        <v>9</v>
      </c>
      <c r="D3429" s="113">
        <f>VLOOKUP(A3429,DBMS_TYPE_SIZES[],3,FALSE)</f>
        <v>9</v>
      </c>
      <c r="E3429" s="114">
        <f>VLOOKUP(A3429,DBMS_TYPE_SIZES[],4,FALSE)</f>
        <v>9</v>
      </c>
      <c r="F3429" t="s">
        <v>320</v>
      </c>
      <c r="G3429" t="s">
        <v>143</v>
      </c>
      <c r="H3429" t="s">
        <v>62</v>
      </c>
      <c r="I3429">
        <v>19</v>
      </c>
      <c r="J3429">
        <v>9</v>
      </c>
    </row>
    <row r="3430" spans="1:10">
      <c r="A3430" s="112" t="str">
        <f>COL_SIZES[[#This Row],[datatype]]&amp;"_"&amp;COL_SIZES[[#This Row],[column_prec]]&amp;"_"&amp;COL_SIZES[[#This Row],[col_len]]</f>
        <v>int_10_4</v>
      </c>
      <c r="B3430" s="112">
        <f>IF(COL_SIZES[[#This Row],[datatype]] = "varchar",
  MIN(
    COL_SIZES[[#This Row],[column_length]],
    IFERROR(VALUE(VLOOKUP(
      COL_SIZES[[#This Row],[table_name]]&amp;"."&amp;COL_SIZES[[#This Row],[column_name]],
      AVG_COL_SIZES[#Data],2,FALSE)),
    COL_SIZES[[#This Row],[column_length]])
  ),
  COL_SIZES[[#This Row],[column_length]])</f>
        <v>4</v>
      </c>
      <c r="C3430" s="113">
        <f>VLOOKUP(A3430,DBMS_TYPE_SIZES[],2,FALSE)</f>
        <v>9</v>
      </c>
      <c r="D3430" s="113">
        <f>VLOOKUP(A3430,DBMS_TYPE_SIZES[],3,FALSE)</f>
        <v>4</v>
      </c>
      <c r="E3430" s="114">
        <f>VLOOKUP(A3430,DBMS_TYPE_SIZES[],4,FALSE)</f>
        <v>4</v>
      </c>
      <c r="F3430" t="s">
        <v>320</v>
      </c>
      <c r="G3430" t="s">
        <v>70</v>
      </c>
      <c r="H3430" t="s">
        <v>18</v>
      </c>
      <c r="I3430">
        <v>10</v>
      </c>
      <c r="J3430">
        <v>4</v>
      </c>
    </row>
    <row r="3431" spans="1:10">
      <c r="A3431" s="112" t="str">
        <f>COL_SIZES[[#This Row],[datatype]]&amp;"_"&amp;COL_SIZES[[#This Row],[column_prec]]&amp;"_"&amp;COL_SIZES[[#This Row],[col_len]]</f>
        <v>numeric_19_9</v>
      </c>
      <c r="B3431" s="112">
        <f>IF(COL_SIZES[[#This Row],[datatype]] = "varchar",
  MIN(
    COL_SIZES[[#This Row],[column_length]],
    IFERROR(VALUE(VLOOKUP(
      COL_SIZES[[#This Row],[table_name]]&amp;"."&amp;COL_SIZES[[#This Row],[column_name]],
      AVG_COL_SIZES[#Data],2,FALSE)),
    COL_SIZES[[#This Row],[column_length]])
  ),
  COL_SIZES[[#This Row],[column_length]])</f>
        <v>9</v>
      </c>
      <c r="C3431" s="113">
        <f>VLOOKUP(A3431,DBMS_TYPE_SIZES[],2,FALSE)</f>
        <v>9</v>
      </c>
      <c r="D3431" s="113">
        <f>VLOOKUP(A3431,DBMS_TYPE_SIZES[],3,FALSE)</f>
        <v>9</v>
      </c>
      <c r="E3431" s="114">
        <f>VLOOKUP(A3431,DBMS_TYPE_SIZES[],4,FALSE)</f>
        <v>9</v>
      </c>
      <c r="F3431" t="s">
        <v>320</v>
      </c>
      <c r="G3431" t="s">
        <v>1342</v>
      </c>
      <c r="H3431" t="s">
        <v>62</v>
      </c>
      <c r="I3431">
        <v>19</v>
      </c>
      <c r="J3431">
        <v>9</v>
      </c>
    </row>
    <row r="3432" spans="1:10">
      <c r="A3432" s="112" t="str">
        <f>COL_SIZES[[#This Row],[datatype]]&amp;"_"&amp;COL_SIZES[[#This Row],[column_prec]]&amp;"_"&amp;COL_SIZES[[#This Row],[col_len]]</f>
        <v>int_10_4</v>
      </c>
      <c r="B3432" s="112">
        <f>IF(COL_SIZES[[#This Row],[datatype]] = "varchar",
  MIN(
    COL_SIZES[[#This Row],[column_length]],
    IFERROR(VALUE(VLOOKUP(
      COL_SIZES[[#This Row],[table_name]]&amp;"."&amp;COL_SIZES[[#This Row],[column_name]],
      AVG_COL_SIZES[#Data],2,FALSE)),
    COL_SIZES[[#This Row],[column_length]])
  ),
  COL_SIZES[[#This Row],[column_length]])</f>
        <v>4</v>
      </c>
      <c r="C3432" s="113">
        <f>VLOOKUP(A3432,DBMS_TYPE_SIZES[],2,FALSE)</f>
        <v>9</v>
      </c>
      <c r="D3432" s="113">
        <f>VLOOKUP(A3432,DBMS_TYPE_SIZES[],3,FALSE)</f>
        <v>4</v>
      </c>
      <c r="E3432" s="114">
        <f>VLOOKUP(A3432,DBMS_TYPE_SIZES[],4,FALSE)</f>
        <v>4</v>
      </c>
      <c r="F3432" t="s">
        <v>320</v>
      </c>
      <c r="G3432" t="s">
        <v>288</v>
      </c>
      <c r="H3432" t="s">
        <v>18</v>
      </c>
      <c r="I3432">
        <v>10</v>
      </c>
      <c r="J3432">
        <v>4</v>
      </c>
    </row>
    <row r="3433" spans="1:10">
      <c r="A3433" s="112" t="str">
        <f>COL_SIZES[[#This Row],[datatype]]&amp;"_"&amp;COL_SIZES[[#This Row],[column_prec]]&amp;"_"&amp;COL_SIZES[[#This Row],[col_len]]</f>
        <v>varchar_0_255</v>
      </c>
      <c r="B3433" s="112">
        <f>IF(COL_SIZES[[#This Row],[datatype]] = "varchar",
  MIN(
    COL_SIZES[[#This Row],[column_length]],
    IFERROR(VALUE(VLOOKUP(
      COL_SIZES[[#This Row],[table_name]]&amp;"."&amp;COL_SIZES[[#This Row],[column_name]],
      AVG_COL_SIZES[#Data],2,FALSE)),
    COL_SIZES[[#This Row],[column_length]])
  ),
  COL_SIZES[[#This Row],[column_length]])</f>
        <v>255</v>
      </c>
      <c r="C3433" s="113">
        <f>VLOOKUP(A3433,DBMS_TYPE_SIZES[],2,FALSE)</f>
        <v>255</v>
      </c>
      <c r="D3433" s="113">
        <f>VLOOKUP(A3433,DBMS_TYPE_SIZES[],3,FALSE)</f>
        <v>255</v>
      </c>
      <c r="E3433" s="114">
        <f>VLOOKUP(A3433,DBMS_TYPE_SIZES[],4,FALSE)</f>
        <v>256</v>
      </c>
      <c r="F3433" t="s">
        <v>320</v>
      </c>
      <c r="G3433" t="s">
        <v>764</v>
      </c>
      <c r="H3433" t="s">
        <v>86</v>
      </c>
      <c r="I3433">
        <v>0</v>
      </c>
      <c r="J3433">
        <v>255</v>
      </c>
    </row>
    <row r="3434" spans="1:10">
      <c r="A3434" s="112" t="str">
        <f>COL_SIZES[[#This Row],[datatype]]&amp;"_"&amp;COL_SIZES[[#This Row],[column_prec]]&amp;"_"&amp;COL_SIZES[[#This Row],[col_len]]</f>
        <v>int_10_4</v>
      </c>
      <c r="B3434" s="112">
        <f>IF(COL_SIZES[[#This Row],[datatype]] = "varchar",
  MIN(
    COL_SIZES[[#This Row],[column_length]],
    IFERROR(VALUE(VLOOKUP(
      COL_SIZES[[#This Row],[table_name]]&amp;"."&amp;COL_SIZES[[#This Row],[column_name]],
      AVG_COL_SIZES[#Data],2,FALSE)),
    COL_SIZES[[#This Row],[column_length]])
  ),
  COL_SIZES[[#This Row],[column_length]])</f>
        <v>4</v>
      </c>
      <c r="C3434" s="113">
        <f>VLOOKUP(A3434,DBMS_TYPE_SIZES[],2,FALSE)</f>
        <v>9</v>
      </c>
      <c r="D3434" s="113">
        <f>VLOOKUP(A3434,DBMS_TYPE_SIZES[],3,FALSE)</f>
        <v>4</v>
      </c>
      <c r="E3434" s="114">
        <f>VLOOKUP(A3434,DBMS_TYPE_SIZES[],4,FALSE)</f>
        <v>4</v>
      </c>
      <c r="F3434" t="s">
        <v>320</v>
      </c>
      <c r="G3434" t="s">
        <v>212</v>
      </c>
      <c r="H3434" t="s">
        <v>18</v>
      </c>
      <c r="I3434">
        <v>10</v>
      </c>
      <c r="J3434">
        <v>4</v>
      </c>
    </row>
    <row r="3435" spans="1:10">
      <c r="A3435" s="112" t="str">
        <f>COL_SIZES[[#This Row],[datatype]]&amp;"_"&amp;COL_SIZES[[#This Row],[column_prec]]&amp;"_"&amp;COL_SIZES[[#This Row],[col_len]]</f>
        <v>int_10_4</v>
      </c>
      <c r="B3435" s="112">
        <f>IF(COL_SIZES[[#This Row],[datatype]] = "varchar",
  MIN(
    COL_SIZES[[#This Row],[column_length]],
    IFERROR(VALUE(VLOOKUP(
      COL_SIZES[[#This Row],[table_name]]&amp;"."&amp;COL_SIZES[[#This Row],[column_name]],
      AVG_COL_SIZES[#Data],2,FALSE)),
    COL_SIZES[[#This Row],[column_length]])
  ),
  COL_SIZES[[#This Row],[column_length]])</f>
        <v>4</v>
      </c>
      <c r="C3435" s="113">
        <f>VLOOKUP(A3435,DBMS_TYPE_SIZES[],2,FALSE)</f>
        <v>9</v>
      </c>
      <c r="D3435" s="113">
        <f>VLOOKUP(A3435,DBMS_TYPE_SIZES[],3,FALSE)</f>
        <v>4</v>
      </c>
      <c r="E3435" s="114">
        <f>VLOOKUP(A3435,DBMS_TYPE_SIZES[],4,FALSE)</f>
        <v>4</v>
      </c>
      <c r="F3435" t="s">
        <v>320</v>
      </c>
      <c r="G3435" t="s">
        <v>250</v>
      </c>
      <c r="H3435" t="s">
        <v>18</v>
      </c>
      <c r="I3435">
        <v>10</v>
      </c>
      <c r="J3435">
        <v>4</v>
      </c>
    </row>
    <row r="3436" spans="1:10">
      <c r="A3436" s="112" t="str">
        <f>COL_SIZES[[#This Row],[datatype]]&amp;"_"&amp;COL_SIZES[[#This Row],[column_prec]]&amp;"_"&amp;COL_SIZES[[#This Row],[col_len]]</f>
        <v>int_10_4</v>
      </c>
      <c r="B3436" s="112">
        <f>IF(COL_SIZES[[#This Row],[datatype]] = "varchar",
  MIN(
    COL_SIZES[[#This Row],[column_length]],
    IFERROR(VALUE(VLOOKUP(
      COL_SIZES[[#This Row],[table_name]]&amp;"."&amp;COL_SIZES[[#This Row],[column_name]],
      AVG_COL_SIZES[#Data],2,FALSE)),
    COL_SIZES[[#This Row],[column_length]])
  ),
  COL_SIZES[[#This Row],[column_length]])</f>
        <v>4</v>
      </c>
      <c r="C3436" s="113">
        <f>VLOOKUP(A3436,DBMS_TYPE_SIZES[],2,FALSE)</f>
        <v>9</v>
      </c>
      <c r="D3436" s="113">
        <f>VLOOKUP(A3436,DBMS_TYPE_SIZES[],3,FALSE)</f>
        <v>4</v>
      </c>
      <c r="E3436" s="114">
        <f>VLOOKUP(A3436,DBMS_TYPE_SIZES[],4,FALSE)</f>
        <v>4</v>
      </c>
      <c r="F3436" t="s">
        <v>320</v>
      </c>
      <c r="G3436" t="s">
        <v>263</v>
      </c>
      <c r="H3436" t="s">
        <v>18</v>
      </c>
      <c r="I3436">
        <v>10</v>
      </c>
      <c r="J3436">
        <v>4</v>
      </c>
    </row>
    <row r="3437" spans="1:10">
      <c r="A3437" s="112" t="str">
        <f>COL_SIZES[[#This Row],[datatype]]&amp;"_"&amp;COL_SIZES[[#This Row],[column_prec]]&amp;"_"&amp;COL_SIZES[[#This Row],[col_len]]</f>
        <v>int_10_4</v>
      </c>
      <c r="B3437" s="112">
        <f>IF(COL_SIZES[[#This Row],[datatype]] = "varchar",
  MIN(
    COL_SIZES[[#This Row],[column_length]],
    IFERROR(VALUE(VLOOKUP(
      COL_SIZES[[#This Row],[table_name]]&amp;"."&amp;COL_SIZES[[#This Row],[column_name]],
      AVG_COL_SIZES[#Data],2,FALSE)),
    COL_SIZES[[#This Row],[column_length]])
  ),
  COL_SIZES[[#This Row],[column_length]])</f>
        <v>4</v>
      </c>
      <c r="C3437" s="113">
        <f>VLOOKUP(A3437,DBMS_TYPE_SIZES[],2,FALSE)</f>
        <v>9</v>
      </c>
      <c r="D3437" s="113">
        <f>VLOOKUP(A3437,DBMS_TYPE_SIZES[],3,FALSE)</f>
        <v>4</v>
      </c>
      <c r="E3437" s="114">
        <f>VLOOKUP(A3437,DBMS_TYPE_SIZES[],4,FALSE)</f>
        <v>4</v>
      </c>
      <c r="F3437" t="s">
        <v>320</v>
      </c>
      <c r="G3437" t="s">
        <v>1569</v>
      </c>
      <c r="H3437" t="s">
        <v>18</v>
      </c>
      <c r="I3437">
        <v>10</v>
      </c>
      <c r="J3437">
        <v>4</v>
      </c>
    </row>
    <row r="3438" spans="1:10">
      <c r="A3438" s="112" t="str">
        <f>COL_SIZES[[#This Row],[datatype]]&amp;"_"&amp;COL_SIZES[[#This Row],[column_prec]]&amp;"_"&amp;COL_SIZES[[#This Row],[col_len]]</f>
        <v>numeric_1_5</v>
      </c>
      <c r="B3438" s="112">
        <f>IF(COL_SIZES[[#This Row],[datatype]] = "varchar",
  MIN(
    COL_SIZES[[#This Row],[column_length]],
    IFERROR(VALUE(VLOOKUP(
      COL_SIZES[[#This Row],[table_name]]&amp;"."&amp;COL_SIZES[[#This Row],[column_name]],
      AVG_COL_SIZES[#Data],2,FALSE)),
    COL_SIZES[[#This Row],[column_length]])
  ),
  COL_SIZES[[#This Row],[column_length]])</f>
        <v>5</v>
      </c>
      <c r="C3438" s="113">
        <f>VLOOKUP(A3438,DBMS_TYPE_SIZES[],2,FALSE)</f>
        <v>5</v>
      </c>
      <c r="D3438" s="113">
        <f>VLOOKUP(A3438,DBMS_TYPE_SIZES[],3,FALSE)</f>
        <v>5</v>
      </c>
      <c r="E3438" s="114">
        <f>VLOOKUP(A3438,DBMS_TYPE_SIZES[],4,FALSE)</f>
        <v>5</v>
      </c>
      <c r="F3438" t="s">
        <v>320</v>
      </c>
      <c r="G3438" t="s">
        <v>502</v>
      </c>
      <c r="H3438" t="s">
        <v>62</v>
      </c>
      <c r="I3438">
        <v>1</v>
      </c>
      <c r="J3438">
        <v>5</v>
      </c>
    </row>
    <row r="3439" spans="1:10">
      <c r="A3439" s="112" t="str">
        <f>COL_SIZES[[#This Row],[datatype]]&amp;"_"&amp;COL_SIZES[[#This Row],[column_prec]]&amp;"_"&amp;COL_SIZES[[#This Row],[col_len]]</f>
        <v>int_10_4</v>
      </c>
      <c r="B3439" s="112">
        <f>IF(COL_SIZES[[#This Row],[datatype]] = "varchar",
  MIN(
    COL_SIZES[[#This Row],[column_length]],
    IFERROR(VALUE(VLOOKUP(
      COL_SIZES[[#This Row],[table_name]]&amp;"."&amp;COL_SIZES[[#This Row],[column_name]],
      AVG_COL_SIZES[#Data],2,FALSE)),
    COL_SIZES[[#This Row],[column_length]])
  ),
  COL_SIZES[[#This Row],[column_length]])</f>
        <v>4</v>
      </c>
      <c r="C3439" s="113">
        <f>VLOOKUP(A3439,DBMS_TYPE_SIZES[],2,FALSE)</f>
        <v>9</v>
      </c>
      <c r="D3439" s="113">
        <f>VLOOKUP(A3439,DBMS_TYPE_SIZES[],3,FALSE)</f>
        <v>4</v>
      </c>
      <c r="E3439" s="114">
        <f>VLOOKUP(A3439,DBMS_TYPE_SIZES[],4,FALSE)</f>
        <v>4</v>
      </c>
      <c r="F3439" t="s">
        <v>320</v>
      </c>
      <c r="G3439" t="s">
        <v>723</v>
      </c>
      <c r="H3439" t="s">
        <v>18</v>
      </c>
      <c r="I3439">
        <v>10</v>
      </c>
      <c r="J3439">
        <v>4</v>
      </c>
    </row>
    <row r="3440" spans="1:10">
      <c r="A3440" s="112" t="str">
        <f>COL_SIZES[[#This Row],[datatype]]&amp;"_"&amp;COL_SIZES[[#This Row],[column_prec]]&amp;"_"&amp;COL_SIZES[[#This Row],[col_len]]</f>
        <v>int_10_4</v>
      </c>
      <c r="B3440" s="112">
        <f>IF(COL_SIZES[[#This Row],[datatype]] = "varchar",
  MIN(
    COL_SIZES[[#This Row],[column_length]],
    IFERROR(VALUE(VLOOKUP(
      COL_SIZES[[#This Row],[table_name]]&amp;"."&amp;COL_SIZES[[#This Row],[column_name]],
      AVG_COL_SIZES[#Data],2,FALSE)),
    COL_SIZES[[#This Row],[column_length]])
  ),
  COL_SIZES[[#This Row],[column_length]])</f>
        <v>4</v>
      </c>
      <c r="C3440" s="113">
        <f>VLOOKUP(A3440,DBMS_TYPE_SIZES[],2,FALSE)</f>
        <v>9</v>
      </c>
      <c r="D3440" s="113">
        <f>VLOOKUP(A3440,DBMS_TYPE_SIZES[],3,FALSE)</f>
        <v>4</v>
      </c>
      <c r="E3440" s="114">
        <f>VLOOKUP(A3440,DBMS_TYPE_SIZES[],4,FALSE)</f>
        <v>4</v>
      </c>
      <c r="F3440" t="s">
        <v>320</v>
      </c>
      <c r="G3440" t="s">
        <v>1244</v>
      </c>
      <c r="H3440" t="s">
        <v>18</v>
      </c>
      <c r="I3440">
        <v>10</v>
      </c>
      <c r="J3440">
        <v>4</v>
      </c>
    </row>
    <row r="3441" spans="1:10">
      <c r="A3441" s="112" t="str">
        <f>COL_SIZES[[#This Row],[datatype]]&amp;"_"&amp;COL_SIZES[[#This Row],[column_prec]]&amp;"_"&amp;COL_SIZES[[#This Row],[col_len]]</f>
        <v>int_10_4</v>
      </c>
      <c r="B3441" s="112">
        <f>IF(COL_SIZES[[#This Row],[datatype]] = "varchar",
  MIN(
    COL_SIZES[[#This Row],[column_length]],
    IFERROR(VALUE(VLOOKUP(
      COL_SIZES[[#This Row],[table_name]]&amp;"."&amp;COL_SIZES[[#This Row],[column_name]],
      AVG_COL_SIZES[#Data],2,FALSE)),
    COL_SIZES[[#This Row],[column_length]])
  ),
  COL_SIZES[[#This Row],[column_length]])</f>
        <v>4</v>
      </c>
      <c r="C3441" s="113">
        <f>VLOOKUP(A3441,DBMS_TYPE_SIZES[],2,FALSE)</f>
        <v>9</v>
      </c>
      <c r="D3441" s="113">
        <f>VLOOKUP(A3441,DBMS_TYPE_SIZES[],3,FALSE)</f>
        <v>4</v>
      </c>
      <c r="E3441" s="114">
        <f>VLOOKUP(A3441,DBMS_TYPE_SIZES[],4,FALSE)</f>
        <v>4</v>
      </c>
      <c r="F3441" t="s">
        <v>320</v>
      </c>
      <c r="G3441" t="s">
        <v>303</v>
      </c>
      <c r="H3441" t="s">
        <v>18</v>
      </c>
      <c r="I3441">
        <v>10</v>
      </c>
      <c r="J3441">
        <v>4</v>
      </c>
    </row>
    <row r="3442" spans="1:10">
      <c r="A3442" s="112" t="str">
        <f>COL_SIZES[[#This Row],[datatype]]&amp;"_"&amp;COL_SIZES[[#This Row],[column_prec]]&amp;"_"&amp;COL_SIZES[[#This Row],[col_len]]</f>
        <v>int_10_4</v>
      </c>
      <c r="B3442" s="112">
        <f>IF(COL_SIZES[[#This Row],[datatype]] = "varchar",
  MIN(
    COL_SIZES[[#This Row],[column_length]],
    IFERROR(VALUE(VLOOKUP(
      COL_SIZES[[#This Row],[table_name]]&amp;"."&amp;COL_SIZES[[#This Row],[column_name]],
      AVG_COL_SIZES[#Data],2,FALSE)),
    COL_SIZES[[#This Row],[column_length]])
  ),
  COL_SIZES[[#This Row],[column_length]])</f>
        <v>4</v>
      </c>
      <c r="C3442" s="113">
        <f>VLOOKUP(A3442,DBMS_TYPE_SIZES[],2,FALSE)</f>
        <v>9</v>
      </c>
      <c r="D3442" s="113">
        <f>VLOOKUP(A3442,DBMS_TYPE_SIZES[],3,FALSE)</f>
        <v>4</v>
      </c>
      <c r="E3442" s="114">
        <f>VLOOKUP(A3442,DBMS_TYPE_SIZES[],4,FALSE)</f>
        <v>4</v>
      </c>
      <c r="F3442" t="s">
        <v>320</v>
      </c>
      <c r="G3442" t="s">
        <v>264</v>
      </c>
      <c r="H3442" t="s">
        <v>18</v>
      </c>
      <c r="I3442">
        <v>10</v>
      </c>
      <c r="J3442">
        <v>4</v>
      </c>
    </row>
    <row r="3443" spans="1:10">
      <c r="A3443" s="112" t="str">
        <f>COL_SIZES[[#This Row],[datatype]]&amp;"_"&amp;COL_SIZES[[#This Row],[column_prec]]&amp;"_"&amp;COL_SIZES[[#This Row],[col_len]]</f>
        <v>int_10_4</v>
      </c>
      <c r="B3443" s="112">
        <f>IF(COL_SIZES[[#This Row],[datatype]] = "varchar",
  MIN(
    COL_SIZES[[#This Row],[column_length]],
    IFERROR(VALUE(VLOOKUP(
      COL_SIZES[[#This Row],[table_name]]&amp;"."&amp;COL_SIZES[[#This Row],[column_name]],
      AVG_COL_SIZES[#Data],2,FALSE)),
    COL_SIZES[[#This Row],[column_length]])
  ),
  COL_SIZES[[#This Row],[column_length]])</f>
        <v>4</v>
      </c>
      <c r="C3443" s="113">
        <f>VLOOKUP(A3443,DBMS_TYPE_SIZES[],2,FALSE)</f>
        <v>9</v>
      </c>
      <c r="D3443" s="113">
        <f>VLOOKUP(A3443,DBMS_TYPE_SIZES[],3,FALSE)</f>
        <v>4</v>
      </c>
      <c r="E3443" s="114">
        <f>VLOOKUP(A3443,DBMS_TYPE_SIZES[],4,FALSE)</f>
        <v>4</v>
      </c>
      <c r="F3443" t="s">
        <v>320</v>
      </c>
      <c r="G3443" t="s">
        <v>295</v>
      </c>
      <c r="H3443" t="s">
        <v>18</v>
      </c>
      <c r="I3443">
        <v>10</v>
      </c>
      <c r="J3443">
        <v>4</v>
      </c>
    </row>
    <row r="3444" spans="1:10">
      <c r="A3444" s="112" t="str">
        <f>COL_SIZES[[#This Row],[datatype]]&amp;"_"&amp;COL_SIZES[[#This Row],[column_prec]]&amp;"_"&amp;COL_SIZES[[#This Row],[col_len]]</f>
        <v>int_10_4</v>
      </c>
      <c r="B3444" s="112">
        <f>IF(COL_SIZES[[#This Row],[datatype]] = "varchar",
  MIN(
    COL_SIZES[[#This Row],[column_length]],
    IFERROR(VALUE(VLOOKUP(
      COL_SIZES[[#This Row],[table_name]]&amp;"."&amp;COL_SIZES[[#This Row],[column_name]],
      AVG_COL_SIZES[#Data],2,FALSE)),
    COL_SIZES[[#This Row],[column_length]])
  ),
  COL_SIZES[[#This Row],[column_length]])</f>
        <v>4</v>
      </c>
      <c r="C3444" s="113">
        <f>VLOOKUP(A3444,DBMS_TYPE_SIZES[],2,FALSE)</f>
        <v>9</v>
      </c>
      <c r="D3444" s="113">
        <f>VLOOKUP(A3444,DBMS_TYPE_SIZES[],3,FALSE)</f>
        <v>4</v>
      </c>
      <c r="E3444" s="114">
        <f>VLOOKUP(A3444,DBMS_TYPE_SIZES[],4,FALSE)</f>
        <v>4</v>
      </c>
      <c r="F3444" t="s">
        <v>320</v>
      </c>
      <c r="G3444" t="s">
        <v>297</v>
      </c>
      <c r="H3444" t="s">
        <v>18</v>
      </c>
      <c r="I3444">
        <v>10</v>
      </c>
      <c r="J3444">
        <v>4</v>
      </c>
    </row>
    <row r="3445" spans="1:10">
      <c r="A3445" s="112" t="str">
        <f>COL_SIZES[[#This Row],[datatype]]&amp;"_"&amp;COL_SIZES[[#This Row],[column_prec]]&amp;"_"&amp;COL_SIZES[[#This Row],[col_len]]</f>
        <v>numeric_19_9</v>
      </c>
      <c r="B3445" s="112">
        <f>IF(COL_SIZES[[#This Row],[datatype]] = "varchar",
  MIN(
    COL_SIZES[[#This Row],[column_length]],
    IFERROR(VALUE(VLOOKUP(
      COL_SIZES[[#This Row],[table_name]]&amp;"."&amp;COL_SIZES[[#This Row],[column_name]],
      AVG_COL_SIZES[#Data],2,FALSE)),
    COL_SIZES[[#This Row],[column_length]])
  ),
  COL_SIZES[[#This Row],[column_length]])</f>
        <v>9</v>
      </c>
      <c r="C3445" s="113">
        <f>VLOOKUP(A3445,DBMS_TYPE_SIZES[],2,FALSE)</f>
        <v>9</v>
      </c>
      <c r="D3445" s="113">
        <f>VLOOKUP(A3445,DBMS_TYPE_SIZES[],3,FALSE)</f>
        <v>9</v>
      </c>
      <c r="E3445" s="114">
        <f>VLOOKUP(A3445,DBMS_TYPE_SIZES[],4,FALSE)</f>
        <v>9</v>
      </c>
      <c r="F3445" t="s">
        <v>320</v>
      </c>
      <c r="G3445" t="s">
        <v>301</v>
      </c>
      <c r="H3445" t="s">
        <v>62</v>
      </c>
      <c r="I3445">
        <v>19</v>
      </c>
      <c r="J3445">
        <v>9</v>
      </c>
    </row>
    <row r="3446" spans="1:10">
      <c r="A3446" s="112" t="str">
        <f>COL_SIZES[[#This Row],[datatype]]&amp;"_"&amp;COL_SIZES[[#This Row],[column_prec]]&amp;"_"&amp;COL_SIZES[[#This Row],[col_len]]</f>
        <v>int_10_4</v>
      </c>
      <c r="B3446" s="112">
        <f>IF(COL_SIZES[[#This Row],[datatype]] = "varchar",
  MIN(
    COL_SIZES[[#This Row],[column_length]],
    IFERROR(VALUE(VLOOKUP(
      COL_SIZES[[#This Row],[table_name]]&amp;"."&amp;COL_SIZES[[#This Row],[column_name]],
      AVG_COL_SIZES[#Data],2,FALSE)),
    COL_SIZES[[#This Row],[column_length]])
  ),
  COL_SIZES[[#This Row],[column_length]])</f>
        <v>4</v>
      </c>
      <c r="C3446" s="113">
        <f>VLOOKUP(A3446,DBMS_TYPE_SIZES[],2,FALSE)</f>
        <v>9</v>
      </c>
      <c r="D3446" s="113">
        <f>VLOOKUP(A3446,DBMS_TYPE_SIZES[],3,FALSE)</f>
        <v>4</v>
      </c>
      <c r="E3446" s="114">
        <f>VLOOKUP(A3446,DBMS_TYPE_SIZES[],4,FALSE)</f>
        <v>4</v>
      </c>
      <c r="F3446" t="s">
        <v>320</v>
      </c>
      <c r="G3446" t="s">
        <v>1376</v>
      </c>
      <c r="H3446" t="s">
        <v>18</v>
      </c>
      <c r="I3446">
        <v>10</v>
      </c>
      <c r="J3446">
        <v>4</v>
      </c>
    </row>
    <row r="3447" spans="1:10">
      <c r="A3447" s="112" t="str">
        <f>COL_SIZES[[#This Row],[datatype]]&amp;"_"&amp;COL_SIZES[[#This Row],[column_prec]]&amp;"_"&amp;COL_SIZES[[#This Row],[col_len]]</f>
        <v>numeric_19_9</v>
      </c>
      <c r="B3447" s="112">
        <f>IF(COL_SIZES[[#This Row],[datatype]] = "varchar",
  MIN(
    COL_SIZES[[#This Row],[column_length]],
    IFERROR(VALUE(VLOOKUP(
      COL_SIZES[[#This Row],[table_name]]&amp;"."&amp;COL_SIZES[[#This Row],[column_name]],
      AVG_COL_SIZES[#Data],2,FALSE)),
    COL_SIZES[[#This Row],[column_length]])
  ),
  COL_SIZES[[#This Row],[column_length]])</f>
        <v>9</v>
      </c>
      <c r="C3447" s="113">
        <f>VLOOKUP(A3447,DBMS_TYPE_SIZES[],2,FALSE)</f>
        <v>9</v>
      </c>
      <c r="D3447" s="113">
        <f>VLOOKUP(A3447,DBMS_TYPE_SIZES[],3,FALSE)</f>
        <v>9</v>
      </c>
      <c r="E3447" s="114">
        <f>VLOOKUP(A3447,DBMS_TYPE_SIZES[],4,FALSE)</f>
        <v>9</v>
      </c>
      <c r="F3447" t="s">
        <v>320</v>
      </c>
      <c r="G3447" t="s">
        <v>304</v>
      </c>
      <c r="H3447" t="s">
        <v>62</v>
      </c>
      <c r="I3447">
        <v>19</v>
      </c>
      <c r="J3447">
        <v>9</v>
      </c>
    </row>
    <row r="3448" spans="1:10">
      <c r="A3448" s="112" t="str">
        <f>COL_SIZES[[#This Row],[datatype]]&amp;"_"&amp;COL_SIZES[[#This Row],[column_prec]]&amp;"_"&amp;COL_SIZES[[#This Row],[col_len]]</f>
        <v>int_10_4</v>
      </c>
      <c r="B3448" s="112">
        <f>IF(COL_SIZES[[#This Row],[datatype]] = "varchar",
  MIN(
    COL_SIZES[[#This Row],[column_length]],
    IFERROR(VALUE(VLOOKUP(
      COL_SIZES[[#This Row],[table_name]]&amp;"."&amp;COL_SIZES[[#This Row],[column_name]],
      AVG_COL_SIZES[#Data],2,FALSE)),
    COL_SIZES[[#This Row],[column_length]])
  ),
  COL_SIZES[[#This Row],[column_length]])</f>
        <v>4</v>
      </c>
      <c r="C3448" s="113">
        <f>VLOOKUP(A3448,DBMS_TYPE_SIZES[],2,FALSE)</f>
        <v>9</v>
      </c>
      <c r="D3448" s="113">
        <f>VLOOKUP(A3448,DBMS_TYPE_SIZES[],3,FALSE)</f>
        <v>4</v>
      </c>
      <c r="E3448" s="114">
        <f>VLOOKUP(A3448,DBMS_TYPE_SIZES[],4,FALSE)</f>
        <v>4</v>
      </c>
      <c r="F3448" t="s">
        <v>320</v>
      </c>
      <c r="G3448" t="s">
        <v>1377</v>
      </c>
      <c r="H3448" t="s">
        <v>18</v>
      </c>
      <c r="I3448">
        <v>10</v>
      </c>
      <c r="J3448">
        <v>4</v>
      </c>
    </row>
    <row r="3449" spans="1:10">
      <c r="A3449" s="112" t="str">
        <f>COL_SIZES[[#This Row],[datatype]]&amp;"_"&amp;COL_SIZES[[#This Row],[column_prec]]&amp;"_"&amp;COL_SIZES[[#This Row],[col_len]]</f>
        <v>numeric_19_9</v>
      </c>
      <c r="B3449" s="112">
        <f>IF(COL_SIZES[[#This Row],[datatype]] = "varchar",
  MIN(
    COL_SIZES[[#This Row],[column_length]],
    IFERROR(VALUE(VLOOKUP(
      COL_SIZES[[#This Row],[table_name]]&amp;"."&amp;COL_SIZES[[#This Row],[column_name]],
      AVG_COL_SIZES[#Data],2,FALSE)),
    COL_SIZES[[#This Row],[column_length]])
  ),
  COL_SIZES[[#This Row],[column_length]])</f>
        <v>9</v>
      </c>
      <c r="C3449" s="113">
        <f>VLOOKUP(A3449,DBMS_TYPE_SIZES[],2,FALSE)</f>
        <v>9</v>
      </c>
      <c r="D3449" s="113">
        <f>VLOOKUP(A3449,DBMS_TYPE_SIZES[],3,FALSE)</f>
        <v>9</v>
      </c>
      <c r="E3449" s="114">
        <f>VLOOKUP(A3449,DBMS_TYPE_SIZES[],4,FALSE)</f>
        <v>9</v>
      </c>
      <c r="F3449" t="s">
        <v>320</v>
      </c>
      <c r="G3449" t="s">
        <v>306</v>
      </c>
      <c r="H3449" t="s">
        <v>62</v>
      </c>
      <c r="I3449">
        <v>19</v>
      </c>
      <c r="J3449">
        <v>9</v>
      </c>
    </row>
    <row r="3450" spans="1:10">
      <c r="A3450" s="112" t="str">
        <f>COL_SIZES[[#This Row],[datatype]]&amp;"_"&amp;COL_SIZES[[#This Row],[column_prec]]&amp;"_"&amp;COL_SIZES[[#This Row],[col_len]]</f>
        <v>int_10_4</v>
      </c>
      <c r="B3450" s="112">
        <f>IF(COL_SIZES[[#This Row],[datatype]] = "varchar",
  MIN(
    COL_SIZES[[#This Row],[column_length]],
    IFERROR(VALUE(VLOOKUP(
      COL_SIZES[[#This Row],[table_name]]&amp;"."&amp;COL_SIZES[[#This Row],[column_name]],
      AVG_COL_SIZES[#Data],2,FALSE)),
    COL_SIZES[[#This Row],[column_length]])
  ),
  COL_SIZES[[#This Row],[column_length]])</f>
        <v>4</v>
      </c>
      <c r="C3450" s="113">
        <f>VLOOKUP(A3450,DBMS_TYPE_SIZES[],2,FALSE)</f>
        <v>9</v>
      </c>
      <c r="D3450" s="113">
        <f>VLOOKUP(A3450,DBMS_TYPE_SIZES[],3,FALSE)</f>
        <v>4</v>
      </c>
      <c r="E3450" s="114">
        <f>VLOOKUP(A3450,DBMS_TYPE_SIZES[],4,FALSE)</f>
        <v>4</v>
      </c>
      <c r="F3450" t="s">
        <v>320</v>
      </c>
      <c r="G3450" t="s">
        <v>67</v>
      </c>
      <c r="H3450" t="s">
        <v>18</v>
      </c>
      <c r="I3450">
        <v>10</v>
      </c>
      <c r="J3450">
        <v>4</v>
      </c>
    </row>
    <row r="3451" spans="1:10">
      <c r="A3451" s="112" t="str">
        <f>COL_SIZES[[#This Row],[datatype]]&amp;"_"&amp;COL_SIZES[[#This Row],[column_prec]]&amp;"_"&amp;COL_SIZES[[#This Row],[col_len]]</f>
        <v>numeric_19_9</v>
      </c>
      <c r="B3451" s="112">
        <f>IF(COL_SIZES[[#This Row],[datatype]] = "varchar",
  MIN(
    COL_SIZES[[#This Row],[column_length]],
    IFERROR(VALUE(VLOOKUP(
      COL_SIZES[[#This Row],[table_name]]&amp;"."&amp;COL_SIZES[[#This Row],[column_name]],
      AVG_COL_SIZES[#Data],2,FALSE)),
    COL_SIZES[[#This Row],[column_length]])
  ),
  COL_SIZES[[#This Row],[column_length]])</f>
        <v>9</v>
      </c>
      <c r="C3451" s="113">
        <f>VLOOKUP(A3451,DBMS_TYPE_SIZES[],2,FALSE)</f>
        <v>9</v>
      </c>
      <c r="D3451" s="113">
        <f>VLOOKUP(A3451,DBMS_TYPE_SIZES[],3,FALSE)</f>
        <v>9</v>
      </c>
      <c r="E3451" s="114">
        <f>VLOOKUP(A3451,DBMS_TYPE_SIZES[],4,FALSE)</f>
        <v>9</v>
      </c>
      <c r="F3451" t="s">
        <v>320</v>
      </c>
      <c r="G3451" t="s">
        <v>1343</v>
      </c>
      <c r="H3451" t="s">
        <v>62</v>
      </c>
      <c r="I3451">
        <v>19</v>
      </c>
      <c r="J3451">
        <v>9</v>
      </c>
    </row>
    <row r="3452" spans="1:10">
      <c r="A3452" s="112" t="str">
        <f>COL_SIZES[[#This Row],[datatype]]&amp;"_"&amp;COL_SIZES[[#This Row],[column_prec]]&amp;"_"&amp;COL_SIZES[[#This Row],[col_len]]</f>
        <v>int_10_4</v>
      </c>
      <c r="B3452" s="112">
        <f>IF(COL_SIZES[[#This Row],[datatype]] = "varchar",
  MIN(
    COL_SIZES[[#This Row],[column_length]],
    IFERROR(VALUE(VLOOKUP(
      COL_SIZES[[#This Row],[table_name]]&amp;"."&amp;COL_SIZES[[#This Row],[column_name]],
      AVG_COL_SIZES[#Data],2,FALSE)),
    COL_SIZES[[#This Row],[column_length]])
  ),
  COL_SIZES[[#This Row],[column_length]])</f>
        <v>4</v>
      </c>
      <c r="C3452" s="113">
        <f>VLOOKUP(A3452,DBMS_TYPE_SIZES[],2,FALSE)</f>
        <v>9</v>
      </c>
      <c r="D3452" s="113">
        <f>VLOOKUP(A3452,DBMS_TYPE_SIZES[],3,FALSE)</f>
        <v>4</v>
      </c>
      <c r="E3452" s="114">
        <f>VLOOKUP(A3452,DBMS_TYPE_SIZES[],4,FALSE)</f>
        <v>4</v>
      </c>
      <c r="F3452" t="s">
        <v>320</v>
      </c>
      <c r="G3452" t="s">
        <v>291</v>
      </c>
      <c r="H3452" t="s">
        <v>18</v>
      </c>
      <c r="I3452">
        <v>10</v>
      </c>
      <c r="J3452">
        <v>4</v>
      </c>
    </row>
    <row r="3453" spans="1:10">
      <c r="A3453" s="112" t="str">
        <f>COL_SIZES[[#This Row],[datatype]]&amp;"_"&amp;COL_SIZES[[#This Row],[column_prec]]&amp;"_"&amp;COL_SIZES[[#This Row],[col_len]]</f>
        <v>int_10_4</v>
      </c>
      <c r="B3453" s="112">
        <f>IF(COL_SIZES[[#This Row],[datatype]] = "varchar",
  MIN(
    COL_SIZES[[#This Row],[column_length]],
    IFERROR(VALUE(VLOOKUP(
      COL_SIZES[[#This Row],[table_name]]&amp;"."&amp;COL_SIZES[[#This Row],[column_name]],
      AVG_COL_SIZES[#Data],2,FALSE)),
    COL_SIZES[[#This Row],[column_length]])
  ),
  COL_SIZES[[#This Row],[column_length]])</f>
        <v>4</v>
      </c>
      <c r="C3453" s="113">
        <f>VLOOKUP(A3453,DBMS_TYPE_SIZES[],2,FALSE)</f>
        <v>9</v>
      </c>
      <c r="D3453" s="113">
        <f>VLOOKUP(A3453,DBMS_TYPE_SIZES[],3,FALSE)</f>
        <v>4</v>
      </c>
      <c r="E3453" s="114">
        <f>VLOOKUP(A3453,DBMS_TYPE_SIZES[],4,FALSE)</f>
        <v>4</v>
      </c>
      <c r="F3453" t="s">
        <v>320</v>
      </c>
      <c r="G3453" t="s">
        <v>706</v>
      </c>
      <c r="H3453" t="s">
        <v>18</v>
      </c>
      <c r="I3453">
        <v>10</v>
      </c>
      <c r="J3453">
        <v>4</v>
      </c>
    </row>
    <row r="3454" spans="1:10">
      <c r="A3454" s="112" t="str">
        <f>COL_SIZES[[#This Row],[datatype]]&amp;"_"&amp;COL_SIZES[[#This Row],[column_prec]]&amp;"_"&amp;COL_SIZES[[#This Row],[col_len]]</f>
        <v>int_10_4</v>
      </c>
      <c r="B3454" s="112">
        <f>IF(COL_SIZES[[#This Row],[datatype]] = "varchar",
  MIN(
    COL_SIZES[[#This Row],[column_length]],
    IFERROR(VALUE(VLOOKUP(
      COL_SIZES[[#This Row],[table_name]]&amp;"."&amp;COL_SIZES[[#This Row],[column_name]],
      AVG_COL_SIZES[#Data],2,FALSE)),
    COL_SIZES[[#This Row],[column_length]])
  ),
  COL_SIZES[[#This Row],[column_length]])</f>
        <v>4</v>
      </c>
      <c r="C3454" s="113">
        <f>VLOOKUP(A3454,DBMS_TYPE_SIZES[],2,FALSE)</f>
        <v>9</v>
      </c>
      <c r="D3454" s="113">
        <f>VLOOKUP(A3454,DBMS_TYPE_SIZES[],3,FALSE)</f>
        <v>4</v>
      </c>
      <c r="E3454" s="114">
        <f>VLOOKUP(A3454,DBMS_TYPE_SIZES[],4,FALSE)</f>
        <v>4</v>
      </c>
      <c r="F3454" t="s">
        <v>320</v>
      </c>
      <c r="G3454" t="s">
        <v>64</v>
      </c>
      <c r="H3454" t="s">
        <v>18</v>
      </c>
      <c r="I3454">
        <v>10</v>
      </c>
      <c r="J3454">
        <v>4</v>
      </c>
    </row>
    <row r="3455" spans="1:10">
      <c r="A3455" s="112" t="str">
        <f>COL_SIZES[[#This Row],[datatype]]&amp;"_"&amp;COL_SIZES[[#This Row],[column_prec]]&amp;"_"&amp;COL_SIZES[[#This Row],[col_len]]</f>
        <v>int_10_4</v>
      </c>
      <c r="B3455" s="112">
        <f>IF(COL_SIZES[[#This Row],[datatype]] = "varchar",
  MIN(
    COL_SIZES[[#This Row],[column_length]],
    IFERROR(VALUE(VLOOKUP(
      COL_SIZES[[#This Row],[table_name]]&amp;"."&amp;COL_SIZES[[#This Row],[column_name]],
      AVG_COL_SIZES[#Data],2,FALSE)),
    COL_SIZES[[#This Row],[column_length]])
  ),
  COL_SIZES[[#This Row],[column_length]])</f>
        <v>4</v>
      </c>
      <c r="C3455" s="113">
        <f>VLOOKUP(A3455,DBMS_TYPE_SIZES[],2,FALSE)</f>
        <v>9</v>
      </c>
      <c r="D3455" s="113">
        <f>VLOOKUP(A3455,DBMS_TYPE_SIZES[],3,FALSE)</f>
        <v>4</v>
      </c>
      <c r="E3455" s="114">
        <f>VLOOKUP(A3455,DBMS_TYPE_SIZES[],4,FALSE)</f>
        <v>4</v>
      </c>
      <c r="F3455" t="s">
        <v>320</v>
      </c>
      <c r="G3455" t="s">
        <v>265</v>
      </c>
      <c r="H3455" t="s">
        <v>18</v>
      </c>
      <c r="I3455">
        <v>10</v>
      </c>
      <c r="J3455">
        <v>4</v>
      </c>
    </row>
    <row r="3456" spans="1:10">
      <c r="A3456" s="112" t="str">
        <f>COL_SIZES[[#This Row],[datatype]]&amp;"_"&amp;COL_SIZES[[#This Row],[column_prec]]&amp;"_"&amp;COL_SIZES[[#This Row],[col_len]]</f>
        <v>int_10_4</v>
      </c>
      <c r="B3456" s="112">
        <f>IF(COL_SIZES[[#This Row],[datatype]] = "varchar",
  MIN(
    COL_SIZES[[#This Row],[column_length]],
    IFERROR(VALUE(VLOOKUP(
      COL_SIZES[[#This Row],[table_name]]&amp;"."&amp;COL_SIZES[[#This Row],[column_name]],
      AVG_COL_SIZES[#Data],2,FALSE)),
    COL_SIZES[[#This Row],[column_length]])
  ),
  COL_SIZES[[#This Row],[column_length]])</f>
        <v>4</v>
      </c>
      <c r="C3456" s="113">
        <f>VLOOKUP(A3456,DBMS_TYPE_SIZES[],2,FALSE)</f>
        <v>9</v>
      </c>
      <c r="D3456" s="113">
        <f>VLOOKUP(A3456,DBMS_TYPE_SIZES[],3,FALSE)</f>
        <v>4</v>
      </c>
      <c r="E3456" s="114">
        <f>VLOOKUP(A3456,DBMS_TYPE_SIZES[],4,FALSE)</f>
        <v>4</v>
      </c>
      <c r="F3456" t="s">
        <v>320</v>
      </c>
      <c r="G3456" t="s">
        <v>254</v>
      </c>
      <c r="H3456" t="s">
        <v>18</v>
      </c>
      <c r="I3456">
        <v>10</v>
      </c>
      <c r="J3456">
        <v>4</v>
      </c>
    </row>
    <row r="3457" spans="1:10">
      <c r="A3457" s="112" t="str">
        <f>COL_SIZES[[#This Row],[datatype]]&amp;"_"&amp;COL_SIZES[[#This Row],[column_prec]]&amp;"_"&amp;COL_SIZES[[#This Row],[col_len]]</f>
        <v>numeric_19_9</v>
      </c>
      <c r="B3457" s="112">
        <f>IF(COL_SIZES[[#This Row],[datatype]] = "varchar",
  MIN(
    COL_SIZES[[#This Row],[column_length]],
    IFERROR(VALUE(VLOOKUP(
      COL_SIZES[[#This Row],[table_name]]&amp;"."&amp;COL_SIZES[[#This Row],[column_name]],
      AVG_COL_SIZES[#Data],2,FALSE)),
    COL_SIZES[[#This Row],[column_length]])
  ),
  COL_SIZES[[#This Row],[column_length]])</f>
        <v>9</v>
      </c>
      <c r="C3457" s="113">
        <f>VLOOKUP(A3457,DBMS_TYPE_SIZES[],2,FALSE)</f>
        <v>9</v>
      </c>
      <c r="D3457" s="113">
        <f>VLOOKUP(A3457,DBMS_TYPE_SIZES[],3,FALSE)</f>
        <v>9</v>
      </c>
      <c r="E3457" s="114">
        <f>VLOOKUP(A3457,DBMS_TYPE_SIZES[],4,FALSE)</f>
        <v>9</v>
      </c>
      <c r="F3457" t="s">
        <v>320</v>
      </c>
      <c r="G3457" t="s">
        <v>151</v>
      </c>
      <c r="H3457" t="s">
        <v>62</v>
      </c>
      <c r="I3457">
        <v>19</v>
      </c>
      <c r="J3457">
        <v>9</v>
      </c>
    </row>
    <row r="3458" spans="1:10">
      <c r="A3458" s="112" t="str">
        <f>COL_SIZES[[#This Row],[datatype]]&amp;"_"&amp;COL_SIZES[[#This Row],[column_prec]]&amp;"_"&amp;COL_SIZES[[#This Row],[col_len]]</f>
        <v>numeric_19_9</v>
      </c>
      <c r="B3458" s="112">
        <f>IF(COL_SIZES[[#This Row],[datatype]] = "varchar",
  MIN(
    COL_SIZES[[#This Row],[column_length]],
    IFERROR(VALUE(VLOOKUP(
      COL_SIZES[[#This Row],[table_name]]&amp;"."&amp;COL_SIZES[[#This Row],[column_name]],
      AVG_COL_SIZES[#Data],2,FALSE)),
    COL_SIZES[[#This Row],[column_length]])
  ),
  COL_SIZES[[#This Row],[column_length]])</f>
        <v>9</v>
      </c>
      <c r="C3458" s="113">
        <f>VLOOKUP(A3458,DBMS_TYPE_SIZES[],2,FALSE)</f>
        <v>9</v>
      </c>
      <c r="D3458" s="113">
        <f>VLOOKUP(A3458,DBMS_TYPE_SIZES[],3,FALSE)</f>
        <v>9</v>
      </c>
      <c r="E3458" s="114">
        <f>VLOOKUP(A3458,DBMS_TYPE_SIZES[],4,FALSE)</f>
        <v>9</v>
      </c>
      <c r="F3458" t="s">
        <v>1555</v>
      </c>
      <c r="G3458" t="s">
        <v>304</v>
      </c>
      <c r="H3458" t="s">
        <v>62</v>
      </c>
      <c r="I3458">
        <v>19</v>
      </c>
      <c r="J3458">
        <v>9</v>
      </c>
    </row>
    <row r="3459" spans="1:10">
      <c r="A3459" s="112" t="str">
        <f>COL_SIZES[[#This Row],[datatype]]&amp;"_"&amp;COL_SIZES[[#This Row],[column_prec]]&amp;"_"&amp;COL_SIZES[[#This Row],[col_len]]</f>
        <v>numeric_19_9</v>
      </c>
      <c r="B3459" s="112">
        <f>IF(COL_SIZES[[#This Row],[datatype]] = "varchar",
  MIN(
    COL_SIZES[[#This Row],[column_length]],
    IFERROR(VALUE(VLOOKUP(
      COL_SIZES[[#This Row],[table_name]]&amp;"."&amp;COL_SIZES[[#This Row],[column_name]],
      AVG_COL_SIZES[#Data],2,FALSE)),
    COL_SIZES[[#This Row],[column_length]])
  ),
  COL_SIZES[[#This Row],[column_length]])</f>
        <v>9</v>
      </c>
      <c r="C3459" s="113">
        <f>VLOOKUP(A3459,DBMS_TYPE_SIZES[],2,FALSE)</f>
        <v>9</v>
      </c>
      <c r="D3459" s="113">
        <f>VLOOKUP(A3459,DBMS_TYPE_SIZES[],3,FALSE)</f>
        <v>9</v>
      </c>
      <c r="E3459" s="114">
        <f>VLOOKUP(A3459,DBMS_TYPE_SIZES[],4,FALSE)</f>
        <v>9</v>
      </c>
      <c r="F3459" t="s">
        <v>1556</v>
      </c>
      <c r="G3459" t="s">
        <v>304</v>
      </c>
      <c r="H3459" t="s">
        <v>62</v>
      </c>
      <c r="I3459">
        <v>19</v>
      </c>
      <c r="J3459">
        <v>9</v>
      </c>
    </row>
    <row r="3460" spans="1:10">
      <c r="A3460" s="112" t="str">
        <f>COL_SIZES[[#This Row],[datatype]]&amp;"_"&amp;COL_SIZES[[#This Row],[column_prec]]&amp;"_"&amp;COL_SIZES[[#This Row],[col_len]]</f>
        <v>numeric_19_9</v>
      </c>
      <c r="B3460" s="112">
        <f>IF(COL_SIZES[[#This Row],[datatype]] = "varchar",
  MIN(
    COL_SIZES[[#This Row],[column_length]],
    IFERROR(VALUE(VLOOKUP(
      COL_SIZES[[#This Row],[table_name]]&amp;"."&amp;COL_SIZES[[#This Row],[column_name]],
      AVG_COL_SIZES[#Data],2,FALSE)),
    COL_SIZES[[#This Row],[column_length]])
  ),
  COL_SIZES[[#This Row],[column_length]])</f>
        <v>9</v>
      </c>
      <c r="C3460" s="113">
        <f>VLOOKUP(A3460,DBMS_TYPE_SIZES[],2,FALSE)</f>
        <v>9</v>
      </c>
      <c r="D3460" s="113">
        <f>VLOOKUP(A3460,DBMS_TYPE_SIZES[],3,FALSE)</f>
        <v>9</v>
      </c>
      <c r="E3460" s="114">
        <f>VLOOKUP(A3460,DBMS_TYPE_SIZES[],4,FALSE)</f>
        <v>9</v>
      </c>
      <c r="F3460" t="s">
        <v>321</v>
      </c>
      <c r="G3460" t="s">
        <v>1243</v>
      </c>
      <c r="H3460" t="s">
        <v>62</v>
      </c>
      <c r="I3460">
        <v>19</v>
      </c>
      <c r="J3460">
        <v>9</v>
      </c>
    </row>
    <row r="3461" spans="1:10">
      <c r="A3461" s="112" t="str">
        <f>COL_SIZES[[#This Row],[datatype]]&amp;"_"&amp;COL_SIZES[[#This Row],[column_prec]]&amp;"_"&amp;COL_SIZES[[#This Row],[col_len]]</f>
        <v>numeric_1_5</v>
      </c>
      <c r="B3461" s="112">
        <f>IF(COL_SIZES[[#This Row],[datatype]] = "varchar",
  MIN(
    COL_SIZES[[#This Row],[column_length]],
    IFERROR(VALUE(VLOOKUP(
      COL_SIZES[[#This Row],[table_name]]&amp;"."&amp;COL_SIZES[[#This Row],[column_name]],
      AVG_COL_SIZES[#Data],2,FALSE)),
    COL_SIZES[[#This Row],[column_length]])
  ),
  COL_SIZES[[#This Row],[column_length]])</f>
        <v>5</v>
      </c>
      <c r="C3461" s="113">
        <f>VLOOKUP(A3461,DBMS_TYPE_SIZES[],2,FALSE)</f>
        <v>5</v>
      </c>
      <c r="D3461" s="113">
        <f>VLOOKUP(A3461,DBMS_TYPE_SIZES[],3,FALSE)</f>
        <v>5</v>
      </c>
      <c r="E3461" s="114">
        <f>VLOOKUP(A3461,DBMS_TYPE_SIZES[],4,FALSE)</f>
        <v>5</v>
      </c>
      <c r="F3461" t="s">
        <v>321</v>
      </c>
      <c r="G3461" t="s">
        <v>496</v>
      </c>
      <c r="H3461" t="s">
        <v>62</v>
      </c>
      <c r="I3461">
        <v>1</v>
      </c>
      <c r="J3461">
        <v>5</v>
      </c>
    </row>
    <row r="3462" spans="1:10">
      <c r="A3462" s="112" t="str">
        <f>COL_SIZES[[#This Row],[datatype]]&amp;"_"&amp;COL_SIZES[[#This Row],[column_prec]]&amp;"_"&amp;COL_SIZES[[#This Row],[col_len]]</f>
        <v>numeric_19_9</v>
      </c>
      <c r="B3462" s="112">
        <f>IF(COL_SIZES[[#This Row],[datatype]] = "varchar",
  MIN(
    COL_SIZES[[#This Row],[column_length]],
    IFERROR(VALUE(VLOOKUP(
      COL_SIZES[[#This Row],[table_name]]&amp;"."&amp;COL_SIZES[[#This Row],[column_name]],
      AVG_COL_SIZES[#Data],2,FALSE)),
    COL_SIZES[[#This Row],[column_length]])
  ),
  COL_SIZES[[#This Row],[column_length]])</f>
        <v>9</v>
      </c>
      <c r="C3462" s="113">
        <f>VLOOKUP(A3462,DBMS_TYPE_SIZES[],2,FALSE)</f>
        <v>9</v>
      </c>
      <c r="D3462" s="113">
        <f>VLOOKUP(A3462,DBMS_TYPE_SIZES[],3,FALSE)</f>
        <v>9</v>
      </c>
      <c r="E3462" s="114">
        <f>VLOOKUP(A3462,DBMS_TYPE_SIZES[],4,FALSE)</f>
        <v>9</v>
      </c>
      <c r="F3462" t="s">
        <v>321</v>
      </c>
      <c r="G3462" t="s">
        <v>143</v>
      </c>
      <c r="H3462" t="s">
        <v>62</v>
      </c>
      <c r="I3462">
        <v>19</v>
      </c>
      <c r="J3462">
        <v>9</v>
      </c>
    </row>
    <row r="3463" spans="1:10">
      <c r="A3463" s="112" t="str">
        <f>COL_SIZES[[#This Row],[datatype]]&amp;"_"&amp;COL_SIZES[[#This Row],[column_prec]]&amp;"_"&amp;COL_SIZES[[#This Row],[col_len]]</f>
        <v>numeric_19_9</v>
      </c>
      <c r="B3463" s="112">
        <f>IF(COL_SIZES[[#This Row],[datatype]] = "varchar",
  MIN(
    COL_SIZES[[#This Row],[column_length]],
    IFERROR(VALUE(VLOOKUP(
      COL_SIZES[[#This Row],[table_name]]&amp;"."&amp;COL_SIZES[[#This Row],[column_name]],
      AVG_COL_SIZES[#Data],2,FALSE)),
    COL_SIZES[[#This Row],[column_length]])
  ),
  COL_SIZES[[#This Row],[column_length]])</f>
        <v>9</v>
      </c>
      <c r="C3463" s="113">
        <f>VLOOKUP(A3463,DBMS_TYPE_SIZES[],2,FALSE)</f>
        <v>9</v>
      </c>
      <c r="D3463" s="113">
        <f>VLOOKUP(A3463,DBMS_TYPE_SIZES[],3,FALSE)</f>
        <v>9</v>
      </c>
      <c r="E3463" s="114">
        <f>VLOOKUP(A3463,DBMS_TYPE_SIZES[],4,FALSE)</f>
        <v>9</v>
      </c>
      <c r="F3463" t="s">
        <v>321</v>
      </c>
      <c r="G3463" t="s">
        <v>1557</v>
      </c>
      <c r="H3463" t="s">
        <v>62</v>
      </c>
      <c r="I3463">
        <v>19</v>
      </c>
      <c r="J3463">
        <v>9</v>
      </c>
    </row>
    <row r="3464" spans="1:10">
      <c r="A3464" s="112" t="str">
        <f>COL_SIZES[[#This Row],[datatype]]&amp;"_"&amp;COL_SIZES[[#This Row],[column_prec]]&amp;"_"&amp;COL_SIZES[[#This Row],[col_len]]</f>
        <v>int_10_4</v>
      </c>
      <c r="B3464" s="112">
        <f>IF(COL_SIZES[[#This Row],[datatype]] = "varchar",
  MIN(
    COL_SIZES[[#This Row],[column_length]],
    IFERROR(VALUE(VLOOKUP(
      COL_SIZES[[#This Row],[table_name]]&amp;"."&amp;COL_SIZES[[#This Row],[column_name]],
      AVG_COL_SIZES[#Data],2,FALSE)),
    COL_SIZES[[#This Row],[column_length]])
  ),
  COL_SIZES[[#This Row],[column_length]])</f>
        <v>4</v>
      </c>
      <c r="C3464" s="113">
        <f>VLOOKUP(A3464,DBMS_TYPE_SIZES[],2,FALSE)</f>
        <v>9</v>
      </c>
      <c r="D3464" s="113">
        <f>VLOOKUP(A3464,DBMS_TYPE_SIZES[],3,FALSE)</f>
        <v>4</v>
      </c>
      <c r="E3464" s="114">
        <f>VLOOKUP(A3464,DBMS_TYPE_SIZES[],4,FALSE)</f>
        <v>4</v>
      </c>
      <c r="F3464" t="s">
        <v>321</v>
      </c>
      <c r="G3464" t="s">
        <v>1558</v>
      </c>
      <c r="H3464" t="s">
        <v>18</v>
      </c>
      <c r="I3464">
        <v>10</v>
      </c>
      <c r="J3464">
        <v>4</v>
      </c>
    </row>
    <row r="3465" spans="1:10">
      <c r="A3465" s="112" t="str">
        <f>COL_SIZES[[#This Row],[datatype]]&amp;"_"&amp;COL_SIZES[[#This Row],[column_prec]]&amp;"_"&amp;COL_SIZES[[#This Row],[col_len]]</f>
        <v>int_10_4</v>
      </c>
      <c r="B3465" s="112">
        <f>IF(COL_SIZES[[#This Row],[datatype]] = "varchar",
  MIN(
    COL_SIZES[[#This Row],[column_length]],
    IFERROR(VALUE(VLOOKUP(
      COL_SIZES[[#This Row],[table_name]]&amp;"."&amp;COL_SIZES[[#This Row],[column_name]],
      AVG_COL_SIZES[#Data],2,FALSE)),
    COL_SIZES[[#This Row],[column_length]])
  ),
  COL_SIZES[[#This Row],[column_length]])</f>
        <v>4</v>
      </c>
      <c r="C3465" s="113">
        <f>VLOOKUP(A3465,DBMS_TYPE_SIZES[],2,FALSE)</f>
        <v>9</v>
      </c>
      <c r="D3465" s="113">
        <f>VLOOKUP(A3465,DBMS_TYPE_SIZES[],3,FALSE)</f>
        <v>4</v>
      </c>
      <c r="E3465" s="114">
        <f>VLOOKUP(A3465,DBMS_TYPE_SIZES[],4,FALSE)</f>
        <v>4</v>
      </c>
      <c r="F3465" t="s">
        <v>321</v>
      </c>
      <c r="G3465" t="s">
        <v>70</v>
      </c>
      <c r="H3465" t="s">
        <v>18</v>
      </c>
      <c r="I3465">
        <v>10</v>
      </c>
      <c r="J3465">
        <v>4</v>
      </c>
    </row>
    <row r="3466" spans="1:10">
      <c r="A3466" s="112" t="str">
        <f>COL_SIZES[[#This Row],[datatype]]&amp;"_"&amp;COL_SIZES[[#This Row],[column_prec]]&amp;"_"&amp;COL_SIZES[[#This Row],[col_len]]</f>
        <v>numeric_19_9</v>
      </c>
      <c r="B3466" s="112">
        <f>IF(COL_SIZES[[#This Row],[datatype]] = "varchar",
  MIN(
    COL_SIZES[[#This Row],[column_length]],
    IFERROR(VALUE(VLOOKUP(
      COL_SIZES[[#This Row],[table_name]]&amp;"."&amp;COL_SIZES[[#This Row],[column_name]],
      AVG_COL_SIZES[#Data],2,FALSE)),
    COL_SIZES[[#This Row],[column_length]])
  ),
  COL_SIZES[[#This Row],[column_length]])</f>
        <v>9</v>
      </c>
      <c r="C3466" s="113">
        <f>VLOOKUP(A3466,DBMS_TYPE_SIZES[],2,FALSE)</f>
        <v>9</v>
      </c>
      <c r="D3466" s="113">
        <f>VLOOKUP(A3466,DBMS_TYPE_SIZES[],3,FALSE)</f>
        <v>9</v>
      </c>
      <c r="E3466" s="114">
        <f>VLOOKUP(A3466,DBMS_TYPE_SIZES[],4,FALSE)</f>
        <v>9</v>
      </c>
      <c r="F3466" t="s">
        <v>321</v>
      </c>
      <c r="G3466" t="s">
        <v>1342</v>
      </c>
      <c r="H3466" t="s">
        <v>62</v>
      </c>
      <c r="I3466">
        <v>19</v>
      </c>
      <c r="J3466">
        <v>9</v>
      </c>
    </row>
    <row r="3467" spans="1:10">
      <c r="A3467" s="112" t="str">
        <f>COL_SIZES[[#This Row],[datatype]]&amp;"_"&amp;COL_SIZES[[#This Row],[column_prec]]&amp;"_"&amp;COL_SIZES[[#This Row],[col_len]]</f>
        <v>int_10_4</v>
      </c>
      <c r="B3467" s="112">
        <f>IF(COL_SIZES[[#This Row],[datatype]] = "varchar",
  MIN(
    COL_SIZES[[#This Row],[column_length]],
    IFERROR(VALUE(VLOOKUP(
      COL_SIZES[[#This Row],[table_name]]&amp;"."&amp;COL_SIZES[[#This Row],[column_name]],
      AVG_COL_SIZES[#Data],2,FALSE)),
    COL_SIZES[[#This Row],[column_length]])
  ),
  COL_SIZES[[#This Row],[column_length]])</f>
        <v>4</v>
      </c>
      <c r="C3467" s="113">
        <f>VLOOKUP(A3467,DBMS_TYPE_SIZES[],2,FALSE)</f>
        <v>9</v>
      </c>
      <c r="D3467" s="113">
        <f>VLOOKUP(A3467,DBMS_TYPE_SIZES[],3,FALSE)</f>
        <v>4</v>
      </c>
      <c r="E3467" s="114">
        <f>VLOOKUP(A3467,DBMS_TYPE_SIZES[],4,FALSE)</f>
        <v>4</v>
      </c>
      <c r="F3467" t="s">
        <v>321</v>
      </c>
      <c r="G3467" t="s">
        <v>288</v>
      </c>
      <c r="H3467" t="s">
        <v>18</v>
      </c>
      <c r="I3467">
        <v>10</v>
      </c>
      <c r="J3467">
        <v>4</v>
      </c>
    </row>
    <row r="3468" spans="1:10">
      <c r="A3468" s="112" t="str">
        <f>COL_SIZES[[#This Row],[datatype]]&amp;"_"&amp;COL_SIZES[[#This Row],[column_prec]]&amp;"_"&amp;COL_SIZES[[#This Row],[col_len]]</f>
        <v>int_10_4</v>
      </c>
      <c r="B3468" s="112">
        <f>IF(COL_SIZES[[#This Row],[datatype]] = "varchar",
  MIN(
    COL_SIZES[[#This Row],[column_length]],
    IFERROR(VALUE(VLOOKUP(
      COL_SIZES[[#This Row],[table_name]]&amp;"."&amp;COL_SIZES[[#This Row],[column_name]],
      AVG_COL_SIZES[#Data],2,FALSE)),
    COL_SIZES[[#This Row],[column_length]])
  ),
  COL_SIZES[[#This Row],[column_length]])</f>
        <v>4</v>
      </c>
      <c r="C3468" s="113">
        <f>VLOOKUP(A3468,DBMS_TYPE_SIZES[],2,FALSE)</f>
        <v>9</v>
      </c>
      <c r="D3468" s="113">
        <f>VLOOKUP(A3468,DBMS_TYPE_SIZES[],3,FALSE)</f>
        <v>4</v>
      </c>
      <c r="E3468" s="114">
        <f>VLOOKUP(A3468,DBMS_TYPE_SIZES[],4,FALSE)</f>
        <v>4</v>
      </c>
      <c r="F3468" t="s">
        <v>321</v>
      </c>
      <c r="G3468" t="s">
        <v>212</v>
      </c>
      <c r="H3468" t="s">
        <v>18</v>
      </c>
      <c r="I3468">
        <v>10</v>
      </c>
      <c r="J3468">
        <v>4</v>
      </c>
    </row>
    <row r="3469" spans="1:10">
      <c r="A3469" s="112" t="str">
        <f>COL_SIZES[[#This Row],[datatype]]&amp;"_"&amp;COL_SIZES[[#This Row],[column_prec]]&amp;"_"&amp;COL_SIZES[[#This Row],[col_len]]</f>
        <v>int_10_4</v>
      </c>
      <c r="B3469" s="112">
        <f>IF(COL_SIZES[[#This Row],[datatype]] = "varchar",
  MIN(
    COL_SIZES[[#This Row],[column_length]],
    IFERROR(VALUE(VLOOKUP(
      COL_SIZES[[#This Row],[table_name]]&amp;"."&amp;COL_SIZES[[#This Row],[column_name]],
      AVG_COL_SIZES[#Data],2,FALSE)),
    COL_SIZES[[#This Row],[column_length]])
  ),
  COL_SIZES[[#This Row],[column_length]])</f>
        <v>4</v>
      </c>
      <c r="C3469" s="113">
        <f>VLOOKUP(A3469,DBMS_TYPE_SIZES[],2,FALSE)</f>
        <v>9</v>
      </c>
      <c r="D3469" s="113">
        <f>VLOOKUP(A3469,DBMS_TYPE_SIZES[],3,FALSE)</f>
        <v>4</v>
      </c>
      <c r="E3469" s="114">
        <f>VLOOKUP(A3469,DBMS_TYPE_SIZES[],4,FALSE)</f>
        <v>4</v>
      </c>
      <c r="F3469" t="s">
        <v>321</v>
      </c>
      <c r="G3469" t="s">
        <v>250</v>
      </c>
      <c r="H3469" t="s">
        <v>18</v>
      </c>
      <c r="I3469">
        <v>10</v>
      </c>
      <c r="J3469">
        <v>4</v>
      </c>
    </row>
    <row r="3470" spans="1:10">
      <c r="A3470" s="112" t="str">
        <f>COL_SIZES[[#This Row],[datatype]]&amp;"_"&amp;COL_SIZES[[#This Row],[column_prec]]&amp;"_"&amp;COL_SIZES[[#This Row],[col_len]]</f>
        <v>int_10_4</v>
      </c>
      <c r="B3470" s="112">
        <f>IF(COL_SIZES[[#This Row],[datatype]] = "varchar",
  MIN(
    COL_SIZES[[#This Row],[column_length]],
    IFERROR(VALUE(VLOOKUP(
      COL_SIZES[[#This Row],[table_name]]&amp;"."&amp;COL_SIZES[[#This Row],[column_name]],
      AVG_COL_SIZES[#Data],2,FALSE)),
    COL_SIZES[[#This Row],[column_length]])
  ),
  COL_SIZES[[#This Row],[column_length]])</f>
        <v>4</v>
      </c>
      <c r="C3470" s="113">
        <f>VLOOKUP(A3470,DBMS_TYPE_SIZES[],2,FALSE)</f>
        <v>9</v>
      </c>
      <c r="D3470" s="113">
        <f>VLOOKUP(A3470,DBMS_TYPE_SIZES[],3,FALSE)</f>
        <v>4</v>
      </c>
      <c r="E3470" s="114">
        <f>VLOOKUP(A3470,DBMS_TYPE_SIZES[],4,FALSE)</f>
        <v>4</v>
      </c>
      <c r="F3470" t="s">
        <v>321</v>
      </c>
      <c r="G3470" t="s">
        <v>223</v>
      </c>
      <c r="H3470" t="s">
        <v>18</v>
      </c>
      <c r="I3470">
        <v>10</v>
      </c>
      <c r="J3470">
        <v>4</v>
      </c>
    </row>
    <row r="3471" spans="1:10">
      <c r="A3471" s="112" t="str">
        <f>COL_SIZES[[#This Row],[datatype]]&amp;"_"&amp;COL_SIZES[[#This Row],[column_prec]]&amp;"_"&amp;COL_SIZES[[#This Row],[col_len]]</f>
        <v>int_10_4</v>
      </c>
      <c r="B3471" s="112">
        <f>IF(COL_SIZES[[#This Row],[datatype]] = "varchar",
  MIN(
    COL_SIZES[[#This Row],[column_length]],
    IFERROR(VALUE(VLOOKUP(
      COL_SIZES[[#This Row],[table_name]]&amp;"."&amp;COL_SIZES[[#This Row],[column_name]],
      AVG_COL_SIZES[#Data],2,FALSE)),
    COL_SIZES[[#This Row],[column_length]])
  ),
  COL_SIZES[[#This Row],[column_length]])</f>
        <v>4</v>
      </c>
      <c r="C3471" s="113">
        <f>VLOOKUP(A3471,DBMS_TYPE_SIZES[],2,FALSE)</f>
        <v>9</v>
      </c>
      <c r="D3471" s="113">
        <f>VLOOKUP(A3471,DBMS_TYPE_SIZES[],3,FALSE)</f>
        <v>4</v>
      </c>
      <c r="E3471" s="114">
        <f>VLOOKUP(A3471,DBMS_TYPE_SIZES[],4,FALSE)</f>
        <v>4</v>
      </c>
      <c r="F3471" t="s">
        <v>321</v>
      </c>
      <c r="G3471" t="s">
        <v>263</v>
      </c>
      <c r="H3471" t="s">
        <v>18</v>
      </c>
      <c r="I3471">
        <v>10</v>
      </c>
      <c r="J3471">
        <v>4</v>
      </c>
    </row>
    <row r="3472" spans="1:10">
      <c r="A3472" s="112" t="str">
        <f>COL_SIZES[[#This Row],[datatype]]&amp;"_"&amp;COL_SIZES[[#This Row],[column_prec]]&amp;"_"&amp;COL_SIZES[[#This Row],[col_len]]</f>
        <v>int_10_4</v>
      </c>
      <c r="B3472" s="112">
        <f>IF(COL_SIZES[[#This Row],[datatype]] = "varchar",
  MIN(
    COL_SIZES[[#This Row],[column_length]],
    IFERROR(VALUE(VLOOKUP(
      COL_SIZES[[#This Row],[table_name]]&amp;"."&amp;COL_SIZES[[#This Row],[column_name]],
      AVG_COL_SIZES[#Data],2,FALSE)),
    COL_SIZES[[#This Row],[column_length]])
  ),
  COL_SIZES[[#This Row],[column_length]])</f>
        <v>4</v>
      </c>
      <c r="C3472" s="113">
        <f>VLOOKUP(A3472,DBMS_TYPE_SIZES[],2,FALSE)</f>
        <v>9</v>
      </c>
      <c r="D3472" s="113">
        <f>VLOOKUP(A3472,DBMS_TYPE_SIZES[],3,FALSE)</f>
        <v>4</v>
      </c>
      <c r="E3472" s="114">
        <f>VLOOKUP(A3472,DBMS_TYPE_SIZES[],4,FALSE)</f>
        <v>4</v>
      </c>
      <c r="F3472" t="s">
        <v>321</v>
      </c>
      <c r="G3472" t="s">
        <v>1569</v>
      </c>
      <c r="H3472" t="s">
        <v>18</v>
      </c>
      <c r="I3472">
        <v>10</v>
      </c>
      <c r="J3472">
        <v>4</v>
      </c>
    </row>
    <row r="3473" spans="1:10">
      <c r="A3473" s="112" t="str">
        <f>COL_SIZES[[#This Row],[datatype]]&amp;"_"&amp;COL_SIZES[[#This Row],[column_prec]]&amp;"_"&amp;COL_SIZES[[#This Row],[col_len]]</f>
        <v>int_10_4</v>
      </c>
      <c r="B3473" s="112">
        <f>IF(COL_SIZES[[#This Row],[datatype]] = "varchar",
  MIN(
    COL_SIZES[[#This Row],[column_length]],
    IFERROR(VALUE(VLOOKUP(
      COL_SIZES[[#This Row],[table_name]]&amp;"."&amp;COL_SIZES[[#This Row],[column_name]],
      AVG_COL_SIZES[#Data],2,FALSE)),
    COL_SIZES[[#This Row],[column_length]])
  ),
  COL_SIZES[[#This Row],[column_length]])</f>
        <v>4</v>
      </c>
      <c r="C3473" s="113">
        <f>VLOOKUP(A3473,DBMS_TYPE_SIZES[],2,FALSE)</f>
        <v>9</v>
      </c>
      <c r="D3473" s="113">
        <f>VLOOKUP(A3473,DBMS_TYPE_SIZES[],3,FALSE)</f>
        <v>4</v>
      </c>
      <c r="E3473" s="114">
        <f>VLOOKUP(A3473,DBMS_TYPE_SIZES[],4,FALSE)</f>
        <v>4</v>
      </c>
      <c r="F3473" t="s">
        <v>321</v>
      </c>
      <c r="G3473" t="s">
        <v>1088</v>
      </c>
      <c r="H3473" t="s">
        <v>18</v>
      </c>
      <c r="I3473">
        <v>10</v>
      </c>
      <c r="J3473">
        <v>4</v>
      </c>
    </row>
    <row r="3474" spans="1:10">
      <c r="A3474" s="112" t="str">
        <f>COL_SIZES[[#This Row],[datatype]]&amp;"_"&amp;COL_SIZES[[#This Row],[column_prec]]&amp;"_"&amp;COL_SIZES[[#This Row],[col_len]]</f>
        <v>numeric_1_5</v>
      </c>
      <c r="B3474" s="112">
        <f>IF(COL_SIZES[[#This Row],[datatype]] = "varchar",
  MIN(
    COL_SIZES[[#This Row],[column_length]],
    IFERROR(VALUE(VLOOKUP(
      COL_SIZES[[#This Row],[table_name]]&amp;"."&amp;COL_SIZES[[#This Row],[column_name]],
      AVG_COL_SIZES[#Data],2,FALSE)),
    COL_SIZES[[#This Row],[column_length]])
  ),
  COL_SIZES[[#This Row],[column_length]])</f>
        <v>5</v>
      </c>
      <c r="C3474" s="113">
        <f>VLOOKUP(A3474,DBMS_TYPE_SIZES[],2,FALSE)</f>
        <v>5</v>
      </c>
      <c r="D3474" s="113">
        <f>VLOOKUP(A3474,DBMS_TYPE_SIZES[],3,FALSE)</f>
        <v>5</v>
      </c>
      <c r="E3474" s="114">
        <f>VLOOKUP(A3474,DBMS_TYPE_SIZES[],4,FALSE)</f>
        <v>5</v>
      </c>
      <c r="F3474" t="s">
        <v>321</v>
      </c>
      <c r="G3474" t="s">
        <v>502</v>
      </c>
      <c r="H3474" t="s">
        <v>62</v>
      </c>
      <c r="I3474">
        <v>1</v>
      </c>
      <c r="J3474">
        <v>5</v>
      </c>
    </row>
    <row r="3475" spans="1:10">
      <c r="A3475" s="112" t="str">
        <f>COL_SIZES[[#This Row],[datatype]]&amp;"_"&amp;COL_SIZES[[#This Row],[column_prec]]&amp;"_"&amp;COL_SIZES[[#This Row],[col_len]]</f>
        <v>int_10_4</v>
      </c>
      <c r="B3475" s="112">
        <f>IF(COL_SIZES[[#This Row],[datatype]] = "varchar",
  MIN(
    COL_SIZES[[#This Row],[column_length]],
    IFERROR(VALUE(VLOOKUP(
      COL_SIZES[[#This Row],[table_name]]&amp;"."&amp;COL_SIZES[[#This Row],[column_name]],
      AVG_COL_SIZES[#Data],2,FALSE)),
    COL_SIZES[[#This Row],[column_length]])
  ),
  COL_SIZES[[#This Row],[column_length]])</f>
        <v>4</v>
      </c>
      <c r="C3475" s="113">
        <f>VLOOKUP(A3475,DBMS_TYPE_SIZES[],2,FALSE)</f>
        <v>9</v>
      </c>
      <c r="D3475" s="113">
        <f>VLOOKUP(A3475,DBMS_TYPE_SIZES[],3,FALSE)</f>
        <v>4</v>
      </c>
      <c r="E3475" s="114">
        <f>VLOOKUP(A3475,DBMS_TYPE_SIZES[],4,FALSE)</f>
        <v>4</v>
      </c>
      <c r="F3475" t="s">
        <v>321</v>
      </c>
      <c r="G3475" t="s">
        <v>723</v>
      </c>
      <c r="H3475" t="s">
        <v>18</v>
      </c>
      <c r="I3475">
        <v>10</v>
      </c>
      <c r="J3475">
        <v>4</v>
      </c>
    </row>
    <row r="3476" spans="1:10">
      <c r="A3476" s="112" t="str">
        <f>COL_SIZES[[#This Row],[datatype]]&amp;"_"&amp;COL_SIZES[[#This Row],[column_prec]]&amp;"_"&amp;COL_SIZES[[#This Row],[col_len]]</f>
        <v>int_10_4</v>
      </c>
      <c r="B3476" s="112">
        <f>IF(COL_SIZES[[#This Row],[datatype]] = "varchar",
  MIN(
    COL_SIZES[[#This Row],[column_length]],
    IFERROR(VALUE(VLOOKUP(
      COL_SIZES[[#This Row],[table_name]]&amp;"."&amp;COL_SIZES[[#This Row],[column_name]],
      AVG_COL_SIZES[#Data],2,FALSE)),
    COL_SIZES[[#This Row],[column_length]])
  ),
  COL_SIZES[[#This Row],[column_length]])</f>
        <v>4</v>
      </c>
      <c r="C3476" s="113">
        <f>VLOOKUP(A3476,DBMS_TYPE_SIZES[],2,FALSE)</f>
        <v>9</v>
      </c>
      <c r="D3476" s="113">
        <f>VLOOKUP(A3476,DBMS_TYPE_SIZES[],3,FALSE)</f>
        <v>4</v>
      </c>
      <c r="E3476" s="114">
        <f>VLOOKUP(A3476,DBMS_TYPE_SIZES[],4,FALSE)</f>
        <v>4</v>
      </c>
      <c r="F3476" t="s">
        <v>321</v>
      </c>
      <c r="G3476" t="s">
        <v>1244</v>
      </c>
      <c r="H3476" t="s">
        <v>18</v>
      </c>
      <c r="I3476">
        <v>10</v>
      </c>
      <c r="J3476">
        <v>4</v>
      </c>
    </row>
    <row r="3477" spans="1:10">
      <c r="A3477" s="112" t="str">
        <f>COL_SIZES[[#This Row],[datatype]]&amp;"_"&amp;COL_SIZES[[#This Row],[column_prec]]&amp;"_"&amp;COL_SIZES[[#This Row],[col_len]]</f>
        <v>int_10_4</v>
      </c>
      <c r="B3477" s="112">
        <f>IF(COL_SIZES[[#This Row],[datatype]] = "varchar",
  MIN(
    COL_SIZES[[#This Row],[column_length]],
    IFERROR(VALUE(VLOOKUP(
      COL_SIZES[[#This Row],[table_name]]&amp;"."&amp;COL_SIZES[[#This Row],[column_name]],
      AVG_COL_SIZES[#Data],2,FALSE)),
    COL_SIZES[[#This Row],[column_length]])
  ),
  COL_SIZES[[#This Row],[column_length]])</f>
        <v>4</v>
      </c>
      <c r="C3477" s="113">
        <f>VLOOKUP(A3477,DBMS_TYPE_SIZES[],2,FALSE)</f>
        <v>9</v>
      </c>
      <c r="D3477" s="113">
        <f>VLOOKUP(A3477,DBMS_TYPE_SIZES[],3,FALSE)</f>
        <v>4</v>
      </c>
      <c r="E3477" s="114">
        <f>VLOOKUP(A3477,DBMS_TYPE_SIZES[],4,FALSE)</f>
        <v>4</v>
      </c>
      <c r="F3477" t="s">
        <v>321</v>
      </c>
      <c r="G3477" t="s">
        <v>303</v>
      </c>
      <c r="H3477" t="s">
        <v>18</v>
      </c>
      <c r="I3477">
        <v>10</v>
      </c>
      <c r="J3477">
        <v>4</v>
      </c>
    </row>
    <row r="3478" spans="1:10">
      <c r="A3478" s="112" t="str">
        <f>COL_SIZES[[#This Row],[datatype]]&amp;"_"&amp;COL_SIZES[[#This Row],[column_prec]]&amp;"_"&amp;COL_SIZES[[#This Row],[col_len]]</f>
        <v>int_10_4</v>
      </c>
      <c r="B3478" s="112">
        <f>IF(COL_SIZES[[#This Row],[datatype]] = "varchar",
  MIN(
    COL_SIZES[[#This Row],[column_length]],
    IFERROR(VALUE(VLOOKUP(
      COL_SIZES[[#This Row],[table_name]]&amp;"."&amp;COL_SIZES[[#This Row],[column_name]],
      AVG_COL_SIZES[#Data],2,FALSE)),
    COL_SIZES[[#This Row],[column_length]])
  ),
  COL_SIZES[[#This Row],[column_length]])</f>
        <v>4</v>
      </c>
      <c r="C3478" s="113">
        <f>VLOOKUP(A3478,DBMS_TYPE_SIZES[],2,FALSE)</f>
        <v>9</v>
      </c>
      <c r="D3478" s="113">
        <f>VLOOKUP(A3478,DBMS_TYPE_SIZES[],3,FALSE)</f>
        <v>4</v>
      </c>
      <c r="E3478" s="114">
        <f>VLOOKUP(A3478,DBMS_TYPE_SIZES[],4,FALSE)</f>
        <v>4</v>
      </c>
      <c r="F3478" t="s">
        <v>321</v>
      </c>
      <c r="G3478" t="s">
        <v>264</v>
      </c>
      <c r="H3478" t="s">
        <v>18</v>
      </c>
      <c r="I3478">
        <v>10</v>
      </c>
      <c r="J3478">
        <v>4</v>
      </c>
    </row>
    <row r="3479" spans="1:10">
      <c r="A3479" s="112" t="str">
        <f>COL_SIZES[[#This Row],[datatype]]&amp;"_"&amp;COL_SIZES[[#This Row],[column_prec]]&amp;"_"&amp;COL_SIZES[[#This Row],[col_len]]</f>
        <v>int_10_4</v>
      </c>
      <c r="B3479" s="112">
        <f>IF(COL_SIZES[[#This Row],[datatype]] = "varchar",
  MIN(
    COL_SIZES[[#This Row],[column_length]],
    IFERROR(VALUE(VLOOKUP(
      COL_SIZES[[#This Row],[table_name]]&amp;"."&amp;COL_SIZES[[#This Row],[column_name]],
      AVG_COL_SIZES[#Data],2,FALSE)),
    COL_SIZES[[#This Row],[column_length]])
  ),
  COL_SIZES[[#This Row],[column_length]])</f>
        <v>4</v>
      </c>
      <c r="C3479" s="113">
        <f>VLOOKUP(A3479,DBMS_TYPE_SIZES[],2,FALSE)</f>
        <v>9</v>
      </c>
      <c r="D3479" s="113">
        <f>VLOOKUP(A3479,DBMS_TYPE_SIZES[],3,FALSE)</f>
        <v>4</v>
      </c>
      <c r="E3479" s="114">
        <f>VLOOKUP(A3479,DBMS_TYPE_SIZES[],4,FALSE)</f>
        <v>4</v>
      </c>
      <c r="F3479" t="s">
        <v>321</v>
      </c>
      <c r="G3479" t="s">
        <v>295</v>
      </c>
      <c r="H3479" t="s">
        <v>18</v>
      </c>
      <c r="I3479">
        <v>10</v>
      </c>
      <c r="J3479">
        <v>4</v>
      </c>
    </row>
    <row r="3480" spans="1:10">
      <c r="A3480" s="112" t="str">
        <f>COL_SIZES[[#This Row],[datatype]]&amp;"_"&amp;COL_SIZES[[#This Row],[column_prec]]&amp;"_"&amp;COL_SIZES[[#This Row],[col_len]]</f>
        <v>numeric_19_9</v>
      </c>
      <c r="B3480" s="112">
        <f>IF(COL_SIZES[[#This Row],[datatype]] = "varchar",
  MIN(
    COL_SIZES[[#This Row],[column_length]],
    IFERROR(VALUE(VLOOKUP(
      COL_SIZES[[#This Row],[table_name]]&amp;"."&amp;COL_SIZES[[#This Row],[column_name]],
      AVG_COL_SIZES[#Data],2,FALSE)),
    COL_SIZES[[#This Row],[column_length]])
  ),
  COL_SIZES[[#This Row],[column_length]])</f>
        <v>9</v>
      </c>
      <c r="C3480" s="113">
        <f>VLOOKUP(A3480,DBMS_TYPE_SIZES[],2,FALSE)</f>
        <v>9</v>
      </c>
      <c r="D3480" s="113">
        <f>VLOOKUP(A3480,DBMS_TYPE_SIZES[],3,FALSE)</f>
        <v>9</v>
      </c>
      <c r="E3480" s="114">
        <f>VLOOKUP(A3480,DBMS_TYPE_SIZES[],4,FALSE)</f>
        <v>9</v>
      </c>
      <c r="F3480" t="s">
        <v>321</v>
      </c>
      <c r="G3480" t="s">
        <v>1559</v>
      </c>
      <c r="H3480" t="s">
        <v>62</v>
      </c>
      <c r="I3480">
        <v>19</v>
      </c>
      <c r="J3480">
        <v>9</v>
      </c>
    </row>
    <row r="3481" spans="1:10">
      <c r="A3481" s="112" t="str">
        <f>COL_SIZES[[#This Row],[datatype]]&amp;"_"&amp;COL_SIZES[[#This Row],[column_prec]]&amp;"_"&amp;COL_SIZES[[#This Row],[col_len]]</f>
        <v>int_10_4</v>
      </c>
      <c r="B3481" s="112">
        <f>IF(COL_SIZES[[#This Row],[datatype]] = "varchar",
  MIN(
    COL_SIZES[[#This Row],[column_length]],
    IFERROR(VALUE(VLOOKUP(
      COL_SIZES[[#This Row],[table_name]]&amp;"."&amp;COL_SIZES[[#This Row],[column_name]],
      AVG_COL_SIZES[#Data],2,FALSE)),
    COL_SIZES[[#This Row],[column_length]])
  ),
  COL_SIZES[[#This Row],[column_length]])</f>
        <v>4</v>
      </c>
      <c r="C3481" s="113">
        <f>VLOOKUP(A3481,DBMS_TYPE_SIZES[],2,FALSE)</f>
        <v>9</v>
      </c>
      <c r="D3481" s="113">
        <f>VLOOKUP(A3481,DBMS_TYPE_SIZES[],3,FALSE)</f>
        <v>4</v>
      </c>
      <c r="E3481" s="114">
        <f>VLOOKUP(A3481,DBMS_TYPE_SIZES[],4,FALSE)</f>
        <v>4</v>
      </c>
      <c r="F3481" t="s">
        <v>321</v>
      </c>
      <c r="G3481" t="s">
        <v>1560</v>
      </c>
      <c r="H3481" t="s">
        <v>18</v>
      </c>
      <c r="I3481">
        <v>10</v>
      </c>
      <c r="J3481">
        <v>4</v>
      </c>
    </row>
    <row r="3482" spans="1:10">
      <c r="A3482" s="112" t="str">
        <f>COL_SIZES[[#This Row],[datatype]]&amp;"_"&amp;COL_SIZES[[#This Row],[column_prec]]&amp;"_"&amp;COL_SIZES[[#This Row],[col_len]]</f>
        <v>numeric_19_9</v>
      </c>
      <c r="B3482" s="112">
        <f>IF(COL_SIZES[[#This Row],[datatype]] = "varchar",
  MIN(
    COL_SIZES[[#This Row],[column_length]],
    IFERROR(VALUE(VLOOKUP(
      COL_SIZES[[#This Row],[table_name]]&amp;"."&amp;COL_SIZES[[#This Row],[column_name]],
      AVG_COL_SIZES[#Data],2,FALSE)),
    COL_SIZES[[#This Row],[column_length]])
  ),
  COL_SIZES[[#This Row],[column_length]])</f>
        <v>9</v>
      </c>
      <c r="C3482" s="113">
        <f>VLOOKUP(A3482,DBMS_TYPE_SIZES[],2,FALSE)</f>
        <v>9</v>
      </c>
      <c r="D3482" s="113">
        <f>VLOOKUP(A3482,DBMS_TYPE_SIZES[],3,FALSE)</f>
        <v>9</v>
      </c>
      <c r="E3482" s="114">
        <f>VLOOKUP(A3482,DBMS_TYPE_SIZES[],4,FALSE)</f>
        <v>9</v>
      </c>
      <c r="F3482" t="s">
        <v>321</v>
      </c>
      <c r="G3482" t="s">
        <v>301</v>
      </c>
      <c r="H3482" t="s">
        <v>62</v>
      </c>
      <c r="I3482">
        <v>19</v>
      </c>
      <c r="J3482">
        <v>9</v>
      </c>
    </row>
    <row r="3483" spans="1:10">
      <c r="A3483" s="112" t="str">
        <f>COL_SIZES[[#This Row],[datatype]]&amp;"_"&amp;COL_SIZES[[#This Row],[column_prec]]&amp;"_"&amp;COL_SIZES[[#This Row],[col_len]]</f>
        <v>int_10_4</v>
      </c>
      <c r="B3483" s="112">
        <f>IF(COL_SIZES[[#This Row],[datatype]] = "varchar",
  MIN(
    COL_SIZES[[#This Row],[column_length]],
    IFERROR(VALUE(VLOOKUP(
      COL_SIZES[[#This Row],[table_name]]&amp;"."&amp;COL_SIZES[[#This Row],[column_name]],
      AVG_COL_SIZES[#Data],2,FALSE)),
    COL_SIZES[[#This Row],[column_length]])
  ),
  COL_SIZES[[#This Row],[column_length]])</f>
        <v>4</v>
      </c>
      <c r="C3483" s="113">
        <f>VLOOKUP(A3483,DBMS_TYPE_SIZES[],2,FALSE)</f>
        <v>9</v>
      </c>
      <c r="D3483" s="113">
        <f>VLOOKUP(A3483,DBMS_TYPE_SIZES[],3,FALSE)</f>
        <v>4</v>
      </c>
      <c r="E3483" s="114">
        <f>VLOOKUP(A3483,DBMS_TYPE_SIZES[],4,FALSE)</f>
        <v>4</v>
      </c>
      <c r="F3483" t="s">
        <v>321</v>
      </c>
      <c r="G3483" t="s">
        <v>1376</v>
      </c>
      <c r="H3483" t="s">
        <v>18</v>
      </c>
      <c r="I3483">
        <v>10</v>
      </c>
      <c r="J3483">
        <v>4</v>
      </c>
    </row>
    <row r="3484" spans="1:10">
      <c r="A3484" s="112" t="str">
        <f>COL_SIZES[[#This Row],[datatype]]&amp;"_"&amp;COL_SIZES[[#This Row],[column_prec]]&amp;"_"&amp;COL_SIZES[[#This Row],[col_len]]</f>
        <v>numeric_19_9</v>
      </c>
      <c r="B3484" s="112">
        <f>IF(COL_SIZES[[#This Row],[datatype]] = "varchar",
  MIN(
    COL_SIZES[[#This Row],[column_length]],
    IFERROR(VALUE(VLOOKUP(
      COL_SIZES[[#This Row],[table_name]]&amp;"."&amp;COL_SIZES[[#This Row],[column_name]],
      AVG_COL_SIZES[#Data],2,FALSE)),
    COL_SIZES[[#This Row],[column_length]])
  ),
  COL_SIZES[[#This Row],[column_length]])</f>
        <v>9</v>
      </c>
      <c r="C3484" s="113">
        <f>VLOOKUP(A3484,DBMS_TYPE_SIZES[],2,FALSE)</f>
        <v>9</v>
      </c>
      <c r="D3484" s="113">
        <f>VLOOKUP(A3484,DBMS_TYPE_SIZES[],3,FALSE)</f>
        <v>9</v>
      </c>
      <c r="E3484" s="114">
        <f>VLOOKUP(A3484,DBMS_TYPE_SIZES[],4,FALSE)</f>
        <v>9</v>
      </c>
      <c r="F3484" t="s">
        <v>321</v>
      </c>
      <c r="G3484" t="s">
        <v>304</v>
      </c>
      <c r="H3484" t="s">
        <v>62</v>
      </c>
      <c r="I3484">
        <v>19</v>
      </c>
      <c r="J3484">
        <v>9</v>
      </c>
    </row>
    <row r="3485" spans="1:10">
      <c r="A3485" s="112" t="str">
        <f>COL_SIZES[[#This Row],[datatype]]&amp;"_"&amp;COL_SIZES[[#This Row],[column_prec]]&amp;"_"&amp;COL_SIZES[[#This Row],[col_len]]</f>
        <v>int_10_4</v>
      </c>
      <c r="B3485" s="112">
        <f>IF(COL_SIZES[[#This Row],[datatype]] = "varchar",
  MIN(
    COL_SIZES[[#This Row],[column_length]],
    IFERROR(VALUE(VLOOKUP(
      COL_SIZES[[#This Row],[table_name]]&amp;"."&amp;COL_SIZES[[#This Row],[column_name]],
      AVG_COL_SIZES[#Data],2,FALSE)),
    COL_SIZES[[#This Row],[column_length]])
  ),
  COL_SIZES[[#This Row],[column_length]])</f>
        <v>4</v>
      </c>
      <c r="C3485" s="113">
        <f>VLOOKUP(A3485,DBMS_TYPE_SIZES[],2,FALSE)</f>
        <v>9</v>
      </c>
      <c r="D3485" s="113">
        <f>VLOOKUP(A3485,DBMS_TYPE_SIZES[],3,FALSE)</f>
        <v>4</v>
      </c>
      <c r="E3485" s="114">
        <f>VLOOKUP(A3485,DBMS_TYPE_SIZES[],4,FALSE)</f>
        <v>4</v>
      </c>
      <c r="F3485" t="s">
        <v>321</v>
      </c>
      <c r="G3485" t="s">
        <v>67</v>
      </c>
      <c r="H3485" t="s">
        <v>18</v>
      </c>
      <c r="I3485">
        <v>10</v>
      </c>
      <c r="J3485">
        <v>4</v>
      </c>
    </row>
    <row r="3486" spans="1:10">
      <c r="A3486" s="112" t="str">
        <f>COL_SIZES[[#This Row],[datatype]]&amp;"_"&amp;COL_SIZES[[#This Row],[column_prec]]&amp;"_"&amp;COL_SIZES[[#This Row],[col_len]]</f>
        <v>numeric_19_9</v>
      </c>
      <c r="B3486" s="112">
        <f>IF(COL_SIZES[[#This Row],[datatype]] = "varchar",
  MIN(
    COL_SIZES[[#This Row],[column_length]],
    IFERROR(VALUE(VLOOKUP(
      COL_SIZES[[#This Row],[table_name]]&amp;"."&amp;COL_SIZES[[#This Row],[column_name]],
      AVG_COL_SIZES[#Data],2,FALSE)),
    COL_SIZES[[#This Row],[column_length]])
  ),
  COL_SIZES[[#This Row],[column_length]])</f>
        <v>9</v>
      </c>
      <c r="C3486" s="113">
        <f>VLOOKUP(A3486,DBMS_TYPE_SIZES[],2,FALSE)</f>
        <v>9</v>
      </c>
      <c r="D3486" s="113">
        <f>VLOOKUP(A3486,DBMS_TYPE_SIZES[],3,FALSE)</f>
        <v>9</v>
      </c>
      <c r="E3486" s="114">
        <f>VLOOKUP(A3486,DBMS_TYPE_SIZES[],4,FALSE)</f>
        <v>9</v>
      </c>
      <c r="F3486" t="s">
        <v>321</v>
      </c>
      <c r="G3486" t="s">
        <v>1343</v>
      </c>
      <c r="H3486" t="s">
        <v>62</v>
      </c>
      <c r="I3486">
        <v>19</v>
      </c>
      <c r="J3486">
        <v>9</v>
      </c>
    </row>
    <row r="3487" spans="1:10">
      <c r="A3487" s="112" t="str">
        <f>COL_SIZES[[#This Row],[datatype]]&amp;"_"&amp;COL_SIZES[[#This Row],[column_prec]]&amp;"_"&amp;COL_SIZES[[#This Row],[col_len]]</f>
        <v>int_10_4</v>
      </c>
      <c r="B3487" s="112">
        <f>IF(COL_SIZES[[#This Row],[datatype]] = "varchar",
  MIN(
    COL_SIZES[[#This Row],[column_length]],
    IFERROR(VALUE(VLOOKUP(
      COL_SIZES[[#This Row],[table_name]]&amp;"."&amp;COL_SIZES[[#This Row],[column_name]],
      AVG_COL_SIZES[#Data],2,FALSE)),
    COL_SIZES[[#This Row],[column_length]])
  ),
  COL_SIZES[[#This Row],[column_length]])</f>
        <v>4</v>
      </c>
      <c r="C3487" s="113">
        <f>VLOOKUP(A3487,DBMS_TYPE_SIZES[],2,FALSE)</f>
        <v>9</v>
      </c>
      <c r="D3487" s="113">
        <f>VLOOKUP(A3487,DBMS_TYPE_SIZES[],3,FALSE)</f>
        <v>4</v>
      </c>
      <c r="E3487" s="114">
        <f>VLOOKUP(A3487,DBMS_TYPE_SIZES[],4,FALSE)</f>
        <v>4</v>
      </c>
      <c r="F3487" t="s">
        <v>321</v>
      </c>
      <c r="G3487" t="s">
        <v>291</v>
      </c>
      <c r="H3487" t="s">
        <v>18</v>
      </c>
      <c r="I3487">
        <v>10</v>
      </c>
      <c r="J3487">
        <v>4</v>
      </c>
    </row>
    <row r="3488" spans="1:10">
      <c r="A3488" s="112" t="str">
        <f>COL_SIZES[[#This Row],[datatype]]&amp;"_"&amp;COL_SIZES[[#This Row],[column_prec]]&amp;"_"&amp;COL_SIZES[[#This Row],[col_len]]</f>
        <v>int_10_4</v>
      </c>
      <c r="B3488" s="112">
        <f>IF(COL_SIZES[[#This Row],[datatype]] = "varchar",
  MIN(
    COL_SIZES[[#This Row],[column_length]],
    IFERROR(VALUE(VLOOKUP(
      COL_SIZES[[#This Row],[table_name]]&amp;"."&amp;COL_SIZES[[#This Row],[column_name]],
      AVG_COL_SIZES[#Data],2,FALSE)),
    COL_SIZES[[#This Row],[column_length]])
  ),
  COL_SIZES[[#This Row],[column_length]])</f>
        <v>4</v>
      </c>
      <c r="C3488" s="113">
        <f>VLOOKUP(A3488,DBMS_TYPE_SIZES[],2,FALSE)</f>
        <v>9</v>
      </c>
      <c r="D3488" s="113">
        <f>VLOOKUP(A3488,DBMS_TYPE_SIZES[],3,FALSE)</f>
        <v>4</v>
      </c>
      <c r="E3488" s="114">
        <f>VLOOKUP(A3488,DBMS_TYPE_SIZES[],4,FALSE)</f>
        <v>4</v>
      </c>
      <c r="F3488" t="s">
        <v>321</v>
      </c>
      <c r="G3488" t="s">
        <v>64</v>
      </c>
      <c r="H3488" t="s">
        <v>18</v>
      </c>
      <c r="I3488">
        <v>10</v>
      </c>
      <c r="J3488">
        <v>4</v>
      </c>
    </row>
    <row r="3489" spans="1:10">
      <c r="A3489" s="112" t="str">
        <f>COL_SIZES[[#This Row],[datatype]]&amp;"_"&amp;COL_SIZES[[#This Row],[column_prec]]&amp;"_"&amp;COL_SIZES[[#This Row],[col_len]]</f>
        <v>int_10_4</v>
      </c>
      <c r="B3489" s="112">
        <f>IF(COL_SIZES[[#This Row],[datatype]] = "varchar",
  MIN(
    COL_SIZES[[#This Row],[column_length]],
    IFERROR(VALUE(VLOOKUP(
      COL_SIZES[[#This Row],[table_name]]&amp;"."&amp;COL_SIZES[[#This Row],[column_name]],
      AVG_COL_SIZES[#Data],2,FALSE)),
    COL_SIZES[[#This Row],[column_length]])
  ),
  COL_SIZES[[#This Row],[column_length]])</f>
        <v>4</v>
      </c>
      <c r="C3489" s="113">
        <f>VLOOKUP(A3489,DBMS_TYPE_SIZES[],2,FALSE)</f>
        <v>9</v>
      </c>
      <c r="D3489" s="113">
        <f>VLOOKUP(A3489,DBMS_TYPE_SIZES[],3,FALSE)</f>
        <v>4</v>
      </c>
      <c r="E3489" s="114">
        <f>VLOOKUP(A3489,DBMS_TYPE_SIZES[],4,FALSE)</f>
        <v>4</v>
      </c>
      <c r="F3489" t="s">
        <v>321</v>
      </c>
      <c r="G3489" t="s">
        <v>265</v>
      </c>
      <c r="H3489" t="s">
        <v>18</v>
      </c>
      <c r="I3489">
        <v>10</v>
      </c>
      <c r="J3489">
        <v>4</v>
      </c>
    </row>
    <row r="3490" spans="1:10">
      <c r="A3490" s="112" t="str">
        <f>COL_SIZES[[#This Row],[datatype]]&amp;"_"&amp;COL_SIZES[[#This Row],[column_prec]]&amp;"_"&amp;COL_SIZES[[#This Row],[col_len]]</f>
        <v>int_10_4</v>
      </c>
      <c r="B3490" s="112">
        <f>IF(COL_SIZES[[#This Row],[datatype]] = "varchar",
  MIN(
    COL_SIZES[[#This Row],[column_length]],
    IFERROR(VALUE(VLOOKUP(
      COL_SIZES[[#This Row],[table_name]]&amp;"."&amp;COL_SIZES[[#This Row],[column_name]],
      AVG_COL_SIZES[#Data],2,FALSE)),
    COL_SIZES[[#This Row],[column_length]])
  ),
  COL_SIZES[[#This Row],[column_length]])</f>
        <v>4</v>
      </c>
      <c r="C3490" s="113">
        <f>VLOOKUP(A3490,DBMS_TYPE_SIZES[],2,FALSE)</f>
        <v>9</v>
      </c>
      <c r="D3490" s="113">
        <f>VLOOKUP(A3490,DBMS_TYPE_SIZES[],3,FALSE)</f>
        <v>4</v>
      </c>
      <c r="E3490" s="114">
        <f>VLOOKUP(A3490,DBMS_TYPE_SIZES[],4,FALSE)</f>
        <v>4</v>
      </c>
      <c r="F3490" t="s">
        <v>321</v>
      </c>
      <c r="G3490" t="s">
        <v>254</v>
      </c>
      <c r="H3490" t="s">
        <v>18</v>
      </c>
      <c r="I3490">
        <v>10</v>
      </c>
      <c r="J3490">
        <v>4</v>
      </c>
    </row>
    <row r="3491" spans="1:10">
      <c r="A3491" s="112" t="str">
        <f>COL_SIZES[[#This Row],[datatype]]&amp;"_"&amp;COL_SIZES[[#This Row],[column_prec]]&amp;"_"&amp;COL_SIZES[[#This Row],[col_len]]</f>
        <v>numeric_19_9</v>
      </c>
      <c r="B3491" s="112">
        <f>IF(COL_SIZES[[#This Row],[datatype]] = "varchar",
  MIN(
    COL_SIZES[[#This Row],[column_length]],
    IFERROR(VALUE(VLOOKUP(
      COL_SIZES[[#This Row],[table_name]]&amp;"."&amp;COL_SIZES[[#This Row],[column_name]],
      AVG_COL_SIZES[#Data],2,FALSE)),
    COL_SIZES[[#This Row],[column_length]])
  ),
  COL_SIZES[[#This Row],[column_length]])</f>
        <v>9</v>
      </c>
      <c r="C3491" s="113">
        <f>VLOOKUP(A3491,DBMS_TYPE_SIZES[],2,FALSE)</f>
        <v>9</v>
      </c>
      <c r="D3491" s="113">
        <f>VLOOKUP(A3491,DBMS_TYPE_SIZES[],3,FALSE)</f>
        <v>9</v>
      </c>
      <c r="E3491" s="114">
        <f>VLOOKUP(A3491,DBMS_TYPE_SIZES[],4,FALSE)</f>
        <v>9</v>
      </c>
      <c r="F3491" t="s">
        <v>321</v>
      </c>
      <c r="G3491" t="s">
        <v>151</v>
      </c>
      <c r="H3491" t="s">
        <v>62</v>
      </c>
      <c r="I3491">
        <v>19</v>
      </c>
      <c r="J3491">
        <v>9</v>
      </c>
    </row>
    <row r="3492" spans="1:10">
      <c r="A3492" s="112" t="str">
        <f>COL_SIZES[[#This Row],[datatype]]&amp;"_"&amp;COL_SIZES[[#This Row],[column_prec]]&amp;"_"&amp;COL_SIZES[[#This Row],[col_len]]</f>
        <v>numeric_19_9</v>
      </c>
      <c r="B3492" s="112">
        <f>IF(COL_SIZES[[#This Row],[datatype]] = "varchar",
  MIN(
    COL_SIZES[[#This Row],[column_length]],
    IFERROR(VALUE(VLOOKUP(
      COL_SIZES[[#This Row],[table_name]]&amp;"."&amp;COL_SIZES[[#This Row],[column_name]],
      AVG_COL_SIZES[#Data],2,FALSE)),
    COL_SIZES[[#This Row],[column_length]])
  ),
  COL_SIZES[[#This Row],[column_length]])</f>
        <v>9</v>
      </c>
      <c r="C3492" s="113">
        <f>VLOOKUP(A3492,DBMS_TYPE_SIZES[],2,FALSE)</f>
        <v>9</v>
      </c>
      <c r="D3492" s="113">
        <f>VLOOKUP(A3492,DBMS_TYPE_SIZES[],3,FALSE)</f>
        <v>9</v>
      </c>
      <c r="E3492" s="114">
        <f>VLOOKUP(A3492,DBMS_TYPE_SIZES[],4,FALSE)</f>
        <v>9</v>
      </c>
      <c r="F3492" t="s">
        <v>322</v>
      </c>
      <c r="G3492" t="s">
        <v>1243</v>
      </c>
      <c r="H3492" t="s">
        <v>62</v>
      </c>
      <c r="I3492">
        <v>19</v>
      </c>
      <c r="J3492">
        <v>9</v>
      </c>
    </row>
    <row r="3493" spans="1:10">
      <c r="A3493" s="112" t="str">
        <f>COL_SIZES[[#This Row],[datatype]]&amp;"_"&amp;COL_SIZES[[#This Row],[column_prec]]&amp;"_"&amp;COL_SIZES[[#This Row],[col_len]]</f>
        <v>numeric_1_5</v>
      </c>
      <c r="B3493" s="112">
        <f>IF(COL_SIZES[[#This Row],[datatype]] = "varchar",
  MIN(
    COL_SIZES[[#This Row],[column_length]],
    IFERROR(VALUE(VLOOKUP(
      COL_SIZES[[#This Row],[table_name]]&amp;"."&amp;COL_SIZES[[#This Row],[column_name]],
      AVG_COL_SIZES[#Data],2,FALSE)),
    COL_SIZES[[#This Row],[column_length]])
  ),
  COL_SIZES[[#This Row],[column_length]])</f>
        <v>5</v>
      </c>
      <c r="C3493" s="113">
        <f>VLOOKUP(A3493,DBMS_TYPE_SIZES[],2,FALSE)</f>
        <v>5</v>
      </c>
      <c r="D3493" s="113">
        <f>VLOOKUP(A3493,DBMS_TYPE_SIZES[],3,FALSE)</f>
        <v>5</v>
      </c>
      <c r="E3493" s="114">
        <f>VLOOKUP(A3493,DBMS_TYPE_SIZES[],4,FALSE)</f>
        <v>5</v>
      </c>
      <c r="F3493" t="s">
        <v>322</v>
      </c>
      <c r="G3493" t="s">
        <v>496</v>
      </c>
      <c r="H3493" t="s">
        <v>62</v>
      </c>
      <c r="I3493">
        <v>1</v>
      </c>
      <c r="J3493">
        <v>5</v>
      </c>
    </row>
    <row r="3494" spans="1:10">
      <c r="A3494" s="112" t="str">
        <f>COL_SIZES[[#This Row],[datatype]]&amp;"_"&amp;COL_SIZES[[#This Row],[column_prec]]&amp;"_"&amp;COL_SIZES[[#This Row],[col_len]]</f>
        <v>numeric_19_9</v>
      </c>
      <c r="B3494" s="112">
        <f>IF(COL_SIZES[[#This Row],[datatype]] = "varchar",
  MIN(
    COL_SIZES[[#This Row],[column_length]],
    IFERROR(VALUE(VLOOKUP(
      COL_SIZES[[#This Row],[table_name]]&amp;"."&amp;COL_SIZES[[#This Row],[column_name]],
      AVG_COL_SIZES[#Data],2,FALSE)),
    COL_SIZES[[#This Row],[column_length]])
  ),
  COL_SIZES[[#This Row],[column_length]])</f>
        <v>9</v>
      </c>
      <c r="C3494" s="113">
        <f>VLOOKUP(A3494,DBMS_TYPE_SIZES[],2,FALSE)</f>
        <v>9</v>
      </c>
      <c r="D3494" s="113">
        <f>VLOOKUP(A3494,DBMS_TYPE_SIZES[],3,FALSE)</f>
        <v>9</v>
      </c>
      <c r="E3494" s="114">
        <f>VLOOKUP(A3494,DBMS_TYPE_SIZES[],4,FALSE)</f>
        <v>9</v>
      </c>
      <c r="F3494" t="s">
        <v>322</v>
      </c>
      <c r="G3494" t="s">
        <v>143</v>
      </c>
      <c r="H3494" t="s">
        <v>62</v>
      </c>
      <c r="I3494">
        <v>19</v>
      </c>
      <c r="J3494">
        <v>9</v>
      </c>
    </row>
    <row r="3495" spans="1:10">
      <c r="A3495" s="112" t="str">
        <f>COL_SIZES[[#This Row],[datatype]]&amp;"_"&amp;COL_SIZES[[#This Row],[column_prec]]&amp;"_"&amp;COL_SIZES[[#This Row],[col_len]]</f>
        <v>numeric_19_9</v>
      </c>
      <c r="B3495" s="112">
        <f>IF(COL_SIZES[[#This Row],[datatype]] = "varchar",
  MIN(
    COL_SIZES[[#This Row],[column_length]],
    IFERROR(VALUE(VLOOKUP(
      COL_SIZES[[#This Row],[table_name]]&amp;"."&amp;COL_SIZES[[#This Row],[column_name]],
      AVG_COL_SIZES[#Data],2,FALSE)),
    COL_SIZES[[#This Row],[column_length]])
  ),
  COL_SIZES[[#This Row],[column_length]])</f>
        <v>9</v>
      </c>
      <c r="C3495" s="113">
        <f>VLOOKUP(A3495,DBMS_TYPE_SIZES[],2,FALSE)</f>
        <v>9</v>
      </c>
      <c r="D3495" s="113">
        <f>VLOOKUP(A3495,DBMS_TYPE_SIZES[],3,FALSE)</f>
        <v>9</v>
      </c>
      <c r="E3495" s="114">
        <f>VLOOKUP(A3495,DBMS_TYPE_SIZES[],4,FALSE)</f>
        <v>9</v>
      </c>
      <c r="F3495" t="s">
        <v>322</v>
      </c>
      <c r="G3495" t="s">
        <v>1557</v>
      </c>
      <c r="H3495" t="s">
        <v>62</v>
      </c>
      <c r="I3495">
        <v>19</v>
      </c>
      <c r="J3495">
        <v>9</v>
      </c>
    </row>
    <row r="3496" spans="1:10">
      <c r="A3496" s="112" t="str">
        <f>COL_SIZES[[#This Row],[datatype]]&amp;"_"&amp;COL_SIZES[[#This Row],[column_prec]]&amp;"_"&amp;COL_SIZES[[#This Row],[col_len]]</f>
        <v>int_10_4</v>
      </c>
      <c r="B3496" s="112">
        <f>IF(COL_SIZES[[#This Row],[datatype]] = "varchar",
  MIN(
    COL_SIZES[[#This Row],[column_length]],
    IFERROR(VALUE(VLOOKUP(
      COL_SIZES[[#This Row],[table_name]]&amp;"."&amp;COL_SIZES[[#This Row],[column_name]],
      AVG_COL_SIZES[#Data],2,FALSE)),
    COL_SIZES[[#This Row],[column_length]])
  ),
  COL_SIZES[[#This Row],[column_length]])</f>
        <v>4</v>
      </c>
      <c r="C3496" s="113">
        <f>VLOOKUP(A3496,DBMS_TYPE_SIZES[],2,FALSE)</f>
        <v>9</v>
      </c>
      <c r="D3496" s="113">
        <f>VLOOKUP(A3496,DBMS_TYPE_SIZES[],3,FALSE)</f>
        <v>4</v>
      </c>
      <c r="E3496" s="114">
        <f>VLOOKUP(A3496,DBMS_TYPE_SIZES[],4,FALSE)</f>
        <v>4</v>
      </c>
      <c r="F3496" t="s">
        <v>322</v>
      </c>
      <c r="G3496" t="s">
        <v>1558</v>
      </c>
      <c r="H3496" t="s">
        <v>18</v>
      </c>
      <c r="I3496">
        <v>10</v>
      </c>
      <c r="J3496">
        <v>4</v>
      </c>
    </row>
    <row r="3497" spans="1:10">
      <c r="A3497" s="112" t="str">
        <f>COL_SIZES[[#This Row],[datatype]]&amp;"_"&amp;COL_SIZES[[#This Row],[column_prec]]&amp;"_"&amp;COL_SIZES[[#This Row],[col_len]]</f>
        <v>int_10_4</v>
      </c>
      <c r="B3497" s="112">
        <f>IF(COL_SIZES[[#This Row],[datatype]] = "varchar",
  MIN(
    COL_SIZES[[#This Row],[column_length]],
    IFERROR(VALUE(VLOOKUP(
      COL_SIZES[[#This Row],[table_name]]&amp;"."&amp;COL_SIZES[[#This Row],[column_name]],
      AVG_COL_SIZES[#Data],2,FALSE)),
    COL_SIZES[[#This Row],[column_length]])
  ),
  COL_SIZES[[#This Row],[column_length]])</f>
        <v>4</v>
      </c>
      <c r="C3497" s="113">
        <f>VLOOKUP(A3497,DBMS_TYPE_SIZES[],2,FALSE)</f>
        <v>9</v>
      </c>
      <c r="D3497" s="113">
        <f>VLOOKUP(A3497,DBMS_TYPE_SIZES[],3,FALSE)</f>
        <v>4</v>
      </c>
      <c r="E3497" s="114">
        <f>VLOOKUP(A3497,DBMS_TYPE_SIZES[],4,FALSE)</f>
        <v>4</v>
      </c>
      <c r="F3497" t="s">
        <v>322</v>
      </c>
      <c r="G3497" t="s">
        <v>70</v>
      </c>
      <c r="H3497" t="s">
        <v>18</v>
      </c>
      <c r="I3497">
        <v>10</v>
      </c>
      <c r="J3497">
        <v>4</v>
      </c>
    </row>
    <row r="3498" spans="1:10">
      <c r="A3498" s="112" t="str">
        <f>COL_SIZES[[#This Row],[datatype]]&amp;"_"&amp;COL_SIZES[[#This Row],[column_prec]]&amp;"_"&amp;COL_SIZES[[#This Row],[col_len]]</f>
        <v>numeric_19_9</v>
      </c>
      <c r="B3498" s="112">
        <f>IF(COL_SIZES[[#This Row],[datatype]] = "varchar",
  MIN(
    COL_SIZES[[#This Row],[column_length]],
    IFERROR(VALUE(VLOOKUP(
      COL_SIZES[[#This Row],[table_name]]&amp;"."&amp;COL_SIZES[[#This Row],[column_name]],
      AVG_COL_SIZES[#Data],2,FALSE)),
    COL_SIZES[[#This Row],[column_length]])
  ),
  COL_SIZES[[#This Row],[column_length]])</f>
        <v>9</v>
      </c>
      <c r="C3498" s="113">
        <f>VLOOKUP(A3498,DBMS_TYPE_SIZES[],2,FALSE)</f>
        <v>9</v>
      </c>
      <c r="D3498" s="113">
        <f>VLOOKUP(A3498,DBMS_TYPE_SIZES[],3,FALSE)</f>
        <v>9</v>
      </c>
      <c r="E3498" s="114">
        <f>VLOOKUP(A3498,DBMS_TYPE_SIZES[],4,FALSE)</f>
        <v>9</v>
      </c>
      <c r="F3498" t="s">
        <v>322</v>
      </c>
      <c r="G3498" t="s">
        <v>1342</v>
      </c>
      <c r="H3498" t="s">
        <v>62</v>
      </c>
      <c r="I3498">
        <v>19</v>
      </c>
      <c r="J3498">
        <v>9</v>
      </c>
    </row>
    <row r="3499" spans="1:10">
      <c r="A3499" s="112" t="str">
        <f>COL_SIZES[[#This Row],[datatype]]&amp;"_"&amp;COL_SIZES[[#This Row],[column_prec]]&amp;"_"&amp;COL_SIZES[[#This Row],[col_len]]</f>
        <v>int_10_4</v>
      </c>
      <c r="B3499" s="112">
        <f>IF(COL_SIZES[[#This Row],[datatype]] = "varchar",
  MIN(
    COL_SIZES[[#This Row],[column_length]],
    IFERROR(VALUE(VLOOKUP(
      COL_SIZES[[#This Row],[table_name]]&amp;"."&amp;COL_SIZES[[#This Row],[column_name]],
      AVG_COL_SIZES[#Data],2,FALSE)),
    COL_SIZES[[#This Row],[column_length]])
  ),
  COL_SIZES[[#This Row],[column_length]])</f>
        <v>4</v>
      </c>
      <c r="C3499" s="113">
        <f>VLOOKUP(A3499,DBMS_TYPE_SIZES[],2,FALSE)</f>
        <v>9</v>
      </c>
      <c r="D3499" s="113">
        <f>VLOOKUP(A3499,DBMS_TYPE_SIZES[],3,FALSE)</f>
        <v>4</v>
      </c>
      <c r="E3499" s="114">
        <f>VLOOKUP(A3499,DBMS_TYPE_SIZES[],4,FALSE)</f>
        <v>4</v>
      </c>
      <c r="F3499" t="s">
        <v>322</v>
      </c>
      <c r="G3499" t="s">
        <v>288</v>
      </c>
      <c r="H3499" t="s">
        <v>18</v>
      </c>
      <c r="I3499">
        <v>10</v>
      </c>
      <c r="J3499">
        <v>4</v>
      </c>
    </row>
    <row r="3500" spans="1:10">
      <c r="A3500" s="112" t="str">
        <f>COL_SIZES[[#This Row],[datatype]]&amp;"_"&amp;COL_SIZES[[#This Row],[column_prec]]&amp;"_"&amp;COL_SIZES[[#This Row],[col_len]]</f>
        <v>varchar_0_255</v>
      </c>
      <c r="B3500" s="112">
        <f>IF(COL_SIZES[[#This Row],[datatype]] = "varchar",
  MIN(
    COL_SIZES[[#This Row],[column_length]],
    IFERROR(VALUE(VLOOKUP(
      COL_SIZES[[#This Row],[table_name]]&amp;"."&amp;COL_SIZES[[#This Row],[column_name]],
      AVG_COL_SIZES[#Data],2,FALSE)),
    COL_SIZES[[#This Row],[column_length]])
  ),
  COL_SIZES[[#This Row],[column_length]])</f>
        <v>255</v>
      </c>
      <c r="C3500" s="113">
        <f>VLOOKUP(A3500,DBMS_TYPE_SIZES[],2,FALSE)</f>
        <v>255</v>
      </c>
      <c r="D3500" s="113">
        <f>VLOOKUP(A3500,DBMS_TYPE_SIZES[],3,FALSE)</f>
        <v>255</v>
      </c>
      <c r="E3500" s="114">
        <f>VLOOKUP(A3500,DBMS_TYPE_SIZES[],4,FALSE)</f>
        <v>256</v>
      </c>
      <c r="F3500" t="s">
        <v>322</v>
      </c>
      <c r="G3500" t="s">
        <v>764</v>
      </c>
      <c r="H3500" t="s">
        <v>86</v>
      </c>
      <c r="I3500">
        <v>0</v>
      </c>
      <c r="J3500">
        <v>255</v>
      </c>
    </row>
    <row r="3501" spans="1:10">
      <c r="A3501" s="112" t="str">
        <f>COL_SIZES[[#This Row],[datatype]]&amp;"_"&amp;COL_SIZES[[#This Row],[column_prec]]&amp;"_"&amp;COL_SIZES[[#This Row],[col_len]]</f>
        <v>int_10_4</v>
      </c>
      <c r="B3501" s="112">
        <f>IF(COL_SIZES[[#This Row],[datatype]] = "varchar",
  MIN(
    COL_SIZES[[#This Row],[column_length]],
    IFERROR(VALUE(VLOOKUP(
      COL_SIZES[[#This Row],[table_name]]&amp;"."&amp;COL_SIZES[[#This Row],[column_name]],
      AVG_COL_SIZES[#Data],2,FALSE)),
    COL_SIZES[[#This Row],[column_length]])
  ),
  COL_SIZES[[#This Row],[column_length]])</f>
        <v>4</v>
      </c>
      <c r="C3501" s="113">
        <f>VLOOKUP(A3501,DBMS_TYPE_SIZES[],2,FALSE)</f>
        <v>9</v>
      </c>
      <c r="D3501" s="113">
        <f>VLOOKUP(A3501,DBMS_TYPE_SIZES[],3,FALSE)</f>
        <v>4</v>
      </c>
      <c r="E3501" s="114">
        <f>VLOOKUP(A3501,DBMS_TYPE_SIZES[],4,FALSE)</f>
        <v>4</v>
      </c>
      <c r="F3501" t="s">
        <v>322</v>
      </c>
      <c r="G3501" t="s">
        <v>212</v>
      </c>
      <c r="H3501" t="s">
        <v>18</v>
      </c>
      <c r="I3501">
        <v>10</v>
      </c>
      <c r="J3501">
        <v>4</v>
      </c>
    </row>
    <row r="3502" spans="1:10">
      <c r="A3502" s="112" t="str">
        <f>COL_SIZES[[#This Row],[datatype]]&amp;"_"&amp;COL_SIZES[[#This Row],[column_prec]]&amp;"_"&amp;COL_SIZES[[#This Row],[col_len]]</f>
        <v>int_10_4</v>
      </c>
      <c r="B3502" s="112">
        <f>IF(COL_SIZES[[#This Row],[datatype]] = "varchar",
  MIN(
    COL_SIZES[[#This Row],[column_length]],
    IFERROR(VALUE(VLOOKUP(
      COL_SIZES[[#This Row],[table_name]]&amp;"."&amp;COL_SIZES[[#This Row],[column_name]],
      AVG_COL_SIZES[#Data],2,FALSE)),
    COL_SIZES[[#This Row],[column_length]])
  ),
  COL_SIZES[[#This Row],[column_length]])</f>
        <v>4</v>
      </c>
      <c r="C3502" s="113">
        <f>VLOOKUP(A3502,DBMS_TYPE_SIZES[],2,FALSE)</f>
        <v>9</v>
      </c>
      <c r="D3502" s="113">
        <f>VLOOKUP(A3502,DBMS_TYPE_SIZES[],3,FALSE)</f>
        <v>4</v>
      </c>
      <c r="E3502" s="114">
        <f>VLOOKUP(A3502,DBMS_TYPE_SIZES[],4,FALSE)</f>
        <v>4</v>
      </c>
      <c r="F3502" t="s">
        <v>322</v>
      </c>
      <c r="G3502" t="s">
        <v>250</v>
      </c>
      <c r="H3502" t="s">
        <v>18</v>
      </c>
      <c r="I3502">
        <v>10</v>
      </c>
      <c r="J3502">
        <v>4</v>
      </c>
    </row>
    <row r="3503" spans="1:10">
      <c r="A3503" s="112" t="str">
        <f>COL_SIZES[[#This Row],[datatype]]&amp;"_"&amp;COL_SIZES[[#This Row],[column_prec]]&amp;"_"&amp;COL_SIZES[[#This Row],[col_len]]</f>
        <v>int_10_4</v>
      </c>
      <c r="B3503" s="112">
        <f>IF(COL_SIZES[[#This Row],[datatype]] = "varchar",
  MIN(
    COL_SIZES[[#This Row],[column_length]],
    IFERROR(VALUE(VLOOKUP(
      COL_SIZES[[#This Row],[table_name]]&amp;"."&amp;COL_SIZES[[#This Row],[column_name]],
      AVG_COL_SIZES[#Data],2,FALSE)),
    COL_SIZES[[#This Row],[column_length]])
  ),
  COL_SIZES[[#This Row],[column_length]])</f>
        <v>4</v>
      </c>
      <c r="C3503" s="113">
        <f>VLOOKUP(A3503,DBMS_TYPE_SIZES[],2,FALSE)</f>
        <v>9</v>
      </c>
      <c r="D3503" s="113">
        <f>VLOOKUP(A3503,DBMS_TYPE_SIZES[],3,FALSE)</f>
        <v>4</v>
      </c>
      <c r="E3503" s="114">
        <f>VLOOKUP(A3503,DBMS_TYPE_SIZES[],4,FALSE)</f>
        <v>4</v>
      </c>
      <c r="F3503" t="s">
        <v>322</v>
      </c>
      <c r="G3503" t="s">
        <v>223</v>
      </c>
      <c r="H3503" t="s">
        <v>18</v>
      </c>
      <c r="I3503">
        <v>10</v>
      </c>
      <c r="J3503">
        <v>4</v>
      </c>
    </row>
    <row r="3504" spans="1:10">
      <c r="A3504" s="112" t="str">
        <f>COL_SIZES[[#This Row],[datatype]]&amp;"_"&amp;COL_SIZES[[#This Row],[column_prec]]&amp;"_"&amp;COL_SIZES[[#This Row],[col_len]]</f>
        <v>int_10_4</v>
      </c>
      <c r="B3504" s="112">
        <f>IF(COL_SIZES[[#This Row],[datatype]] = "varchar",
  MIN(
    COL_SIZES[[#This Row],[column_length]],
    IFERROR(VALUE(VLOOKUP(
      COL_SIZES[[#This Row],[table_name]]&amp;"."&amp;COL_SIZES[[#This Row],[column_name]],
      AVG_COL_SIZES[#Data],2,FALSE)),
    COL_SIZES[[#This Row],[column_length]])
  ),
  COL_SIZES[[#This Row],[column_length]])</f>
        <v>4</v>
      </c>
      <c r="C3504" s="113">
        <f>VLOOKUP(A3504,DBMS_TYPE_SIZES[],2,FALSE)</f>
        <v>9</v>
      </c>
      <c r="D3504" s="113">
        <f>VLOOKUP(A3504,DBMS_TYPE_SIZES[],3,FALSE)</f>
        <v>4</v>
      </c>
      <c r="E3504" s="114">
        <f>VLOOKUP(A3504,DBMS_TYPE_SIZES[],4,FALSE)</f>
        <v>4</v>
      </c>
      <c r="F3504" t="s">
        <v>322</v>
      </c>
      <c r="G3504" t="s">
        <v>263</v>
      </c>
      <c r="H3504" t="s">
        <v>18</v>
      </c>
      <c r="I3504">
        <v>10</v>
      </c>
      <c r="J3504">
        <v>4</v>
      </c>
    </row>
    <row r="3505" spans="1:10">
      <c r="A3505" s="112" t="str">
        <f>COL_SIZES[[#This Row],[datatype]]&amp;"_"&amp;COL_SIZES[[#This Row],[column_prec]]&amp;"_"&amp;COL_SIZES[[#This Row],[col_len]]</f>
        <v>int_10_4</v>
      </c>
      <c r="B3505" s="112">
        <f>IF(COL_SIZES[[#This Row],[datatype]] = "varchar",
  MIN(
    COL_SIZES[[#This Row],[column_length]],
    IFERROR(VALUE(VLOOKUP(
      COL_SIZES[[#This Row],[table_name]]&amp;"."&amp;COL_SIZES[[#This Row],[column_name]],
      AVG_COL_SIZES[#Data],2,FALSE)),
    COL_SIZES[[#This Row],[column_length]])
  ),
  COL_SIZES[[#This Row],[column_length]])</f>
        <v>4</v>
      </c>
      <c r="C3505" s="113">
        <f>VLOOKUP(A3505,DBMS_TYPE_SIZES[],2,FALSE)</f>
        <v>9</v>
      </c>
      <c r="D3505" s="113">
        <f>VLOOKUP(A3505,DBMS_TYPE_SIZES[],3,FALSE)</f>
        <v>4</v>
      </c>
      <c r="E3505" s="114">
        <f>VLOOKUP(A3505,DBMS_TYPE_SIZES[],4,FALSE)</f>
        <v>4</v>
      </c>
      <c r="F3505" t="s">
        <v>322</v>
      </c>
      <c r="G3505" t="s">
        <v>1569</v>
      </c>
      <c r="H3505" t="s">
        <v>18</v>
      </c>
      <c r="I3505">
        <v>10</v>
      </c>
      <c r="J3505">
        <v>4</v>
      </c>
    </row>
    <row r="3506" spans="1:10">
      <c r="A3506" s="112" t="str">
        <f>COL_SIZES[[#This Row],[datatype]]&amp;"_"&amp;COL_SIZES[[#This Row],[column_prec]]&amp;"_"&amp;COL_SIZES[[#This Row],[col_len]]</f>
        <v>int_10_4</v>
      </c>
      <c r="B3506" s="112">
        <f>IF(COL_SIZES[[#This Row],[datatype]] = "varchar",
  MIN(
    COL_SIZES[[#This Row],[column_length]],
    IFERROR(VALUE(VLOOKUP(
      COL_SIZES[[#This Row],[table_name]]&amp;"."&amp;COL_SIZES[[#This Row],[column_name]],
      AVG_COL_SIZES[#Data],2,FALSE)),
    COL_SIZES[[#This Row],[column_length]])
  ),
  COL_SIZES[[#This Row],[column_length]])</f>
        <v>4</v>
      </c>
      <c r="C3506" s="113">
        <f>VLOOKUP(A3506,DBMS_TYPE_SIZES[],2,FALSE)</f>
        <v>9</v>
      </c>
      <c r="D3506" s="113">
        <f>VLOOKUP(A3506,DBMS_TYPE_SIZES[],3,FALSE)</f>
        <v>4</v>
      </c>
      <c r="E3506" s="114">
        <f>VLOOKUP(A3506,DBMS_TYPE_SIZES[],4,FALSE)</f>
        <v>4</v>
      </c>
      <c r="F3506" t="s">
        <v>322</v>
      </c>
      <c r="G3506" t="s">
        <v>1088</v>
      </c>
      <c r="H3506" t="s">
        <v>18</v>
      </c>
      <c r="I3506">
        <v>10</v>
      </c>
      <c r="J3506">
        <v>4</v>
      </c>
    </row>
    <row r="3507" spans="1:10">
      <c r="A3507" s="112" t="str">
        <f>COL_SIZES[[#This Row],[datatype]]&amp;"_"&amp;COL_SIZES[[#This Row],[column_prec]]&amp;"_"&amp;COL_SIZES[[#This Row],[col_len]]</f>
        <v>numeric_1_5</v>
      </c>
      <c r="B3507" s="112">
        <f>IF(COL_SIZES[[#This Row],[datatype]] = "varchar",
  MIN(
    COL_SIZES[[#This Row],[column_length]],
    IFERROR(VALUE(VLOOKUP(
      COL_SIZES[[#This Row],[table_name]]&amp;"."&amp;COL_SIZES[[#This Row],[column_name]],
      AVG_COL_SIZES[#Data],2,FALSE)),
    COL_SIZES[[#This Row],[column_length]])
  ),
  COL_SIZES[[#This Row],[column_length]])</f>
        <v>5</v>
      </c>
      <c r="C3507" s="113">
        <f>VLOOKUP(A3507,DBMS_TYPE_SIZES[],2,FALSE)</f>
        <v>5</v>
      </c>
      <c r="D3507" s="113">
        <f>VLOOKUP(A3507,DBMS_TYPE_SIZES[],3,FALSE)</f>
        <v>5</v>
      </c>
      <c r="E3507" s="114">
        <f>VLOOKUP(A3507,DBMS_TYPE_SIZES[],4,FALSE)</f>
        <v>5</v>
      </c>
      <c r="F3507" t="s">
        <v>322</v>
      </c>
      <c r="G3507" t="s">
        <v>502</v>
      </c>
      <c r="H3507" t="s">
        <v>62</v>
      </c>
      <c r="I3507">
        <v>1</v>
      </c>
      <c r="J3507">
        <v>5</v>
      </c>
    </row>
    <row r="3508" spans="1:10">
      <c r="A3508" s="112" t="str">
        <f>COL_SIZES[[#This Row],[datatype]]&amp;"_"&amp;COL_SIZES[[#This Row],[column_prec]]&amp;"_"&amp;COL_SIZES[[#This Row],[col_len]]</f>
        <v>int_10_4</v>
      </c>
      <c r="B3508" s="112">
        <f>IF(COL_SIZES[[#This Row],[datatype]] = "varchar",
  MIN(
    COL_SIZES[[#This Row],[column_length]],
    IFERROR(VALUE(VLOOKUP(
      COL_SIZES[[#This Row],[table_name]]&amp;"."&amp;COL_SIZES[[#This Row],[column_name]],
      AVG_COL_SIZES[#Data],2,FALSE)),
    COL_SIZES[[#This Row],[column_length]])
  ),
  COL_SIZES[[#This Row],[column_length]])</f>
        <v>4</v>
      </c>
      <c r="C3508" s="113">
        <f>VLOOKUP(A3508,DBMS_TYPE_SIZES[],2,FALSE)</f>
        <v>9</v>
      </c>
      <c r="D3508" s="113">
        <f>VLOOKUP(A3508,DBMS_TYPE_SIZES[],3,FALSE)</f>
        <v>4</v>
      </c>
      <c r="E3508" s="114">
        <f>VLOOKUP(A3508,DBMS_TYPE_SIZES[],4,FALSE)</f>
        <v>4</v>
      </c>
      <c r="F3508" t="s">
        <v>322</v>
      </c>
      <c r="G3508" t="s">
        <v>723</v>
      </c>
      <c r="H3508" t="s">
        <v>18</v>
      </c>
      <c r="I3508">
        <v>10</v>
      </c>
      <c r="J3508">
        <v>4</v>
      </c>
    </row>
    <row r="3509" spans="1:10">
      <c r="A3509" s="112" t="str">
        <f>COL_SIZES[[#This Row],[datatype]]&amp;"_"&amp;COL_SIZES[[#This Row],[column_prec]]&amp;"_"&amp;COL_SIZES[[#This Row],[col_len]]</f>
        <v>int_10_4</v>
      </c>
      <c r="B3509" s="112">
        <f>IF(COL_SIZES[[#This Row],[datatype]] = "varchar",
  MIN(
    COL_SIZES[[#This Row],[column_length]],
    IFERROR(VALUE(VLOOKUP(
      COL_SIZES[[#This Row],[table_name]]&amp;"."&amp;COL_SIZES[[#This Row],[column_name]],
      AVG_COL_SIZES[#Data],2,FALSE)),
    COL_SIZES[[#This Row],[column_length]])
  ),
  COL_SIZES[[#This Row],[column_length]])</f>
        <v>4</v>
      </c>
      <c r="C3509" s="113">
        <f>VLOOKUP(A3509,DBMS_TYPE_SIZES[],2,FALSE)</f>
        <v>9</v>
      </c>
      <c r="D3509" s="113">
        <f>VLOOKUP(A3509,DBMS_TYPE_SIZES[],3,FALSE)</f>
        <v>4</v>
      </c>
      <c r="E3509" s="114">
        <f>VLOOKUP(A3509,DBMS_TYPE_SIZES[],4,FALSE)</f>
        <v>4</v>
      </c>
      <c r="F3509" t="s">
        <v>322</v>
      </c>
      <c r="G3509" t="s">
        <v>1244</v>
      </c>
      <c r="H3509" t="s">
        <v>18</v>
      </c>
      <c r="I3509">
        <v>10</v>
      </c>
      <c r="J3509">
        <v>4</v>
      </c>
    </row>
    <row r="3510" spans="1:10">
      <c r="A3510" s="112" t="str">
        <f>COL_SIZES[[#This Row],[datatype]]&amp;"_"&amp;COL_SIZES[[#This Row],[column_prec]]&amp;"_"&amp;COL_SIZES[[#This Row],[col_len]]</f>
        <v>int_10_4</v>
      </c>
      <c r="B3510" s="112">
        <f>IF(COL_SIZES[[#This Row],[datatype]] = "varchar",
  MIN(
    COL_SIZES[[#This Row],[column_length]],
    IFERROR(VALUE(VLOOKUP(
      COL_SIZES[[#This Row],[table_name]]&amp;"."&amp;COL_SIZES[[#This Row],[column_name]],
      AVG_COL_SIZES[#Data],2,FALSE)),
    COL_SIZES[[#This Row],[column_length]])
  ),
  COL_SIZES[[#This Row],[column_length]])</f>
        <v>4</v>
      </c>
      <c r="C3510" s="113">
        <f>VLOOKUP(A3510,DBMS_TYPE_SIZES[],2,FALSE)</f>
        <v>9</v>
      </c>
      <c r="D3510" s="113">
        <f>VLOOKUP(A3510,DBMS_TYPE_SIZES[],3,FALSE)</f>
        <v>4</v>
      </c>
      <c r="E3510" s="114">
        <f>VLOOKUP(A3510,DBMS_TYPE_SIZES[],4,FALSE)</f>
        <v>4</v>
      </c>
      <c r="F3510" t="s">
        <v>322</v>
      </c>
      <c r="G3510" t="s">
        <v>303</v>
      </c>
      <c r="H3510" t="s">
        <v>18</v>
      </c>
      <c r="I3510">
        <v>10</v>
      </c>
      <c r="J3510">
        <v>4</v>
      </c>
    </row>
    <row r="3511" spans="1:10">
      <c r="A3511" s="112" t="str">
        <f>COL_SIZES[[#This Row],[datatype]]&amp;"_"&amp;COL_SIZES[[#This Row],[column_prec]]&amp;"_"&amp;COL_SIZES[[#This Row],[col_len]]</f>
        <v>int_10_4</v>
      </c>
      <c r="B3511" s="112">
        <f>IF(COL_SIZES[[#This Row],[datatype]] = "varchar",
  MIN(
    COL_SIZES[[#This Row],[column_length]],
    IFERROR(VALUE(VLOOKUP(
      COL_SIZES[[#This Row],[table_name]]&amp;"."&amp;COL_SIZES[[#This Row],[column_name]],
      AVG_COL_SIZES[#Data],2,FALSE)),
    COL_SIZES[[#This Row],[column_length]])
  ),
  COL_SIZES[[#This Row],[column_length]])</f>
        <v>4</v>
      </c>
      <c r="C3511" s="113">
        <f>VLOOKUP(A3511,DBMS_TYPE_SIZES[],2,FALSE)</f>
        <v>9</v>
      </c>
      <c r="D3511" s="113">
        <f>VLOOKUP(A3511,DBMS_TYPE_SIZES[],3,FALSE)</f>
        <v>4</v>
      </c>
      <c r="E3511" s="114">
        <f>VLOOKUP(A3511,DBMS_TYPE_SIZES[],4,FALSE)</f>
        <v>4</v>
      </c>
      <c r="F3511" t="s">
        <v>322</v>
      </c>
      <c r="G3511" t="s">
        <v>264</v>
      </c>
      <c r="H3511" t="s">
        <v>18</v>
      </c>
      <c r="I3511">
        <v>10</v>
      </c>
      <c r="J3511">
        <v>4</v>
      </c>
    </row>
    <row r="3512" spans="1:10">
      <c r="A3512" s="112" t="str">
        <f>COL_SIZES[[#This Row],[datatype]]&amp;"_"&amp;COL_SIZES[[#This Row],[column_prec]]&amp;"_"&amp;COL_SIZES[[#This Row],[col_len]]</f>
        <v>int_10_4</v>
      </c>
      <c r="B3512" s="112">
        <f>IF(COL_SIZES[[#This Row],[datatype]] = "varchar",
  MIN(
    COL_SIZES[[#This Row],[column_length]],
    IFERROR(VALUE(VLOOKUP(
      COL_SIZES[[#This Row],[table_name]]&amp;"."&amp;COL_SIZES[[#This Row],[column_name]],
      AVG_COL_SIZES[#Data],2,FALSE)),
    COL_SIZES[[#This Row],[column_length]])
  ),
  COL_SIZES[[#This Row],[column_length]])</f>
        <v>4</v>
      </c>
      <c r="C3512" s="113">
        <f>VLOOKUP(A3512,DBMS_TYPE_SIZES[],2,FALSE)</f>
        <v>9</v>
      </c>
      <c r="D3512" s="113">
        <f>VLOOKUP(A3512,DBMS_TYPE_SIZES[],3,FALSE)</f>
        <v>4</v>
      </c>
      <c r="E3512" s="114">
        <f>VLOOKUP(A3512,DBMS_TYPE_SIZES[],4,FALSE)</f>
        <v>4</v>
      </c>
      <c r="F3512" t="s">
        <v>322</v>
      </c>
      <c r="G3512" t="s">
        <v>295</v>
      </c>
      <c r="H3512" t="s">
        <v>18</v>
      </c>
      <c r="I3512">
        <v>10</v>
      </c>
      <c r="J3512">
        <v>4</v>
      </c>
    </row>
    <row r="3513" spans="1:10">
      <c r="A3513" s="112" t="str">
        <f>COL_SIZES[[#This Row],[datatype]]&amp;"_"&amp;COL_SIZES[[#This Row],[column_prec]]&amp;"_"&amp;COL_SIZES[[#This Row],[col_len]]</f>
        <v>numeric_19_9</v>
      </c>
      <c r="B3513" s="112">
        <f>IF(COL_SIZES[[#This Row],[datatype]] = "varchar",
  MIN(
    COL_SIZES[[#This Row],[column_length]],
    IFERROR(VALUE(VLOOKUP(
      COL_SIZES[[#This Row],[table_name]]&amp;"."&amp;COL_SIZES[[#This Row],[column_name]],
      AVG_COL_SIZES[#Data],2,FALSE)),
    COL_SIZES[[#This Row],[column_length]])
  ),
  COL_SIZES[[#This Row],[column_length]])</f>
        <v>9</v>
      </c>
      <c r="C3513" s="113">
        <f>VLOOKUP(A3513,DBMS_TYPE_SIZES[],2,FALSE)</f>
        <v>9</v>
      </c>
      <c r="D3513" s="113">
        <f>VLOOKUP(A3513,DBMS_TYPE_SIZES[],3,FALSE)</f>
        <v>9</v>
      </c>
      <c r="E3513" s="114">
        <f>VLOOKUP(A3513,DBMS_TYPE_SIZES[],4,FALSE)</f>
        <v>9</v>
      </c>
      <c r="F3513" t="s">
        <v>322</v>
      </c>
      <c r="G3513" t="s">
        <v>1559</v>
      </c>
      <c r="H3513" t="s">
        <v>62</v>
      </c>
      <c r="I3513">
        <v>19</v>
      </c>
      <c r="J3513">
        <v>9</v>
      </c>
    </row>
    <row r="3514" spans="1:10">
      <c r="A3514" s="112" t="str">
        <f>COL_SIZES[[#This Row],[datatype]]&amp;"_"&amp;COL_SIZES[[#This Row],[column_prec]]&amp;"_"&amp;COL_SIZES[[#This Row],[col_len]]</f>
        <v>int_10_4</v>
      </c>
      <c r="B3514" s="112">
        <f>IF(COL_SIZES[[#This Row],[datatype]] = "varchar",
  MIN(
    COL_SIZES[[#This Row],[column_length]],
    IFERROR(VALUE(VLOOKUP(
      COL_SIZES[[#This Row],[table_name]]&amp;"."&amp;COL_SIZES[[#This Row],[column_name]],
      AVG_COL_SIZES[#Data],2,FALSE)),
    COL_SIZES[[#This Row],[column_length]])
  ),
  COL_SIZES[[#This Row],[column_length]])</f>
        <v>4</v>
      </c>
      <c r="C3514" s="113">
        <f>VLOOKUP(A3514,DBMS_TYPE_SIZES[],2,FALSE)</f>
        <v>9</v>
      </c>
      <c r="D3514" s="113">
        <f>VLOOKUP(A3514,DBMS_TYPE_SIZES[],3,FALSE)</f>
        <v>4</v>
      </c>
      <c r="E3514" s="114">
        <f>VLOOKUP(A3514,DBMS_TYPE_SIZES[],4,FALSE)</f>
        <v>4</v>
      </c>
      <c r="F3514" t="s">
        <v>322</v>
      </c>
      <c r="G3514" t="s">
        <v>1560</v>
      </c>
      <c r="H3514" t="s">
        <v>18</v>
      </c>
      <c r="I3514">
        <v>10</v>
      </c>
      <c r="J3514">
        <v>4</v>
      </c>
    </row>
    <row r="3515" spans="1:10">
      <c r="A3515" s="112" t="str">
        <f>COL_SIZES[[#This Row],[datatype]]&amp;"_"&amp;COL_SIZES[[#This Row],[column_prec]]&amp;"_"&amp;COL_SIZES[[#This Row],[col_len]]</f>
        <v>numeric_19_9</v>
      </c>
      <c r="B3515" s="112">
        <f>IF(COL_SIZES[[#This Row],[datatype]] = "varchar",
  MIN(
    COL_SIZES[[#This Row],[column_length]],
    IFERROR(VALUE(VLOOKUP(
      COL_SIZES[[#This Row],[table_name]]&amp;"."&amp;COL_SIZES[[#This Row],[column_name]],
      AVG_COL_SIZES[#Data],2,FALSE)),
    COL_SIZES[[#This Row],[column_length]])
  ),
  COL_SIZES[[#This Row],[column_length]])</f>
        <v>9</v>
      </c>
      <c r="C3515" s="113">
        <f>VLOOKUP(A3515,DBMS_TYPE_SIZES[],2,FALSE)</f>
        <v>9</v>
      </c>
      <c r="D3515" s="113">
        <f>VLOOKUP(A3515,DBMS_TYPE_SIZES[],3,FALSE)</f>
        <v>9</v>
      </c>
      <c r="E3515" s="114">
        <f>VLOOKUP(A3515,DBMS_TYPE_SIZES[],4,FALSE)</f>
        <v>9</v>
      </c>
      <c r="F3515" t="s">
        <v>322</v>
      </c>
      <c r="G3515" t="s">
        <v>301</v>
      </c>
      <c r="H3515" t="s">
        <v>62</v>
      </c>
      <c r="I3515">
        <v>19</v>
      </c>
      <c r="J3515">
        <v>9</v>
      </c>
    </row>
    <row r="3516" spans="1:10">
      <c r="A3516" s="112" t="str">
        <f>COL_SIZES[[#This Row],[datatype]]&amp;"_"&amp;COL_SIZES[[#This Row],[column_prec]]&amp;"_"&amp;COL_SIZES[[#This Row],[col_len]]</f>
        <v>int_10_4</v>
      </c>
      <c r="B3516" s="112">
        <f>IF(COL_SIZES[[#This Row],[datatype]] = "varchar",
  MIN(
    COL_SIZES[[#This Row],[column_length]],
    IFERROR(VALUE(VLOOKUP(
      COL_SIZES[[#This Row],[table_name]]&amp;"."&amp;COL_SIZES[[#This Row],[column_name]],
      AVG_COL_SIZES[#Data],2,FALSE)),
    COL_SIZES[[#This Row],[column_length]])
  ),
  COL_SIZES[[#This Row],[column_length]])</f>
        <v>4</v>
      </c>
      <c r="C3516" s="113">
        <f>VLOOKUP(A3516,DBMS_TYPE_SIZES[],2,FALSE)</f>
        <v>9</v>
      </c>
      <c r="D3516" s="113">
        <f>VLOOKUP(A3516,DBMS_TYPE_SIZES[],3,FALSE)</f>
        <v>4</v>
      </c>
      <c r="E3516" s="114">
        <f>VLOOKUP(A3516,DBMS_TYPE_SIZES[],4,FALSE)</f>
        <v>4</v>
      </c>
      <c r="F3516" t="s">
        <v>322</v>
      </c>
      <c r="G3516" t="s">
        <v>1376</v>
      </c>
      <c r="H3516" t="s">
        <v>18</v>
      </c>
      <c r="I3516">
        <v>10</v>
      </c>
      <c r="J3516">
        <v>4</v>
      </c>
    </row>
    <row r="3517" spans="1:10">
      <c r="A3517" s="112" t="str">
        <f>COL_SIZES[[#This Row],[datatype]]&amp;"_"&amp;COL_SIZES[[#This Row],[column_prec]]&amp;"_"&amp;COL_SIZES[[#This Row],[col_len]]</f>
        <v>numeric_19_9</v>
      </c>
      <c r="B3517" s="112">
        <f>IF(COL_SIZES[[#This Row],[datatype]] = "varchar",
  MIN(
    COL_SIZES[[#This Row],[column_length]],
    IFERROR(VALUE(VLOOKUP(
      COL_SIZES[[#This Row],[table_name]]&amp;"."&amp;COL_SIZES[[#This Row],[column_name]],
      AVG_COL_SIZES[#Data],2,FALSE)),
    COL_SIZES[[#This Row],[column_length]])
  ),
  COL_SIZES[[#This Row],[column_length]])</f>
        <v>9</v>
      </c>
      <c r="C3517" s="113">
        <f>VLOOKUP(A3517,DBMS_TYPE_SIZES[],2,FALSE)</f>
        <v>9</v>
      </c>
      <c r="D3517" s="113">
        <f>VLOOKUP(A3517,DBMS_TYPE_SIZES[],3,FALSE)</f>
        <v>9</v>
      </c>
      <c r="E3517" s="114">
        <f>VLOOKUP(A3517,DBMS_TYPE_SIZES[],4,FALSE)</f>
        <v>9</v>
      </c>
      <c r="F3517" t="s">
        <v>322</v>
      </c>
      <c r="G3517" t="s">
        <v>304</v>
      </c>
      <c r="H3517" t="s">
        <v>62</v>
      </c>
      <c r="I3517">
        <v>19</v>
      </c>
      <c r="J3517">
        <v>9</v>
      </c>
    </row>
    <row r="3518" spans="1:10">
      <c r="A3518" s="112" t="str">
        <f>COL_SIZES[[#This Row],[datatype]]&amp;"_"&amp;COL_SIZES[[#This Row],[column_prec]]&amp;"_"&amp;COL_SIZES[[#This Row],[col_len]]</f>
        <v>int_10_4</v>
      </c>
      <c r="B3518" s="112">
        <f>IF(COL_SIZES[[#This Row],[datatype]] = "varchar",
  MIN(
    COL_SIZES[[#This Row],[column_length]],
    IFERROR(VALUE(VLOOKUP(
      COL_SIZES[[#This Row],[table_name]]&amp;"."&amp;COL_SIZES[[#This Row],[column_name]],
      AVG_COL_SIZES[#Data],2,FALSE)),
    COL_SIZES[[#This Row],[column_length]])
  ),
  COL_SIZES[[#This Row],[column_length]])</f>
        <v>4</v>
      </c>
      <c r="C3518" s="113">
        <f>VLOOKUP(A3518,DBMS_TYPE_SIZES[],2,FALSE)</f>
        <v>9</v>
      </c>
      <c r="D3518" s="113">
        <f>VLOOKUP(A3518,DBMS_TYPE_SIZES[],3,FALSE)</f>
        <v>4</v>
      </c>
      <c r="E3518" s="114">
        <f>VLOOKUP(A3518,DBMS_TYPE_SIZES[],4,FALSE)</f>
        <v>4</v>
      </c>
      <c r="F3518" t="s">
        <v>322</v>
      </c>
      <c r="G3518" t="s">
        <v>67</v>
      </c>
      <c r="H3518" t="s">
        <v>18</v>
      </c>
      <c r="I3518">
        <v>10</v>
      </c>
      <c r="J3518">
        <v>4</v>
      </c>
    </row>
    <row r="3519" spans="1:10">
      <c r="A3519" s="112" t="str">
        <f>COL_SIZES[[#This Row],[datatype]]&amp;"_"&amp;COL_SIZES[[#This Row],[column_prec]]&amp;"_"&amp;COL_SIZES[[#This Row],[col_len]]</f>
        <v>numeric_19_9</v>
      </c>
      <c r="B3519" s="112">
        <f>IF(COL_SIZES[[#This Row],[datatype]] = "varchar",
  MIN(
    COL_SIZES[[#This Row],[column_length]],
    IFERROR(VALUE(VLOOKUP(
      COL_SIZES[[#This Row],[table_name]]&amp;"."&amp;COL_SIZES[[#This Row],[column_name]],
      AVG_COL_SIZES[#Data],2,FALSE)),
    COL_SIZES[[#This Row],[column_length]])
  ),
  COL_SIZES[[#This Row],[column_length]])</f>
        <v>9</v>
      </c>
      <c r="C3519" s="113">
        <f>VLOOKUP(A3519,DBMS_TYPE_SIZES[],2,FALSE)</f>
        <v>9</v>
      </c>
      <c r="D3519" s="113">
        <f>VLOOKUP(A3519,DBMS_TYPE_SIZES[],3,FALSE)</f>
        <v>9</v>
      </c>
      <c r="E3519" s="114">
        <f>VLOOKUP(A3519,DBMS_TYPE_SIZES[],4,FALSE)</f>
        <v>9</v>
      </c>
      <c r="F3519" t="s">
        <v>322</v>
      </c>
      <c r="G3519" t="s">
        <v>1343</v>
      </c>
      <c r="H3519" t="s">
        <v>62</v>
      </c>
      <c r="I3519">
        <v>19</v>
      </c>
      <c r="J3519">
        <v>9</v>
      </c>
    </row>
    <row r="3520" spans="1:10">
      <c r="A3520" s="112" t="str">
        <f>COL_SIZES[[#This Row],[datatype]]&amp;"_"&amp;COL_SIZES[[#This Row],[column_prec]]&amp;"_"&amp;COL_SIZES[[#This Row],[col_len]]</f>
        <v>int_10_4</v>
      </c>
      <c r="B3520" s="112">
        <f>IF(COL_SIZES[[#This Row],[datatype]] = "varchar",
  MIN(
    COL_SIZES[[#This Row],[column_length]],
    IFERROR(VALUE(VLOOKUP(
      COL_SIZES[[#This Row],[table_name]]&amp;"."&amp;COL_SIZES[[#This Row],[column_name]],
      AVG_COL_SIZES[#Data],2,FALSE)),
    COL_SIZES[[#This Row],[column_length]])
  ),
  COL_SIZES[[#This Row],[column_length]])</f>
        <v>4</v>
      </c>
      <c r="C3520" s="113">
        <f>VLOOKUP(A3520,DBMS_TYPE_SIZES[],2,FALSE)</f>
        <v>9</v>
      </c>
      <c r="D3520" s="113">
        <f>VLOOKUP(A3520,DBMS_TYPE_SIZES[],3,FALSE)</f>
        <v>4</v>
      </c>
      <c r="E3520" s="114">
        <f>VLOOKUP(A3520,DBMS_TYPE_SIZES[],4,FALSE)</f>
        <v>4</v>
      </c>
      <c r="F3520" t="s">
        <v>322</v>
      </c>
      <c r="G3520" t="s">
        <v>291</v>
      </c>
      <c r="H3520" t="s">
        <v>18</v>
      </c>
      <c r="I3520">
        <v>10</v>
      </c>
      <c r="J3520">
        <v>4</v>
      </c>
    </row>
    <row r="3521" spans="1:10">
      <c r="A3521" s="112" t="str">
        <f>COL_SIZES[[#This Row],[datatype]]&amp;"_"&amp;COL_SIZES[[#This Row],[column_prec]]&amp;"_"&amp;COL_SIZES[[#This Row],[col_len]]</f>
        <v>int_10_4</v>
      </c>
      <c r="B3521" s="112">
        <f>IF(COL_SIZES[[#This Row],[datatype]] = "varchar",
  MIN(
    COL_SIZES[[#This Row],[column_length]],
    IFERROR(VALUE(VLOOKUP(
      COL_SIZES[[#This Row],[table_name]]&amp;"."&amp;COL_SIZES[[#This Row],[column_name]],
      AVG_COL_SIZES[#Data],2,FALSE)),
    COL_SIZES[[#This Row],[column_length]])
  ),
  COL_SIZES[[#This Row],[column_length]])</f>
        <v>4</v>
      </c>
      <c r="C3521" s="113">
        <f>VLOOKUP(A3521,DBMS_TYPE_SIZES[],2,FALSE)</f>
        <v>9</v>
      </c>
      <c r="D3521" s="113">
        <f>VLOOKUP(A3521,DBMS_TYPE_SIZES[],3,FALSE)</f>
        <v>4</v>
      </c>
      <c r="E3521" s="114">
        <f>VLOOKUP(A3521,DBMS_TYPE_SIZES[],4,FALSE)</f>
        <v>4</v>
      </c>
      <c r="F3521" t="s">
        <v>322</v>
      </c>
      <c r="G3521" t="s">
        <v>706</v>
      </c>
      <c r="H3521" t="s">
        <v>18</v>
      </c>
      <c r="I3521">
        <v>10</v>
      </c>
      <c r="J3521">
        <v>4</v>
      </c>
    </row>
    <row r="3522" spans="1:10">
      <c r="A3522" s="112" t="str">
        <f>COL_SIZES[[#This Row],[datatype]]&amp;"_"&amp;COL_SIZES[[#This Row],[column_prec]]&amp;"_"&amp;COL_SIZES[[#This Row],[col_len]]</f>
        <v>int_10_4</v>
      </c>
      <c r="B3522" s="112">
        <f>IF(COL_SIZES[[#This Row],[datatype]] = "varchar",
  MIN(
    COL_SIZES[[#This Row],[column_length]],
    IFERROR(VALUE(VLOOKUP(
      COL_SIZES[[#This Row],[table_name]]&amp;"."&amp;COL_SIZES[[#This Row],[column_name]],
      AVG_COL_SIZES[#Data],2,FALSE)),
    COL_SIZES[[#This Row],[column_length]])
  ),
  COL_SIZES[[#This Row],[column_length]])</f>
        <v>4</v>
      </c>
      <c r="C3522" s="113">
        <f>VLOOKUP(A3522,DBMS_TYPE_SIZES[],2,FALSE)</f>
        <v>9</v>
      </c>
      <c r="D3522" s="113">
        <f>VLOOKUP(A3522,DBMS_TYPE_SIZES[],3,FALSE)</f>
        <v>4</v>
      </c>
      <c r="E3522" s="114">
        <f>VLOOKUP(A3522,DBMS_TYPE_SIZES[],4,FALSE)</f>
        <v>4</v>
      </c>
      <c r="F3522" t="s">
        <v>322</v>
      </c>
      <c r="G3522" t="s">
        <v>64</v>
      </c>
      <c r="H3522" t="s">
        <v>18</v>
      </c>
      <c r="I3522">
        <v>10</v>
      </c>
      <c r="J3522">
        <v>4</v>
      </c>
    </row>
    <row r="3523" spans="1:10">
      <c r="A3523" s="112" t="str">
        <f>COL_SIZES[[#This Row],[datatype]]&amp;"_"&amp;COL_SIZES[[#This Row],[column_prec]]&amp;"_"&amp;COL_SIZES[[#This Row],[col_len]]</f>
        <v>int_10_4</v>
      </c>
      <c r="B3523" s="112">
        <f>IF(COL_SIZES[[#This Row],[datatype]] = "varchar",
  MIN(
    COL_SIZES[[#This Row],[column_length]],
    IFERROR(VALUE(VLOOKUP(
      COL_SIZES[[#This Row],[table_name]]&amp;"."&amp;COL_SIZES[[#This Row],[column_name]],
      AVG_COL_SIZES[#Data],2,FALSE)),
    COL_SIZES[[#This Row],[column_length]])
  ),
  COL_SIZES[[#This Row],[column_length]])</f>
        <v>4</v>
      </c>
      <c r="C3523" s="113">
        <f>VLOOKUP(A3523,DBMS_TYPE_SIZES[],2,FALSE)</f>
        <v>9</v>
      </c>
      <c r="D3523" s="113">
        <f>VLOOKUP(A3523,DBMS_TYPE_SIZES[],3,FALSE)</f>
        <v>4</v>
      </c>
      <c r="E3523" s="114">
        <f>VLOOKUP(A3523,DBMS_TYPE_SIZES[],4,FALSE)</f>
        <v>4</v>
      </c>
      <c r="F3523" t="s">
        <v>322</v>
      </c>
      <c r="G3523" t="s">
        <v>265</v>
      </c>
      <c r="H3523" t="s">
        <v>18</v>
      </c>
      <c r="I3523">
        <v>10</v>
      </c>
      <c r="J3523">
        <v>4</v>
      </c>
    </row>
    <row r="3524" spans="1:10">
      <c r="A3524" s="112" t="str">
        <f>COL_SIZES[[#This Row],[datatype]]&amp;"_"&amp;COL_SIZES[[#This Row],[column_prec]]&amp;"_"&amp;COL_SIZES[[#This Row],[col_len]]</f>
        <v>int_10_4</v>
      </c>
      <c r="B3524" s="112">
        <f>IF(COL_SIZES[[#This Row],[datatype]] = "varchar",
  MIN(
    COL_SIZES[[#This Row],[column_length]],
    IFERROR(VALUE(VLOOKUP(
      COL_SIZES[[#This Row],[table_name]]&amp;"."&amp;COL_SIZES[[#This Row],[column_name]],
      AVG_COL_SIZES[#Data],2,FALSE)),
    COL_SIZES[[#This Row],[column_length]])
  ),
  COL_SIZES[[#This Row],[column_length]])</f>
        <v>4</v>
      </c>
      <c r="C3524" s="113">
        <f>VLOOKUP(A3524,DBMS_TYPE_SIZES[],2,FALSE)</f>
        <v>9</v>
      </c>
      <c r="D3524" s="113">
        <f>VLOOKUP(A3524,DBMS_TYPE_SIZES[],3,FALSE)</f>
        <v>4</v>
      </c>
      <c r="E3524" s="114">
        <f>VLOOKUP(A3524,DBMS_TYPE_SIZES[],4,FALSE)</f>
        <v>4</v>
      </c>
      <c r="F3524" t="s">
        <v>322</v>
      </c>
      <c r="G3524" t="s">
        <v>254</v>
      </c>
      <c r="H3524" t="s">
        <v>18</v>
      </c>
      <c r="I3524">
        <v>10</v>
      </c>
      <c r="J3524">
        <v>4</v>
      </c>
    </row>
    <row r="3525" spans="1:10">
      <c r="A3525" s="112" t="str">
        <f>COL_SIZES[[#This Row],[datatype]]&amp;"_"&amp;COL_SIZES[[#This Row],[column_prec]]&amp;"_"&amp;COL_SIZES[[#This Row],[col_len]]</f>
        <v>numeric_19_9</v>
      </c>
      <c r="B3525" s="112">
        <f>IF(COL_SIZES[[#This Row],[datatype]] = "varchar",
  MIN(
    COL_SIZES[[#This Row],[column_length]],
    IFERROR(VALUE(VLOOKUP(
      COL_SIZES[[#This Row],[table_name]]&amp;"."&amp;COL_SIZES[[#This Row],[column_name]],
      AVG_COL_SIZES[#Data],2,FALSE)),
    COL_SIZES[[#This Row],[column_length]])
  ),
  COL_SIZES[[#This Row],[column_length]])</f>
        <v>9</v>
      </c>
      <c r="C3525" s="113">
        <f>VLOOKUP(A3525,DBMS_TYPE_SIZES[],2,FALSE)</f>
        <v>9</v>
      </c>
      <c r="D3525" s="113">
        <f>VLOOKUP(A3525,DBMS_TYPE_SIZES[],3,FALSE)</f>
        <v>9</v>
      </c>
      <c r="E3525" s="114">
        <f>VLOOKUP(A3525,DBMS_TYPE_SIZES[],4,FALSE)</f>
        <v>9</v>
      </c>
      <c r="F3525" t="s">
        <v>322</v>
      </c>
      <c r="G3525" t="s">
        <v>151</v>
      </c>
      <c r="H3525" t="s">
        <v>62</v>
      </c>
      <c r="I3525">
        <v>19</v>
      </c>
      <c r="J3525">
        <v>9</v>
      </c>
    </row>
    <row r="3526" spans="1:10">
      <c r="A3526" s="112" t="str">
        <f>COL_SIZES[[#This Row],[datatype]]&amp;"_"&amp;COL_SIZES[[#This Row],[column_prec]]&amp;"_"&amp;COL_SIZES[[#This Row],[col_len]]</f>
        <v>int_10_4</v>
      </c>
      <c r="B3526" s="112">
        <f>IF(COL_SIZES[[#This Row],[datatype]] = "varchar",
  MIN(
    COL_SIZES[[#This Row],[column_length]],
    IFERROR(VALUE(VLOOKUP(
      COL_SIZES[[#This Row],[table_name]]&amp;"."&amp;COL_SIZES[[#This Row],[column_name]],
      AVG_COL_SIZES[#Data],2,FALSE)),
    COL_SIZES[[#This Row],[column_length]])
  ),
  COL_SIZES[[#This Row],[column_length]])</f>
        <v>4</v>
      </c>
      <c r="C3526" s="113">
        <f>VLOOKUP(A3526,DBMS_TYPE_SIZES[],2,FALSE)</f>
        <v>9</v>
      </c>
      <c r="D3526" s="113">
        <f>VLOOKUP(A3526,DBMS_TYPE_SIZES[],3,FALSE)</f>
        <v>4</v>
      </c>
      <c r="E3526" s="114">
        <f>VLOOKUP(A3526,DBMS_TYPE_SIZES[],4,FALSE)</f>
        <v>4</v>
      </c>
      <c r="F3526" t="s">
        <v>1245</v>
      </c>
      <c r="G3526" t="s">
        <v>1030</v>
      </c>
      <c r="H3526" t="s">
        <v>18</v>
      </c>
      <c r="I3526">
        <v>10</v>
      </c>
      <c r="J3526">
        <v>4</v>
      </c>
    </row>
    <row r="3527" spans="1:10">
      <c r="A3527" s="112" t="str">
        <f>COL_SIZES[[#This Row],[datatype]]&amp;"_"&amp;COL_SIZES[[#This Row],[column_prec]]&amp;"_"&amp;COL_SIZES[[#This Row],[col_len]]</f>
        <v>int_10_4</v>
      </c>
      <c r="B3527" s="112">
        <f>IF(COL_SIZES[[#This Row],[datatype]] = "varchar",
  MIN(
    COL_SIZES[[#This Row],[column_length]],
    IFERROR(VALUE(VLOOKUP(
      COL_SIZES[[#This Row],[table_name]]&amp;"."&amp;COL_SIZES[[#This Row],[column_name]],
      AVG_COL_SIZES[#Data],2,FALSE)),
    COL_SIZES[[#This Row],[column_length]])
  ),
  COL_SIZES[[#This Row],[column_length]])</f>
        <v>4</v>
      </c>
      <c r="C3527" s="113">
        <f>VLOOKUP(A3527,DBMS_TYPE_SIZES[],2,FALSE)</f>
        <v>9</v>
      </c>
      <c r="D3527" s="113">
        <f>VLOOKUP(A3527,DBMS_TYPE_SIZES[],3,FALSE)</f>
        <v>4</v>
      </c>
      <c r="E3527" s="114">
        <f>VLOOKUP(A3527,DBMS_TYPE_SIZES[],4,FALSE)</f>
        <v>4</v>
      </c>
      <c r="F3527" t="s">
        <v>1245</v>
      </c>
      <c r="G3527" t="s">
        <v>263</v>
      </c>
      <c r="H3527" t="s">
        <v>18</v>
      </c>
      <c r="I3527">
        <v>10</v>
      </c>
      <c r="J3527">
        <v>4</v>
      </c>
    </row>
    <row r="3528" spans="1:10">
      <c r="A3528" s="112" t="str">
        <f>COL_SIZES[[#This Row],[datatype]]&amp;"_"&amp;COL_SIZES[[#This Row],[column_prec]]&amp;"_"&amp;COL_SIZES[[#This Row],[col_len]]</f>
        <v>int_10_4</v>
      </c>
      <c r="B3528" s="112">
        <f>IF(COL_SIZES[[#This Row],[datatype]] = "varchar",
  MIN(
    COL_SIZES[[#This Row],[column_length]],
    IFERROR(VALUE(VLOOKUP(
      COL_SIZES[[#This Row],[table_name]]&amp;"."&amp;COL_SIZES[[#This Row],[column_name]],
      AVG_COL_SIZES[#Data],2,FALSE)),
    COL_SIZES[[#This Row],[column_length]])
  ),
  COL_SIZES[[#This Row],[column_length]])</f>
        <v>4</v>
      </c>
      <c r="C3528" s="113">
        <f>VLOOKUP(A3528,DBMS_TYPE_SIZES[],2,FALSE)</f>
        <v>9</v>
      </c>
      <c r="D3528" s="113">
        <f>VLOOKUP(A3528,DBMS_TYPE_SIZES[],3,FALSE)</f>
        <v>4</v>
      </c>
      <c r="E3528" s="114">
        <f>VLOOKUP(A3528,DBMS_TYPE_SIZES[],4,FALSE)</f>
        <v>4</v>
      </c>
      <c r="F3528" t="s">
        <v>1245</v>
      </c>
      <c r="G3528" t="s">
        <v>1242</v>
      </c>
      <c r="H3528" t="s">
        <v>18</v>
      </c>
      <c r="I3528">
        <v>10</v>
      </c>
      <c r="J3528">
        <v>4</v>
      </c>
    </row>
    <row r="3529" spans="1:10">
      <c r="A3529" s="112" t="str">
        <f>COL_SIZES[[#This Row],[datatype]]&amp;"_"&amp;COL_SIZES[[#This Row],[column_prec]]&amp;"_"&amp;COL_SIZES[[#This Row],[col_len]]</f>
        <v>int_10_4</v>
      </c>
      <c r="B3529" s="112">
        <f>IF(COL_SIZES[[#This Row],[datatype]] = "varchar",
  MIN(
    COL_SIZES[[#This Row],[column_length]],
    IFERROR(VALUE(VLOOKUP(
      COL_SIZES[[#This Row],[table_name]]&amp;"."&amp;COL_SIZES[[#This Row],[column_name]],
      AVG_COL_SIZES[#Data],2,FALSE)),
    COL_SIZES[[#This Row],[column_length]])
  ),
  COL_SIZES[[#This Row],[column_length]])</f>
        <v>4</v>
      </c>
      <c r="C3529" s="113">
        <f>VLOOKUP(A3529,DBMS_TYPE_SIZES[],2,FALSE)</f>
        <v>9</v>
      </c>
      <c r="D3529" s="113">
        <f>VLOOKUP(A3529,DBMS_TYPE_SIZES[],3,FALSE)</f>
        <v>4</v>
      </c>
      <c r="E3529" s="114">
        <f>VLOOKUP(A3529,DBMS_TYPE_SIZES[],4,FALSE)</f>
        <v>4</v>
      </c>
      <c r="F3529" t="s">
        <v>1245</v>
      </c>
      <c r="G3529" t="s">
        <v>64</v>
      </c>
      <c r="H3529" t="s">
        <v>18</v>
      </c>
      <c r="I3529">
        <v>10</v>
      </c>
      <c r="J3529">
        <v>4</v>
      </c>
    </row>
    <row r="3530" spans="1:10">
      <c r="A3530" s="112" t="str">
        <f>COL_SIZES[[#This Row],[datatype]]&amp;"_"&amp;COL_SIZES[[#This Row],[column_prec]]&amp;"_"&amp;COL_SIZES[[#This Row],[col_len]]</f>
        <v>int_10_4</v>
      </c>
      <c r="B3530" s="112">
        <f>IF(COL_SIZES[[#This Row],[datatype]] = "varchar",
  MIN(
    COL_SIZES[[#This Row],[column_length]],
    IFERROR(VALUE(VLOOKUP(
      COL_SIZES[[#This Row],[table_name]]&amp;"."&amp;COL_SIZES[[#This Row],[column_name]],
      AVG_COL_SIZES[#Data],2,FALSE)),
    COL_SIZES[[#This Row],[column_length]])
  ),
  COL_SIZES[[#This Row],[column_length]])</f>
        <v>4</v>
      </c>
      <c r="C3530" s="113">
        <f>VLOOKUP(A3530,DBMS_TYPE_SIZES[],2,FALSE)</f>
        <v>9</v>
      </c>
      <c r="D3530" s="113">
        <f>VLOOKUP(A3530,DBMS_TYPE_SIZES[],3,FALSE)</f>
        <v>4</v>
      </c>
      <c r="E3530" s="114">
        <f>VLOOKUP(A3530,DBMS_TYPE_SIZES[],4,FALSE)</f>
        <v>4</v>
      </c>
      <c r="F3530" t="s">
        <v>1384</v>
      </c>
      <c r="G3530" t="s">
        <v>212</v>
      </c>
      <c r="H3530" t="s">
        <v>18</v>
      </c>
      <c r="I3530">
        <v>10</v>
      </c>
      <c r="J3530">
        <v>4</v>
      </c>
    </row>
    <row r="3531" spans="1:10">
      <c r="A3531" s="112" t="str">
        <f>COL_SIZES[[#This Row],[datatype]]&amp;"_"&amp;COL_SIZES[[#This Row],[column_prec]]&amp;"_"&amp;COL_SIZES[[#This Row],[col_len]]</f>
        <v>numeric_19_9</v>
      </c>
      <c r="B3531" s="112">
        <f>IF(COL_SIZES[[#This Row],[datatype]] = "varchar",
  MIN(
    COL_SIZES[[#This Row],[column_length]],
    IFERROR(VALUE(VLOOKUP(
      COL_SIZES[[#This Row],[table_name]]&amp;"."&amp;COL_SIZES[[#This Row],[column_name]],
      AVG_COL_SIZES[#Data],2,FALSE)),
    COL_SIZES[[#This Row],[column_length]])
  ),
  COL_SIZES[[#This Row],[column_length]])</f>
        <v>9</v>
      </c>
      <c r="C3531" s="113">
        <f>VLOOKUP(A3531,DBMS_TYPE_SIZES[],2,FALSE)</f>
        <v>9</v>
      </c>
      <c r="D3531" s="113">
        <f>VLOOKUP(A3531,DBMS_TYPE_SIZES[],3,FALSE)</f>
        <v>9</v>
      </c>
      <c r="E3531" s="114">
        <f>VLOOKUP(A3531,DBMS_TYPE_SIZES[],4,FALSE)</f>
        <v>9</v>
      </c>
      <c r="F3531" t="s">
        <v>1384</v>
      </c>
      <c r="G3531" t="s">
        <v>248</v>
      </c>
      <c r="H3531" t="s">
        <v>62</v>
      </c>
      <c r="I3531">
        <v>19</v>
      </c>
      <c r="J3531">
        <v>9</v>
      </c>
    </row>
    <row r="3532" spans="1:10">
      <c r="A3532" s="112" t="str">
        <f>COL_SIZES[[#This Row],[datatype]]&amp;"_"&amp;COL_SIZES[[#This Row],[column_prec]]&amp;"_"&amp;COL_SIZES[[#This Row],[col_len]]</f>
        <v>numeric_19_9</v>
      </c>
      <c r="B3532" s="112">
        <f>IF(COL_SIZES[[#This Row],[datatype]] = "varchar",
  MIN(
    COL_SIZES[[#This Row],[column_length]],
    IFERROR(VALUE(VLOOKUP(
      COL_SIZES[[#This Row],[table_name]]&amp;"."&amp;COL_SIZES[[#This Row],[column_name]],
      AVG_COL_SIZES[#Data],2,FALSE)),
    COL_SIZES[[#This Row],[column_length]])
  ),
  COL_SIZES[[#This Row],[column_length]])</f>
        <v>9</v>
      </c>
      <c r="C3532" s="113">
        <f>VLOOKUP(A3532,DBMS_TYPE_SIZES[],2,FALSE)</f>
        <v>9</v>
      </c>
      <c r="D3532" s="113">
        <f>VLOOKUP(A3532,DBMS_TYPE_SIZES[],3,FALSE)</f>
        <v>9</v>
      </c>
      <c r="E3532" s="114">
        <f>VLOOKUP(A3532,DBMS_TYPE_SIZES[],4,FALSE)</f>
        <v>9</v>
      </c>
      <c r="F3532" t="s">
        <v>1384</v>
      </c>
      <c r="G3532" t="s">
        <v>1383</v>
      </c>
      <c r="H3532" t="s">
        <v>62</v>
      </c>
      <c r="I3532">
        <v>19</v>
      </c>
      <c r="J3532">
        <v>9</v>
      </c>
    </row>
    <row r="3533" spans="1:10">
      <c r="A3533" s="112" t="str">
        <f>COL_SIZES[[#This Row],[datatype]]&amp;"_"&amp;COL_SIZES[[#This Row],[column_prec]]&amp;"_"&amp;COL_SIZES[[#This Row],[col_len]]</f>
        <v>int_10_4</v>
      </c>
      <c r="B3533" s="112">
        <f>IF(COL_SIZES[[#This Row],[datatype]] = "varchar",
  MIN(
    COL_SIZES[[#This Row],[column_length]],
    IFERROR(VALUE(VLOOKUP(
      COL_SIZES[[#This Row],[table_name]]&amp;"."&amp;COL_SIZES[[#This Row],[column_name]],
      AVG_COL_SIZES[#Data],2,FALSE)),
    COL_SIZES[[#This Row],[column_length]])
  ),
  COL_SIZES[[#This Row],[column_length]])</f>
        <v>4</v>
      </c>
      <c r="C3533" s="113">
        <f>VLOOKUP(A3533,DBMS_TYPE_SIZES[],2,FALSE)</f>
        <v>9</v>
      </c>
      <c r="D3533" s="113">
        <f>VLOOKUP(A3533,DBMS_TYPE_SIZES[],3,FALSE)</f>
        <v>4</v>
      </c>
      <c r="E3533" s="114">
        <f>VLOOKUP(A3533,DBMS_TYPE_SIZES[],4,FALSE)</f>
        <v>4</v>
      </c>
      <c r="F3533" t="s">
        <v>1385</v>
      </c>
      <c r="G3533" t="s">
        <v>212</v>
      </c>
      <c r="H3533" t="s">
        <v>18</v>
      </c>
      <c r="I3533">
        <v>10</v>
      </c>
      <c r="J3533">
        <v>4</v>
      </c>
    </row>
    <row r="3534" spans="1:10">
      <c r="A3534" s="112" t="str">
        <f>COL_SIZES[[#This Row],[datatype]]&amp;"_"&amp;COL_SIZES[[#This Row],[column_prec]]&amp;"_"&amp;COL_SIZES[[#This Row],[col_len]]</f>
        <v>numeric_19_9</v>
      </c>
      <c r="B3534" s="112">
        <f>IF(COL_SIZES[[#This Row],[datatype]] = "varchar",
  MIN(
    COL_SIZES[[#This Row],[column_length]],
    IFERROR(VALUE(VLOOKUP(
      COL_SIZES[[#This Row],[table_name]]&amp;"."&amp;COL_SIZES[[#This Row],[column_name]],
      AVG_COL_SIZES[#Data],2,FALSE)),
    COL_SIZES[[#This Row],[column_length]])
  ),
  COL_SIZES[[#This Row],[column_length]])</f>
        <v>9</v>
      </c>
      <c r="C3534" s="113">
        <f>VLOOKUP(A3534,DBMS_TYPE_SIZES[],2,FALSE)</f>
        <v>9</v>
      </c>
      <c r="D3534" s="113">
        <f>VLOOKUP(A3534,DBMS_TYPE_SIZES[],3,FALSE)</f>
        <v>9</v>
      </c>
      <c r="E3534" s="114">
        <f>VLOOKUP(A3534,DBMS_TYPE_SIZES[],4,FALSE)</f>
        <v>9</v>
      </c>
      <c r="F3534" t="s">
        <v>1385</v>
      </c>
      <c r="G3534" t="s">
        <v>248</v>
      </c>
      <c r="H3534" t="s">
        <v>62</v>
      </c>
      <c r="I3534">
        <v>19</v>
      </c>
      <c r="J3534">
        <v>9</v>
      </c>
    </row>
    <row r="3535" spans="1:10">
      <c r="A3535" s="112" t="str">
        <f>COL_SIZES[[#This Row],[datatype]]&amp;"_"&amp;COL_SIZES[[#This Row],[column_prec]]&amp;"_"&amp;COL_SIZES[[#This Row],[col_len]]</f>
        <v>numeric_19_9</v>
      </c>
      <c r="B3535" s="112">
        <f>IF(COL_SIZES[[#This Row],[datatype]] = "varchar",
  MIN(
    COL_SIZES[[#This Row],[column_length]],
    IFERROR(VALUE(VLOOKUP(
      COL_SIZES[[#This Row],[table_name]]&amp;"."&amp;COL_SIZES[[#This Row],[column_name]],
      AVG_COL_SIZES[#Data],2,FALSE)),
    COL_SIZES[[#This Row],[column_length]])
  ),
  COL_SIZES[[#This Row],[column_length]])</f>
        <v>9</v>
      </c>
      <c r="C3535" s="113">
        <f>VLOOKUP(A3535,DBMS_TYPE_SIZES[],2,FALSE)</f>
        <v>9</v>
      </c>
      <c r="D3535" s="113">
        <f>VLOOKUP(A3535,DBMS_TYPE_SIZES[],3,FALSE)</f>
        <v>9</v>
      </c>
      <c r="E3535" s="114">
        <f>VLOOKUP(A3535,DBMS_TYPE_SIZES[],4,FALSE)</f>
        <v>9</v>
      </c>
      <c r="F3535" t="s">
        <v>1385</v>
      </c>
      <c r="G3535" t="s">
        <v>1383</v>
      </c>
      <c r="H3535" t="s">
        <v>62</v>
      </c>
      <c r="I3535">
        <v>19</v>
      </c>
      <c r="J3535">
        <v>9</v>
      </c>
    </row>
    <row r="3536" spans="1:10">
      <c r="A3536" s="112" t="str">
        <f>COL_SIZES[[#This Row],[datatype]]&amp;"_"&amp;COL_SIZES[[#This Row],[column_prec]]&amp;"_"&amp;COL_SIZES[[#This Row],[col_len]]</f>
        <v>int_10_4</v>
      </c>
      <c r="B3536" s="112">
        <f>IF(COL_SIZES[[#This Row],[datatype]] = "varchar",
  MIN(
    COL_SIZES[[#This Row],[column_length]],
    IFERROR(VALUE(VLOOKUP(
      COL_SIZES[[#This Row],[table_name]]&amp;"."&amp;COL_SIZES[[#This Row],[column_name]],
      AVG_COL_SIZES[#Data],2,FALSE)),
    COL_SIZES[[#This Row],[column_length]])
  ),
  COL_SIZES[[#This Row],[column_length]])</f>
        <v>4</v>
      </c>
      <c r="C3536" s="113">
        <f>VLOOKUP(A3536,DBMS_TYPE_SIZES[],2,FALSE)</f>
        <v>9</v>
      </c>
      <c r="D3536" s="113">
        <f>VLOOKUP(A3536,DBMS_TYPE_SIZES[],3,FALSE)</f>
        <v>4</v>
      </c>
      <c r="E3536" s="114">
        <f>VLOOKUP(A3536,DBMS_TYPE_SIZES[],4,FALSE)</f>
        <v>4</v>
      </c>
      <c r="F3536" t="s">
        <v>323</v>
      </c>
      <c r="G3536" t="s">
        <v>1030</v>
      </c>
      <c r="H3536" t="s">
        <v>18</v>
      </c>
      <c r="I3536">
        <v>10</v>
      </c>
      <c r="J3536">
        <v>4</v>
      </c>
    </row>
    <row r="3537" spans="1:10">
      <c r="A3537" s="112" t="str">
        <f>COL_SIZES[[#This Row],[datatype]]&amp;"_"&amp;COL_SIZES[[#This Row],[column_prec]]&amp;"_"&amp;COL_SIZES[[#This Row],[col_len]]</f>
        <v>int_10_4</v>
      </c>
      <c r="B3537" s="112">
        <f>IF(COL_SIZES[[#This Row],[datatype]] = "varchar",
  MIN(
    COL_SIZES[[#This Row],[column_length]],
    IFERROR(VALUE(VLOOKUP(
      COL_SIZES[[#This Row],[table_name]]&amp;"."&amp;COL_SIZES[[#This Row],[column_name]],
      AVG_COL_SIZES[#Data],2,FALSE)),
    COL_SIZES[[#This Row],[column_length]])
  ),
  COL_SIZES[[#This Row],[column_length]])</f>
        <v>4</v>
      </c>
      <c r="C3537" s="113">
        <f>VLOOKUP(A3537,DBMS_TYPE_SIZES[],2,FALSE)</f>
        <v>9</v>
      </c>
      <c r="D3537" s="113">
        <f>VLOOKUP(A3537,DBMS_TYPE_SIZES[],3,FALSE)</f>
        <v>4</v>
      </c>
      <c r="E3537" s="114">
        <f>VLOOKUP(A3537,DBMS_TYPE_SIZES[],4,FALSE)</f>
        <v>4</v>
      </c>
      <c r="F3537" t="s">
        <v>323</v>
      </c>
      <c r="G3537" t="s">
        <v>314</v>
      </c>
      <c r="H3537" t="s">
        <v>18</v>
      </c>
      <c r="I3537">
        <v>10</v>
      </c>
      <c r="J3537">
        <v>4</v>
      </c>
    </row>
    <row r="3538" spans="1:10">
      <c r="A3538" s="112" t="str">
        <f>COL_SIZES[[#This Row],[datatype]]&amp;"_"&amp;COL_SIZES[[#This Row],[column_prec]]&amp;"_"&amp;COL_SIZES[[#This Row],[col_len]]</f>
        <v>int_10_4</v>
      </c>
      <c r="B3538" s="112">
        <f>IF(COL_SIZES[[#This Row],[datatype]] = "varchar",
  MIN(
    COL_SIZES[[#This Row],[column_length]],
    IFERROR(VALUE(VLOOKUP(
      COL_SIZES[[#This Row],[table_name]]&amp;"."&amp;COL_SIZES[[#This Row],[column_name]],
      AVG_COL_SIZES[#Data],2,FALSE)),
    COL_SIZES[[#This Row],[column_length]])
  ),
  COL_SIZES[[#This Row],[column_length]])</f>
        <v>4</v>
      </c>
      <c r="C3538" s="113">
        <f>VLOOKUP(A3538,DBMS_TYPE_SIZES[],2,FALSE)</f>
        <v>9</v>
      </c>
      <c r="D3538" s="113">
        <f>VLOOKUP(A3538,DBMS_TYPE_SIZES[],3,FALSE)</f>
        <v>4</v>
      </c>
      <c r="E3538" s="114">
        <f>VLOOKUP(A3538,DBMS_TYPE_SIZES[],4,FALSE)</f>
        <v>4</v>
      </c>
      <c r="F3538" t="s">
        <v>323</v>
      </c>
      <c r="G3538" t="s">
        <v>263</v>
      </c>
      <c r="H3538" t="s">
        <v>18</v>
      </c>
      <c r="I3538">
        <v>10</v>
      </c>
      <c r="J3538">
        <v>4</v>
      </c>
    </row>
    <row r="3539" spans="1:10">
      <c r="A3539" s="112" t="str">
        <f>COL_SIZES[[#This Row],[datatype]]&amp;"_"&amp;COL_SIZES[[#This Row],[column_prec]]&amp;"_"&amp;COL_SIZES[[#This Row],[col_len]]</f>
        <v>int_10_4</v>
      </c>
      <c r="B3539" s="112">
        <f>IF(COL_SIZES[[#This Row],[datatype]] = "varchar",
  MIN(
    COL_SIZES[[#This Row],[column_length]],
    IFERROR(VALUE(VLOOKUP(
      COL_SIZES[[#This Row],[table_name]]&amp;"."&amp;COL_SIZES[[#This Row],[column_name]],
      AVG_COL_SIZES[#Data],2,FALSE)),
    COL_SIZES[[#This Row],[column_length]])
  ),
  COL_SIZES[[#This Row],[column_length]])</f>
        <v>4</v>
      </c>
      <c r="C3539" s="113">
        <f>VLOOKUP(A3539,DBMS_TYPE_SIZES[],2,FALSE)</f>
        <v>9</v>
      </c>
      <c r="D3539" s="113">
        <f>VLOOKUP(A3539,DBMS_TYPE_SIZES[],3,FALSE)</f>
        <v>4</v>
      </c>
      <c r="E3539" s="114">
        <f>VLOOKUP(A3539,DBMS_TYPE_SIZES[],4,FALSE)</f>
        <v>4</v>
      </c>
      <c r="F3539" t="s">
        <v>323</v>
      </c>
      <c r="G3539" t="s">
        <v>1246</v>
      </c>
      <c r="H3539" t="s">
        <v>18</v>
      </c>
      <c r="I3539">
        <v>10</v>
      </c>
      <c r="J3539">
        <v>4</v>
      </c>
    </row>
    <row r="3540" spans="1:10">
      <c r="A3540" s="112" t="str">
        <f>COL_SIZES[[#This Row],[datatype]]&amp;"_"&amp;COL_SIZES[[#This Row],[column_prec]]&amp;"_"&amp;COL_SIZES[[#This Row],[col_len]]</f>
        <v>int_10_4</v>
      </c>
      <c r="B3540" s="112">
        <f>IF(COL_SIZES[[#This Row],[datatype]] = "varchar",
  MIN(
    COL_SIZES[[#This Row],[column_length]],
    IFERROR(VALUE(VLOOKUP(
      COL_SIZES[[#This Row],[table_name]]&amp;"."&amp;COL_SIZES[[#This Row],[column_name]],
      AVG_COL_SIZES[#Data],2,FALSE)),
    COL_SIZES[[#This Row],[column_length]])
  ),
  COL_SIZES[[#This Row],[column_length]])</f>
        <v>4</v>
      </c>
      <c r="C3540" s="113">
        <f>VLOOKUP(A3540,DBMS_TYPE_SIZES[],2,FALSE)</f>
        <v>9</v>
      </c>
      <c r="D3540" s="113">
        <f>VLOOKUP(A3540,DBMS_TYPE_SIZES[],3,FALSE)</f>
        <v>4</v>
      </c>
      <c r="E3540" s="114">
        <f>VLOOKUP(A3540,DBMS_TYPE_SIZES[],4,FALSE)</f>
        <v>4</v>
      </c>
      <c r="F3540" t="s">
        <v>1101</v>
      </c>
      <c r="G3540" t="s">
        <v>227</v>
      </c>
      <c r="H3540" t="s">
        <v>18</v>
      </c>
      <c r="I3540">
        <v>10</v>
      </c>
      <c r="J3540">
        <v>4</v>
      </c>
    </row>
    <row r="3541" spans="1:10">
      <c r="A3541" s="112" t="str">
        <f>COL_SIZES[[#This Row],[datatype]]&amp;"_"&amp;COL_SIZES[[#This Row],[column_prec]]&amp;"_"&amp;COL_SIZES[[#This Row],[col_len]]</f>
        <v>numeric_19_9</v>
      </c>
      <c r="B3541" s="112">
        <f>IF(COL_SIZES[[#This Row],[datatype]] = "varchar",
  MIN(
    COL_SIZES[[#This Row],[column_length]],
    IFERROR(VALUE(VLOOKUP(
      COL_SIZES[[#This Row],[table_name]]&amp;"."&amp;COL_SIZES[[#This Row],[column_name]],
      AVG_COL_SIZES[#Data],2,FALSE)),
    COL_SIZES[[#This Row],[column_length]])
  ),
  COL_SIZES[[#This Row],[column_length]])</f>
        <v>9</v>
      </c>
      <c r="C3541" s="113">
        <f>VLOOKUP(A3541,DBMS_TYPE_SIZES[],2,FALSE)</f>
        <v>9</v>
      </c>
      <c r="D3541" s="113">
        <f>VLOOKUP(A3541,DBMS_TYPE_SIZES[],3,FALSE)</f>
        <v>9</v>
      </c>
      <c r="E3541" s="114">
        <f>VLOOKUP(A3541,DBMS_TYPE_SIZES[],4,FALSE)</f>
        <v>9</v>
      </c>
      <c r="F3541" t="s">
        <v>1101</v>
      </c>
      <c r="G3541" t="s">
        <v>143</v>
      </c>
      <c r="H3541" t="s">
        <v>62</v>
      </c>
      <c r="I3541">
        <v>19</v>
      </c>
      <c r="J3541">
        <v>9</v>
      </c>
    </row>
    <row r="3542" spans="1:10">
      <c r="A3542" s="112" t="str">
        <f>COL_SIZES[[#This Row],[datatype]]&amp;"_"&amp;COL_SIZES[[#This Row],[column_prec]]&amp;"_"&amp;COL_SIZES[[#This Row],[col_len]]</f>
        <v>int_10_4</v>
      </c>
      <c r="B3542" s="112">
        <f>IF(COL_SIZES[[#This Row],[datatype]] = "varchar",
  MIN(
    COL_SIZES[[#This Row],[column_length]],
    IFERROR(VALUE(VLOOKUP(
      COL_SIZES[[#This Row],[table_name]]&amp;"."&amp;COL_SIZES[[#This Row],[column_name]],
      AVG_COL_SIZES[#Data],2,FALSE)),
    COL_SIZES[[#This Row],[column_length]])
  ),
  COL_SIZES[[#This Row],[column_length]])</f>
        <v>4</v>
      </c>
      <c r="C3542" s="113">
        <f>VLOOKUP(A3542,DBMS_TYPE_SIZES[],2,FALSE)</f>
        <v>9</v>
      </c>
      <c r="D3542" s="113">
        <f>VLOOKUP(A3542,DBMS_TYPE_SIZES[],3,FALSE)</f>
        <v>4</v>
      </c>
      <c r="E3542" s="114">
        <f>VLOOKUP(A3542,DBMS_TYPE_SIZES[],4,FALSE)</f>
        <v>4</v>
      </c>
      <c r="F3542" t="s">
        <v>1101</v>
      </c>
      <c r="G3542" t="s">
        <v>1091</v>
      </c>
      <c r="H3542" t="s">
        <v>18</v>
      </c>
      <c r="I3542">
        <v>10</v>
      </c>
      <c r="J3542">
        <v>4</v>
      </c>
    </row>
    <row r="3543" spans="1:10">
      <c r="A3543" s="112" t="str">
        <f>COL_SIZES[[#This Row],[datatype]]&amp;"_"&amp;COL_SIZES[[#This Row],[column_prec]]&amp;"_"&amp;COL_SIZES[[#This Row],[col_len]]</f>
        <v>int_10_4</v>
      </c>
      <c r="B3543" s="112">
        <f>IF(COL_SIZES[[#This Row],[datatype]] = "varchar",
  MIN(
    COL_SIZES[[#This Row],[column_length]],
    IFERROR(VALUE(VLOOKUP(
      COL_SIZES[[#This Row],[table_name]]&amp;"."&amp;COL_SIZES[[#This Row],[column_name]],
      AVG_COL_SIZES[#Data],2,FALSE)),
    COL_SIZES[[#This Row],[column_length]])
  ),
  COL_SIZES[[#This Row],[column_length]])</f>
        <v>4</v>
      </c>
      <c r="C3543" s="113">
        <f>VLOOKUP(A3543,DBMS_TYPE_SIZES[],2,FALSE)</f>
        <v>9</v>
      </c>
      <c r="D3543" s="113">
        <f>VLOOKUP(A3543,DBMS_TYPE_SIZES[],3,FALSE)</f>
        <v>4</v>
      </c>
      <c r="E3543" s="114">
        <f>VLOOKUP(A3543,DBMS_TYPE_SIZES[],4,FALSE)</f>
        <v>4</v>
      </c>
      <c r="F3543" t="s">
        <v>1101</v>
      </c>
      <c r="G3543" t="s">
        <v>1092</v>
      </c>
      <c r="H3543" t="s">
        <v>18</v>
      </c>
      <c r="I3543">
        <v>10</v>
      </c>
      <c r="J3543">
        <v>4</v>
      </c>
    </row>
    <row r="3544" spans="1:10">
      <c r="A3544" s="112" t="str">
        <f>COL_SIZES[[#This Row],[datatype]]&amp;"_"&amp;COL_SIZES[[#This Row],[column_prec]]&amp;"_"&amp;COL_SIZES[[#This Row],[col_len]]</f>
        <v>varchar_0_50</v>
      </c>
      <c r="B3544" s="112">
        <f>IF(COL_SIZES[[#This Row],[datatype]] = "varchar",
  MIN(
    COL_SIZES[[#This Row],[column_length]],
    IFERROR(VALUE(VLOOKUP(
      COL_SIZES[[#This Row],[table_name]]&amp;"."&amp;COL_SIZES[[#This Row],[column_name]],
      AVG_COL_SIZES[#Data],2,FALSE)),
    COL_SIZES[[#This Row],[column_length]])
  ),
  COL_SIZES[[#This Row],[column_length]])</f>
        <v>50</v>
      </c>
      <c r="C3544" s="113">
        <f>VLOOKUP(A3544,DBMS_TYPE_SIZES[],2,FALSE)</f>
        <v>50</v>
      </c>
      <c r="D3544" s="113">
        <f>VLOOKUP(A3544,DBMS_TYPE_SIZES[],3,FALSE)</f>
        <v>50</v>
      </c>
      <c r="E3544" s="114">
        <f>VLOOKUP(A3544,DBMS_TYPE_SIZES[],4,FALSE)</f>
        <v>51</v>
      </c>
      <c r="F3544" t="s">
        <v>1101</v>
      </c>
      <c r="G3544" t="s">
        <v>1102</v>
      </c>
      <c r="H3544" t="s">
        <v>86</v>
      </c>
      <c r="I3544">
        <v>0</v>
      </c>
      <c r="J3544">
        <v>50</v>
      </c>
    </row>
    <row r="3545" spans="1:10">
      <c r="A3545" s="112" t="str">
        <f>COL_SIZES[[#This Row],[datatype]]&amp;"_"&amp;COL_SIZES[[#This Row],[column_prec]]&amp;"_"&amp;COL_SIZES[[#This Row],[col_len]]</f>
        <v>numeric_19_9</v>
      </c>
      <c r="B3545" s="112">
        <f>IF(COL_SIZES[[#This Row],[datatype]] = "varchar",
  MIN(
    COL_SIZES[[#This Row],[column_length]],
    IFERROR(VALUE(VLOOKUP(
      COL_SIZES[[#This Row],[table_name]]&amp;"."&amp;COL_SIZES[[#This Row],[column_name]],
      AVG_COL_SIZES[#Data],2,FALSE)),
    COL_SIZES[[#This Row],[column_length]])
  ),
  COL_SIZES[[#This Row],[column_length]])</f>
        <v>9</v>
      </c>
      <c r="C3545" s="113">
        <f>VLOOKUP(A3545,DBMS_TYPE_SIZES[],2,FALSE)</f>
        <v>9</v>
      </c>
      <c r="D3545" s="113">
        <f>VLOOKUP(A3545,DBMS_TYPE_SIZES[],3,FALSE)</f>
        <v>9</v>
      </c>
      <c r="E3545" s="114">
        <f>VLOOKUP(A3545,DBMS_TYPE_SIZES[],4,FALSE)</f>
        <v>9</v>
      </c>
      <c r="F3545" t="s">
        <v>1101</v>
      </c>
      <c r="G3545" t="s">
        <v>246</v>
      </c>
      <c r="H3545" t="s">
        <v>62</v>
      </c>
      <c r="I3545">
        <v>19</v>
      </c>
      <c r="J3545">
        <v>9</v>
      </c>
    </row>
    <row r="3546" spans="1:10">
      <c r="A3546" s="112" t="str">
        <f>COL_SIZES[[#This Row],[datatype]]&amp;"_"&amp;COL_SIZES[[#This Row],[column_prec]]&amp;"_"&amp;COL_SIZES[[#This Row],[col_len]]</f>
        <v>varchar_0_255</v>
      </c>
      <c r="B3546" s="112">
        <f>IF(COL_SIZES[[#This Row],[datatype]] = "varchar",
  MIN(
    COL_SIZES[[#This Row],[column_length]],
    IFERROR(VALUE(VLOOKUP(
      COL_SIZES[[#This Row],[table_name]]&amp;"."&amp;COL_SIZES[[#This Row],[column_name]],
      AVG_COL_SIZES[#Data],2,FALSE)),
    COL_SIZES[[#This Row],[column_length]])
  ),
  COL_SIZES[[#This Row],[column_length]])</f>
        <v>255</v>
      </c>
      <c r="C3546" s="113">
        <f>VLOOKUP(A3546,DBMS_TYPE_SIZES[],2,FALSE)</f>
        <v>255</v>
      </c>
      <c r="D3546" s="113">
        <f>VLOOKUP(A3546,DBMS_TYPE_SIZES[],3,FALSE)</f>
        <v>255</v>
      </c>
      <c r="E3546" s="114">
        <f>VLOOKUP(A3546,DBMS_TYPE_SIZES[],4,FALSE)</f>
        <v>256</v>
      </c>
      <c r="F3546" t="s">
        <v>1101</v>
      </c>
      <c r="G3546" t="s">
        <v>770</v>
      </c>
      <c r="H3546" t="s">
        <v>86</v>
      </c>
      <c r="I3546">
        <v>0</v>
      </c>
      <c r="J3546">
        <v>255</v>
      </c>
    </row>
    <row r="3547" spans="1:10">
      <c r="A3547" s="112" t="str">
        <f>COL_SIZES[[#This Row],[datatype]]&amp;"_"&amp;COL_SIZES[[#This Row],[column_prec]]&amp;"_"&amp;COL_SIZES[[#This Row],[col_len]]</f>
        <v>varchar_0_30</v>
      </c>
      <c r="B3547" s="112">
        <f>IF(COL_SIZES[[#This Row],[datatype]] = "varchar",
  MIN(
    COL_SIZES[[#This Row],[column_length]],
    IFERROR(VALUE(VLOOKUP(
      COL_SIZES[[#This Row],[table_name]]&amp;"."&amp;COL_SIZES[[#This Row],[column_name]],
      AVG_COL_SIZES[#Data],2,FALSE)),
    COL_SIZES[[#This Row],[column_length]])
  ),
  COL_SIZES[[#This Row],[column_length]])</f>
        <v>30</v>
      </c>
      <c r="C3547" s="113">
        <f>VLOOKUP(A3547,DBMS_TYPE_SIZES[],2,FALSE)</f>
        <v>30</v>
      </c>
      <c r="D3547" s="113">
        <f>VLOOKUP(A3547,DBMS_TYPE_SIZES[],3,FALSE)</f>
        <v>30</v>
      </c>
      <c r="E3547" s="114">
        <f>VLOOKUP(A3547,DBMS_TYPE_SIZES[],4,FALSE)</f>
        <v>31</v>
      </c>
      <c r="F3547" t="s">
        <v>1101</v>
      </c>
      <c r="G3547" t="s">
        <v>89</v>
      </c>
      <c r="H3547" t="s">
        <v>86</v>
      </c>
      <c r="I3547">
        <v>0</v>
      </c>
      <c r="J3547">
        <v>30</v>
      </c>
    </row>
    <row r="3548" spans="1:10">
      <c r="A3548" s="112" t="str">
        <f>COL_SIZES[[#This Row],[datatype]]&amp;"_"&amp;COL_SIZES[[#This Row],[column_prec]]&amp;"_"&amp;COL_SIZES[[#This Row],[col_len]]</f>
        <v>varchar_0_50</v>
      </c>
      <c r="B3548" s="112">
        <f>IF(COL_SIZES[[#This Row],[datatype]] = "varchar",
  MIN(
    COL_SIZES[[#This Row],[column_length]],
    IFERROR(VALUE(VLOOKUP(
      COL_SIZES[[#This Row],[table_name]]&amp;"."&amp;COL_SIZES[[#This Row],[column_name]],
      AVG_COL_SIZES[#Data],2,FALSE)),
    COL_SIZES[[#This Row],[column_length]])
  ),
  COL_SIZES[[#This Row],[column_length]])</f>
        <v>50</v>
      </c>
      <c r="C3548" s="113">
        <f>VLOOKUP(A3548,DBMS_TYPE_SIZES[],2,FALSE)</f>
        <v>50</v>
      </c>
      <c r="D3548" s="113">
        <f>VLOOKUP(A3548,DBMS_TYPE_SIZES[],3,FALSE)</f>
        <v>50</v>
      </c>
      <c r="E3548" s="114">
        <f>VLOOKUP(A3548,DBMS_TYPE_SIZES[],4,FALSE)</f>
        <v>51</v>
      </c>
      <c r="F3548" t="s">
        <v>1247</v>
      </c>
      <c r="G3548" t="s">
        <v>115</v>
      </c>
      <c r="H3548" t="s">
        <v>86</v>
      </c>
      <c r="I3548">
        <v>0</v>
      </c>
      <c r="J3548">
        <v>50</v>
      </c>
    </row>
    <row r="3549" spans="1:10">
      <c r="A3549" s="112" t="str">
        <f>COL_SIZES[[#This Row],[datatype]]&amp;"_"&amp;COL_SIZES[[#This Row],[column_prec]]&amp;"_"&amp;COL_SIZES[[#This Row],[col_len]]</f>
        <v>int_10_4</v>
      </c>
      <c r="B3549" s="112">
        <f>IF(COL_SIZES[[#This Row],[datatype]] = "varchar",
  MIN(
    COL_SIZES[[#This Row],[column_length]],
    IFERROR(VALUE(VLOOKUP(
      COL_SIZES[[#This Row],[table_name]]&amp;"."&amp;COL_SIZES[[#This Row],[column_name]],
      AVG_COL_SIZES[#Data],2,FALSE)),
    COL_SIZES[[#This Row],[column_length]])
  ),
  COL_SIZES[[#This Row],[column_length]])</f>
        <v>4</v>
      </c>
      <c r="C3549" s="113">
        <f>VLOOKUP(A3549,DBMS_TYPE_SIZES[],2,FALSE)</f>
        <v>9</v>
      </c>
      <c r="D3549" s="113">
        <f>VLOOKUP(A3549,DBMS_TYPE_SIZES[],3,FALSE)</f>
        <v>4</v>
      </c>
      <c r="E3549" s="114">
        <f>VLOOKUP(A3549,DBMS_TYPE_SIZES[],4,FALSE)</f>
        <v>4</v>
      </c>
      <c r="F3549" t="s">
        <v>324</v>
      </c>
      <c r="G3549" t="s">
        <v>129</v>
      </c>
      <c r="H3549" t="s">
        <v>18</v>
      </c>
      <c r="I3549">
        <v>10</v>
      </c>
      <c r="J3549">
        <v>4</v>
      </c>
    </row>
    <row r="3550" spans="1:10">
      <c r="A3550" s="112" t="str">
        <f>COL_SIZES[[#This Row],[datatype]]&amp;"_"&amp;COL_SIZES[[#This Row],[column_prec]]&amp;"_"&amp;COL_SIZES[[#This Row],[col_len]]</f>
        <v>varchar_0_50</v>
      </c>
      <c r="B3550" s="112">
        <f>IF(COL_SIZES[[#This Row],[datatype]] = "varchar",
  MIN(
    COL_SIZES[[#This Row],[column_length]],
    IFERROR(VALUE(VLOOKUP(
      COL_SIZES[[#This Row],[table_name]]&amp;"."&amp;COL_SIZES[[#This Row],[column_name]],
      AVG_COL_SIZES[#Data],2,FALSE)),
    COL_SIZES[[#This Row],[column_length]])
  ),
  COL_SIZES[[#This Row],[column_length]])</f>
        <v>50</v>
      </c>
      <c r="C3550" s="113">
        <f>VLOOKUP(A3550,DBMS_TYPE_SIZES[],2,FALSE)</f>
        <v>50</v>
      </c>
      <c r="D3550" s="113">
        <f>VLOOKUP(A3550,DBMS_TYPE_SIZES[],3,FALSE)</f>
        <v>50</v>
      </c>
      <c r="E3550" s="114">
        <f>VLOOKUP(A3550,DBMS_TYPE_SIZES[],4,FALSE)</f>
        <v>51</v>
      </c>
      <c r="F3550" t="s">
        <v>324</v>
      </c>
      <c r="G3550" t="s">
        <v>115</v>
      </c>
      <c r="H3550" t="s">
        <v>86</v>
      </c>
      <c r="I3550">
        <v>0</v>
      </c>
      <c r="J3550">
        <v>50</v>
      </c>
    </row>
    <row r="3551" spans="1:10">
      <c r="A3551" s="112" t="str">
        <f>COL_SIZES[[#This Row],[datatype]]&amp;"_"&amp;COL_SIZES[[#This Row],[column_prec]]&amp;"_"&amp;COL_SIZES[[#This Row],[col_len]]</f>
        <v>int_10_4</v>
      </c>
      <c r="B3551" s="112">
        <f>IF(COL_SIZES[[#This Row],[datatype]] = "varchar",
  MIN(
    COL_SIZES[[#This Row],[column_length]],
    IFERROR(VALUE(VLOOKUP(
      COL_SIZES[[#This Row],[table_name]]&amp;"."&amp;COL_SIZES[[#This Row],[column_name]],
      AVG_COL_SIZES[#Data],2,FALSE)),
    COL_SIZES[[#This Row],[column_length]])
  ),
  COL_SIZES[[#This Row],[column_length]])</f>
        <v>4</v>
      </c>
      <c r="C3551" s="113">
        <f>VLOOKUP(A3551,DBMS_TYPE_SIZES[],2,FALSE)</f>
        <v>9</v>
      </c>
      <c r="D3551" s="113">
        <f>VLOOKUP(A3551,DBMS_TYPE_SIZES[],3,FALSE)</f>
        <v>4</v>
      </c>
      <c r="E3551" s="114">
        <f>VLOOKUP(A3551,DBMS_TYPE_SIZES[],4,FALSE)</f>
        <v>4</v>
      </c>
      <c r="F3551" t="s">
        <v>324</v>
      </c>
      <c r="G3551" t="s">
        <v>734</v>
      </c>
      <c r="H3551" t="s">
        <v>18</v>
      </c>
      <c r="I3551">
        <v>10</v>
      </c>
      <c r="J3551">
        <v>4</v>
      </c>
    </row>
    <row r="3552" spans="1:10">
      <c r="A3552" s="112" t="str">
        <f>COL_SIZES[[#This Row],[datatype]]&amp;"_"&amp;COL_SIZES[[#This Row],[column_prec]]&amp;"_"&amp;COL_SIZES[[#This Row],[col_len]]</f>
        <v>int_10_4</v>
      </c>
      <c r="B3552" s="112">
        <f>IF(COL_SIZES[[#This Row],[datatype]] = "varchar",
  MIN(
    COL_SIZES[[#This Row],[column_length]],
    IFERROR(VALUE(VLOOKUP(
      COL_SIZES[[#This Row],[table_name]]&amp;"."&amp;COL_SIZES[[#This Row],[column_name]],
      AVG_COL_SIZES[#Data],2,FALSE)),
    COL_SIZES[[#This Row],[column_length]])
  ),
  COL_SIZES[[#This Row],[column_length]])</f>
        <v>4</v>
      </c>
      <c r="C3552" s="113">
        <f>VLOOKUP(A3552,DBMS_TYPE_SIZES[],2,FALSE)</f>
        <v>9</v>
      </c>
      <c r="D3552" s="113">
        <f>VLOOKUP(A3552,DBMS_TYPE_SIZES[],3,FALSE)</f>
        <v>4</v>
      </c>
      <c r="E3552" s="114">
        <f>VLOOKUP(A3552,DBMS_TYPE_SIZES[],4,FALSE)</f>
        <v>4</v>
      </c>
      <c r="F3552" t="s">
        <v>324</v>
      </c>
      <c r="G3552" t="s">
        <v>736</v>
      </c>
      <c r="H3552" t="s">
        <v>18</v>
      </c>
      <c r="I3552">
        <v>10</v>
      </c>
      <c r="J3552">
        <v>4</v>
      </c>
    </row>
    <row r="3553" spans="1:10">
      <c r="A3553" s="112" t="str">
        <f>COL_SIZES[[#This Row],[datatype]]&amp;"_"&amp;COL_SIZES[[#This Row],[column_prec]]&amp;"_"&amp;COL_SIZES[[#This Row],[col_len]]</f>
        <v>int_10_4</v>
      </c>
      <c r="B3553" s="112">
        <f>IF(COL_SIZES[[#This Row],[datatype]] = "varchar",
  MIN(
    COL_SIZES[[#This Row],[column_length]],
    IFERROR(VALUE(VLOOKUP(
      COL_SIZES[[#This Row],[table_name]]&amp;"."&amp;COL_SIZES[[#This Row],[column_name]],
      AVG_COL_SIZES[#Data],2,FALSE)),
    COL_SIZES[[#This Row],[column_length]])
  ),
  COL_SIZES[[#This Row],[column_length]])</f>
        <v>4</v>
      </c>
      <c r="C3553" s="113">
        <f>VLOOKUP(A3553,DBMS_TYPE_SIZES[],2,FALSE)</f>
        <v>9</v>
      </c>
      <c r="D3553" s="113">
        <f>VLOOKUP(A3553,DBMS_TYPE_SIZES[],3,FALSE)</f>
        <v>4</v>
      </c>
      <c r="E3553" s="114">
        <f>VLOOKUP(A3553,DBMS_TYPE_SIZES[],4,FALSE)</f>
        <v>4</v>
      </c>
      <c r="F3553" t="s">
        <v>324</v>
      </c>
      <c r="G3553" t="s">
        <v>212</v>
      </c>
      <c r="H3553" t="s">
        <v>18</v>
      </c>
      <c r="I3553">
        <v>10</v>
      </c>
      <c r="J3553">
        <v>4</v>
      </c>
    </row>
    <row r="3554" spans="1:10">
      <c r="A3554" s="112" t="str">
        <f>COL_SIZES[[#This Row],[datatype]]&amp;"_"&amp;COL_SIZES[[#This Row],[column_prec]]&amp;"_"&amp;COL_SIZES[[#This Row],[col_len]]</f>
        <v>varchar_0_64</v>
      </c>
      <c r="B3554" s="112">
        <f>IF(COL_SIZES[[#This Row],[datatype]] = "varchar",
  MIN(
    COL_SIZES[[#This Row],[column_length]],
    IFERROR(VALUE(VLOOKUP(
      COL_SIZES[[#This Row],[table_name]]&amp;"."&amp;COL_SIZES[[#This Row],[column_name]],
      AVG_COL_SIZES[#Data],2,FALSE)),
    COL_SIZES[[#This Row],[column_length]])
  ),
  COL_SIZES[[#This Row],[column_length]])</f>
        <v>64</v>
      </c>
      <c r="C3554" s="113">
        <f>VLOOKUP(A3554,DBMS_TYPE_SIZES[],2,FALSE)</f>
        <v>64</v>
      </c>
      <c r="D3554" s="113">
        <f>VLOOKUP(A3554,DBMS_TYPE_SIZES[],3,FALSE)</f>
        <v>64</v>
      </c>
      <c r="E3554" s="114">
        <f>VLOOKUP(A3554,DBMS_TYPE_SIZES[],4,FALSE)</f>
        <v>65</v>
      </c>
      <c r="F3554" t="s">
        <v>324</v>
      </c>
      <c r="G3554" t="s">
        <v>731</v>
      </c>
      <c r="H3554" t="s">
        <v>86</v>
      </c>
      <c r="I3554">
        <v>0</v>
      </c>
      <c r="J3554">
        <v>64</v>
      </c>
    </row>
    <row r="3555" spans="1:10">
      <c r="A3555" s="112" t="str">
        <f>COL_SIZES[[#This Row],[datatype]]&amp;"_"&amp;COL_SIZES[[#This Row],[column_prec]]&amp;"_"&amp;COL_SIZES[[#This Row],[col_len]]</f>
        <v>varchar_0_255</v>
      </c>
      <c r="B3555" s="112">
        <f>IF(COL_SIZES[[#This Row],[datatype]] = "varchar",
  MIN(
    COL_SIZES[[#This Row],[column_length]],
    IFERROR(VALUE(VLOOKUP(
      COL_SIZES[[#This Row],[table_name]]&amp;"."&amp;COL_SIZES[[#This Row],[column_name]],
      AVG_COL_SIZES[#Data],2,FALSE)),
    COL_SIZES[[#This Row],[column_length]])
  ),
  COL_SIZES[[#This Row],[column_length]])</f>
        <v>255</v>
      </c>
      <c r="C3555" s="113">
        <f>VLOOKUP(A3555,DBMS_TYPE_SIZES[],2,FALSE)</f>
        <v>255</v>
      </c>
      <c r="D3555" s="113">
        <f>VLOOKUP(A3555,DBMS_TYPE_SIZES[],3,FALSE)</f>
        <v>255</v>
      </c>
      <c r="E3555" s="114">
        <f>VLOOKUP(A3555,DBMS_TYPE_SIZES[],4,FALSE)</f>
        <v>256</v>
      </c>
      <c r="F3555" t="s">
        <v>324</v>
      </c>
      <c r="G3555" t="s">
        <v>1103</v>
      </c>
      <c r="H3555" t="s">
        <v>86</v>
      </c>
      <c r="I3555">
        <v>0</v>
      </c>
      <c r="J3555">
        <v>255</v>
      </c>
    </row>
    <row r="3556" spans="1:10">
      <c r="A3556" s="112" t="str">
        <f>COL_SIZES[[#This Row],[datatype]]&amp;"_"&amp;COL_SIZES[[#This Row],[column_prec]]&amp;"_"&amp;COL_SIZES[[#This Row],[col_len]]</f>
        <v>varchar_0_50</v>
      </c>
      <c r="B3556" s="112">
        <f>IF(COL_SIZES[[#This Row],[datatype]] = "varchar",
  MIN(
    COL_SIZES[[#This Row],[column_length]],
    IFERROR(VALUE(VLOOKUP(
      COL_SIZES[[#This Row],[table_name]]&amp;"."&amp;COL_SIZES[[#This Row],[column_name]],
      AVG_COL_SIZES[#Data],2,FALSE)),
    COL_SIZES[[#This Row],[column_length]])
  ),
  COL_SIZES[[#This Row],[column_length]])</f>
        <v>50</v>
      </c>
      <c r="C3556" s="113">
        <f>VLOOKUP(A3556,DBMS_TYPE_SIZES[],2,FALSE)</f>
        <v>50</v>
      </c>
      <c r="D3556" s="113">
        <f>VLOOKUP(A3556,DBMS_TYPE_SIZES[],3,FALSE)</f>
        <v>50</v>
      </c>
      <c r="E3556" s="114">
        <f>VLOOKUP(A3556,DBMS_TYPE_SIZES[],4,FALSE)</f>
        <v>51</v>
      </c>
      <c r="F3556" t="s">
        <v>324</v>
      </c>
      <c r="G3556" t="s">
        <v>130</v>
      </c>
      <c r="H3556" t="s">
        <v>86</v>
      </c>
      <c r="I3556">
        <v>0</v>
      </c>
      <c r="J3556">
        <v>50</v>
      </c>
    </row>
    <row r="3557" spans="1:10">
      <c r="A3557" s="112" t="str">
        <f>COL_SIZES[[#This Row],[datatype]]&amp;"_"&amp;COL_SIZES[[#This Row],[column_prec]]&amp;"_"&amp;COL_SIZES[[#This Row],[col_len]]</f>
        <v>numeric_19_9</v>
      </c>
      <c r="B3557" s="112">
        <f>IF(COL_SIZES[[#This Row],[datatype]] = "varchar",
  MIN(
    COL_SIZES[[#This Row],[column_length]],
    IFERROR(VALUE(VLOOKUP(
      COL_SIZES[[#This Row],[table_name]]&amp;"."&amp;COL_SIZES[[#This Row],[column_name]],
      AVG_COL_SIZES[#Data],2,FALSE)),
    COL_SIZES[[#This Row],[column_length]])
  ),
  COL_SIZES[[#This Row],[column_length]])</f>
        <v>9</v>
      </c>
      <c r="C3557" s="113">
        <f>VLOOKUP(A3557,DBMS_TYPE_SIZES[],2,FALSE)</f>
        <v>9</v>
      </c>
      <c r="D3557" s="113">
        <f>VLOOKUP(A3557,DBMS_TYPE_SIZES[],3,FALSE)</f>
        <v>9</v>
      </c>
      <c r="E3557" s="114">
        <f>VLOOKUP(A3557,DBMS_TYPE_SIZES[],4,FALSE)</f>
        <v>9</v>
      </c>
      <c r="F3557" t="s">
        <v>324</v>
      </c>
      <c r="G3557" t="s">
        <v>725</v>
      </c>
      <c r="H3557" t="s">
        <v>62</v>
      </c>
      <c r="I3557">
        <v>19</v>
      </c>
      <c r="J3557">
        <v>9</v>
      </c>
    </row>
    <row r="3558" spans="1:10">
      <c r="A3558" s="112" t="str">
        <f>COL_SIZES[[#This Row],[datatype]]&amp;"_"&amp;COL_SIZES[[#This Row],[column_prec]]&amp;"_"&amp;COL_SIZES[[#This Row],[col_len]]</f>
        <v>int_10_4</v>
      </c>
      <c r="B3558" s="112">
        <f>IF(COL_SIZES[[#This Row],[datatype]] = "varchar",
  MIN(
    COL_SIZES[[#This Row],[column_length]],
    IFERROR(VALUE(VLOOKUP(
      COL_SIZES[[#This Row],[table_name]]&amp;"."&amp;COL_SIZES[[#This Row],[column_name]],
      AVG_COL_SIZES[#Data],2,FALSE)),
    COL_SIZES[[#This Row],[column_length]])
  ),
  COL_SIZES[[#This Row],[column_length]])</f>
        <v>4</v>
      </c>
      <c r="C3558" s="113">
        <f>VLOOKUP(A3558,DBMS_TYPE_SIZES[],2,FALSE)</f>
        <v>9</v>
      </c>
      <c r="D3558" s="113">
        <f>VLOOKUP(A3558,DBMS_TYPE_SIZES[],3,FALSE)</f>
        <v>4</v>
      </c>
      <c r="E3558" s="114">
        <f>VLOOKUP(A3558,DBMS_TYPE_SIZES[],4,FALSE)</f>
        <v>4</v>
      </c>
      <c r="F3558" t="s">
        <v>324</v>
      </c>
      <c r="G3558" t="s">
        <v>1104</v>
      </c>
      <c r="H3558" t="s">
        <v>18</v>
      </c>
      <c r="I3558">
        <v>10</v>
      </c>
      <c r="J3558">
        <v>4</v>
      </c>
    </row>
    <row r="3559" spans="1:10">
      <c r="A3559" s="112" t="str">
        <f>COL_SIZES[[#This Row],[datatype]]&amp;"_"&amp;COL_SIZES[[#This Row],[column_prec]]&amp;"_"&amp;COL_SIZES[[#This Row],[col_len]]</f>
        <v>int_10_4</v>
      </c>
      <c r="B3559" s="112">
        <f>IF(COL_SIZES[[#This Row],[datatype]] = "varchar",
  MIN(
    COL_SIZES[[#This Row],[column_length]],
    IFERROR(VALUE(VLOOKUP(
      COL_SIZES[[#This Row],[table_name]]&amp;"."&amp;COL_SIZES[[#This Row],[column_name]],
      AVG_COL_SIZES[#Data],2,FALSE)),
    COL_SIZES[[#This Row],[column_length]])
  ),
  COL_SIZES[[#This Row],[column_length]])</f>
        <v>4</v>
      </c>
      <c r="C3559" s="113">
        <f>VLOOKUP(A3559,DBMS_TYPE_SIZES[],2,FALSE)</f>
        <v>9</v>
      </c>
      <c r="D3559" s="113">
        <f>VLOOKUP(A3559,DBMS_TYPE_SIZES[],3,FALSE)</f>
        <v>4</v>
      </c>
      <c r="E3559" s="114">
        <f>VLOOKUP(A3559,DBMS_TYPE_SIZES[],4,FALSE)</f>
        <v>4</v>
      </c>
      <c r="F3559" t="s">
        <v>1248</v>
      </c>
      <c r="G3559" t="s">
        <v>129</v>
      </c>
      <c r="H3559" t="s">
        <v>18</v>
      </c>
      <c r="I3559">
        <v>10</v>
      </c>
      <c r="J3559">
        <v>4</v>
      </c>
    </row>
    <row r="3560" spans="1:10">
      <c r="A3560" s="112" t="str">
        <f>COL_SIZES[[#This Row],[datatype]]&amp;"_"&amp;COL_SIZES[[#This Row],[column_prec]]&amp;"_"&amp;COL_SIZES[[#This Row],[col_len]]</f>
        <v>varchar_0_50</v>
      </c>
      <c r="B3560" s="112">
        <f>IF(COL_SIZES[[#This Row],[datatype]] = "varchar",
  MIN(
    COL_SIZES[[#This Row],[column_length]],
    IFERROR(VALUE(VLOOKUP(
      COL_SIZES[[#This Row],[table_name]]&amp;"."&amp;COL_SIZES[[#This Row],[column_name]],
      AVG_COL_SIZES[#Data],2,FALSE)),
    COL_SIZES[[#This Row],[column_length]])
  ),
  COL_SIZES[[#This Row],[column_length]])</f>
        <v>50</v>
      </c>
      <c r="C3560" s="113">
        <f>VLOOKUP(A3560,DBMS_TYPE_SIZES[],2,FALSE)</f>
        <v>50</v>
      </c>
      <c r="D3560" s="113">
        <f>VLOOKUP(A3560,DBMS_TYPE_SIZES[],3,FALSE)</f>
        <v>50</v>
      </c>
      <c r="E3560" s="114">
        <f>VLOOKUP(A3560,DBMS_TYPE_SIZES[],4,FALSE)</f>
        <v>51</v>
      </c>
      <c r="F3560" t="s">
        <v>1248</v>
      </c>
      <c r="G3560" t="s">
        <v>115</v>
      </c>
      <c r="H3560" t="s">
        <v>86</v>
      </c>
      <c r="I3560">
        <v>0</v>
      </c>
      <c r="J3560">
        <v>50</v>
      </c>
    </row>
    <row r="3561" spans="1:10">
      <c r="A3561" s="112" t="str">
        <f>COL_SIZES[[#This Row],[datatype]]&amp;"_"&amp;COL_SIZES[[#This Row],[column_prec]]&amp;"_"&amp;COL_SIZES[[#This Row],[col_len]]</f>
        <v>int_10_4</v>
      </c>
      <c r="B3561" s="112">
        <f>IF(COL_SIZES[[#This Row],[datatype]] = "varchar",
  MIN(
    COL_SIZES[[#This Row],[column_length]],
    IFERROR(VALUE(VLOOKUP(
      COL_SIZES[[#This Row],[table_name]]&amp;"."&amp;COL_SIZES[[#This Row],[column_name]],
      AVG_COL_SIZES[#Data],2,FALSE)),
    COL_SIZES[[#This Row],[column_length]])
  ),
  COL_SIZES[[#This Row],[column_length]])</f>
        <v>4</v>
      </c>
      <c r="C3561" s="113">
        <f>VLOOKUP(A3561,DBMS_TYPE_SIZES[],2,FALSE)</f>
        <v>9</v>
      </c>
      <c r="D3561" s="113">
        <f>VLOOKUP(A3561,DBMS_TYPE_SIZES[],3,FALSE)</f>
        <v>4</v>
      </c>
      <c r="E3561" s="114">
        <f>VLOOKUP(A3561,DBMS_TYPE_SIZES[],4,FALSE)</f>
        <v>4</v>
      </c>
      <c r="F3561" t="s">
        <v>1248</v>
      </c>
      <c r="G3561" t="s">
        <v>734</v>
      </c>
      <c r="H3561" t="s">
        <v>18</v>
      </c>
      <c r="I3561">
        <v>10</v>
      </c>
      <c r="J3561">
        <v>4</v>
      </c>
    </row>
    <row r="3562" spans="1:10">
      <c r="A3562" s="112" t="str">
        <f>COL_SIZES[[#This Row],[datatype]]&amp;"_"&amp;COL_SIZES[[#This Row],[column_prec]]&amp;"_"&amp;COL_SIZES[[#This Row],[col_len]]</f>
        <v>int_10_4</v>
      </c>
      <c r="B3562" s="112">
        <f>IF(COL_SIZES[[#This Row],[datatype]] = "varchar",
  MIN(
    COL_SIZES[[#This Row],[column_length]],
    IFERROR(VALUE(VLOOKUP(
      COL_SIZES[[#This Row],[table_name]]&amp;"."&amp;COL_SIZES[[#This Row],[column_name]],
      AVG_COL_SIZES[#Data],2,FALSE)),
    COL_SIZES[[#This Row],[column_length]])
  ),
  COL_SIZES[[#This Row],[column_length]])</f>
        <v>4</v>
      </c>
      <c r="C3562" s="113">
        <f>VLOOKUP(A3562,DBMS_TYPE_SIZES[],2,FALSE)</f>
        <v>9</v>
      </c>
      <c r="D3562" s="113">
        <f>VLOOKUP(A3562,DBMS_TYPE_SIZES[],3,FALSE)</f>
        <v>4</v>
      </c>
      <c r="E3562" s="114">
        <f>VLOOKUP(A3562,DBMS_TYPE_SIZES[],4,FALSE)</f>
        <v>4</v>
      </c>
      <c r="F3562" t="s">
        <v>1248</v>
      </c>
      <c r="G3562" t="s">
        <v>736</v>
      </c>
      <c r="H3562" t="s">
        <v>18</v>
      </c>
      <c r="I3562">
        <v>10</v>
      </c>
      <c r="J3562">
        <v>4</v>
      </c>
    </row>
    <row r="3563" spans="1:10">
      <c r="A3563" s="112" t="str">
        <f>COL_SIZES[[#This Row],[datatype]]&amp;"_"&amp;COL_SIZES[[#This Row],[column_prec]]&amp;"_"&amp;COL_SIZES[[#This Row],[col_len]]</f>
        <v>int_10_4</v>
      </c>
      <c r="B3563" s="112">
        <f>IF(COL_SIZES[[#This Row],[datatype]] = "varchar",
  MIN(
    COL_SIZES[[#This Row],[column_length]],
    IFERROR(VALUE(VLOOKUP(
      COL_SIZES[[#This Row],[table_name]]&amp;"."&amp;COL_SIZES[[#This Row],[column_name]],
      AVG_COL_SIZES[#Data],2,FALSE)),
    COL_SIZES[[#This Row],[column_length]])
  ),
  COL_SIZES[[#This Row],[column_length]])</f>
        <v>4</v>
      </c>
      <c r="C3563" s="113">
        <f>VLOOKUP(A3563,DBMS_TYPE_SIZES[],2,FALSE)</f>
        <v>9</v>
      </c>
      <c r="D3563" s="113">
        <f>VLOOKUP(A3563,DBMS_TYPE_SIZES[],3,FALSE)</f>
        <v>4</v>
      </c>
      <c r="E3563" s="114">
        <f>VLOOKUP(A3563,DBMS_TYPE_SIZES[],4,FALSE)</f>
        <v>4</v>
      </c>
      <c r="F3563" t="s">
        <v>1248</v>
      </c>
      <c r="G3563" t="s">
        <v>212</v>
      </c>
      <c r="H3563" t="s">
        <v>18</v>
      </c>
      <c r="I3563">
        <v>10</v>
      </c>
      <c r="J3563">
        <v>4</v>
      </c>
    </row>
    <row r="3564" spans="1:10">
      <c r="A3564" s="112" t="str">
        <f>COL_SIZES[[#This Row],[datatype]]&amp;"_"&amp;COL_SIZES[[#This Row],[column_prec]]&amp;"_"&amp;COL_SIZES[[#This Row],[col_len]]</f>
        <v>varchar_0_64</v>
      </c>
      <c r="B3564" s="112">
        <f>IF(COL_SIZES[[#This Row],[datatype]] = "varchar",
  MIN(
    COL_SIZES[[#This Row],[column_length]],
    IFERROR(VALUE(VLOOKUP(
      COL_SIZES[[#This Row],[table_name]]&amp;"."&amp;COL_SIZES[[#This Row],[column_name]],
      AVG_COL_SIZES[#Data],2,FALSE)),
    COL_SIZES[[#This Row],[column_length]])
  ),
  COL_SIZES[[#This Row],[column_length]])</f>
        <v>64</v>
      </c>
      <c r="C3564" s="113">
        <f>VLOOKUP(A3564,DBMS_TYPE_SIZES[],2,FALSE)</f>
        <v>64</v>
      </c>
      <c r="D3564" s="113">
        <f>VLOOKUP(A3564,DBMS_TYPE_SIZES[],3,FALSE)</f>
        <v>64</v>
      </c>
      <c r="E3564" s="114">
        <f>VLOOKUP(A3564,DBMS_TYPE_SIZES[],4,FALSE)</f>
        <v>65</v>
      </c>
      <c r="F3564" t="s">
        <v>1248</v>
      </c>
      <c r="G3564" t="s">
        <v>731</v>
      </c>
      <c r="H3564" t="s">
        <v>86</v>
      </c>
      <c r="I3564">
        <v>0</v>
      </c>
      <c r="J3564">
        <v>64</v>
      </c>
    </row>
    <row r="3565" spans="1:10">
      <c r="A3565" s="112" t="str">
        <f>COL_SIZES[[#This Row],[datatype]]&amp;"_"&amp;COL_SIZES[[#This Row],[column_prec]]&amp;"_"&amp;COL_SIZES[[#This Row],[col_len]]</f>
        <v>varchar_0_255</v>
      </c>
      <c r="B3565" s="112">
        <f>IF(COL_SIZES[[#This Row],[datatype]] = "varchar",
  MIN(
    COL_SIZES[[#This Row],[column_length]],
    IFERROR(VALUE(VLOOKUP(
      COL_SIZES[[#This Row],[table_name]]&amp;"."&amp;COL_SIZES[[#This Row],[column_name]],
      AVG_COL_SIZES[#Data],2,FALSE)),
    COL_SIZES[[#This Row],[column_length]])
  ),
  COL_SIZES[[#This Row],[column_length]])</f>
        <v>255</v>
      </c>
      <c r="C3565" s="113">
        <f>VLOOKUP(A3565,DBMS_TYPE_SIZES[],2,FALSE)</f>
        <v>255</v>
      </c>
      <c r="D3565" s="113">
        <f>VLOOKUP(A3565,DBMS_TYPE_SIZES[],3,FALSE)</f>
        <v>255</v>
      </c>
      <c r="E3565" s="114">
        <f>VLOOKUP(A3565,DBMS_TYPE_SIZES[],4,FALSE)</f>
        <v>256</v>
      </c>
      <c r="F3565" t="s">
        <v>1248</v>
      </c>
      <c r="G3565" t="s">
        <v>1103</v>
      </c>
      <c r="H3565" t="s">
        <v>86</v>
      </c>
      <c r="I3565">
        <v>0</v>
      </c>
      <c r="J3565">
        <v>255</v>
      </c>
    </row>
    <row r="3566" spans="1:10">
      <c r="A3566" s="112" t="str">
        <f>COL_SIZES[[#This Row],[datatype]]&amp;"_"&amp;COL_SIZES[[#This Row],[column_prec]]&amp;"_"&amp;COL_SIZES[[#This Row],[col_len]]</f>
        <v>varchar_0_50</v>
      </c>
      <c r="B3566" s="112">
        <f>IF(COL_SIZES[[#This Row],[datatype]] = "varchar",
  MIN(
    COL_SIZES[[#This Row],[column_length]],
    IFERROR(VALUE(VLOOKUP(
      COL_SIZES[[#This Row],[table_name]]&amp;"."&amp;COL_SIZES[[#This Row],[column_name]],
      AVG_COL_SIZES[#Data],2,FALSE)),
    COL_SIZES[[#This Row],[column_length]])
  ),
  COL_SIZES[[#This Row],[column_length]])</f>
        <v>50</v>
      </c>
      <c r="C3566" s="113">
        <f>VLOOKUP(A3566,DBMS_TYPE_SIZES[],2,FALSE)</f>
        <v>50</v>
      </c>
      <c r="D3566" s="113">
        <f>VLOOKUP(A3566,DBMS_TYPE_SIZES[],3,FALSE)</f>
        <v>50</v>
      </c>
      <c r="E3566" s="114">
        <f>VLOOKUP(A3566,DBMS_TYPE_SIZES[],4,FALSE)</f>
        <v>51</v>
      </c>
      <c r="F3566" t="s">
        <v>1248</v>
      </c>
      <c r="G3566" t="s">
        <v>130</v>
      </c>
      <c r="H3566" t="s">
        <v>86</v>
      </c>
      <c r="I3566">
        <v>0</v>
      </c>
      <c r="J3566">
        <v>50</v>
      </c>
    </row>
    <row r="3567" spans="1:10">
      <c r="A3567" s="112" t="str">
        <f>COL_SIZES[[#This Row],[datatype]]&amp;"_"&amp;COL_SIZES[[#This Row],[column_prec]]&amp;"_"&amp;COL_SIZES[[#This Row],[col_len]]</f>
        <v>numeric_19_9</v>
      </c>
      <c r="B3567" s="112">
        <f>IF(COL_SIZES[[#This Row],[datatype]] = "varchar",
  MIN(
    COL_SIZES[[#This Row],[column_length]],
    IFERROR(VALUE(VLOOKUP(
      COL_SIZES[[#This Row],[table_name]]&amp;"."&amp;COL_SIZES[[#This Row],[column_name]],
      AVG_COL_SIZES[#Data],2,FALSE)),
    COL_SIZES[[#This Row],[column_length]])
  ),
  COL_SIZES[[#This Row],[column_length]])</f>
        <v>9</v>
      </c>
      <c r="C3567" s="113">
        <f>VLOOKUP(A3567,DBMS_TYPE_SIZES[],2,FALSE)</f>
        <v>9</v>
      </c>
      <c r="D3567" s="113">
        <f>VLOOKUP(A3567,DBMS_TYPE_SIZES[],3,FALSE)</f>
        <v>9</v>
      </c>
      <c r="E3567" s="114">
        <f>VLOOKUP(A3567,DBMS_TYPE_SIZES[],4,FALSE)</f>
        <v>9</v>
      </c>
      <c r="F3567" t="s">
        <v>1248</v>
      </c>
      <c r="G3567" t="s">
        <v>725</v>
      </c>
      <c r="H3567" t="s">
        <v>62</v>
      </c>
      <c r="I3567">
        <v>19</v>
      </c>
      <c r="J3567">
        <v>9</v>
      </c>
    </row>
    <row r="3568" spans="1:10">
      <c r="A3568" s="112" t="str">
        <f>COL_SIZES[[#This Row],[datatype]]&amp;"_"&amp;COL_SIZES[[#This Row],[column_prec]]&amp;"_"&amp;COL_SIZES[[#This Row],[col_len]]</f>
        <v>int_10_4</v>
      </c>
      <c r="B3568" s="112">
        <f>IF(COL_SIZES[[#This Row],[datatype]] = "varchar",
  MIN(
    COL_SIZES[[#This Row],[column_length]],
    IFERROR(VALUE(VLOOKUP(
      COL_SIZES[[#This Row],[table_name]]&amp;"."&amp;COL_SIZES[[#This Row],[column_name]],
      AVG_COL_SIZES[#Data],2,FALSE)),
    COL_SIZES[[#This Row],[column_length]])
  ),
  COL_SIZES[[#This Row],[column_length]])</f>
        <v>4</v>
      </c>
      <c r="C3568" s="113">
        <f>VLOOKUP(A3568,DBMS_TYPE_SIZES[],2,FALSE)</f>
        <v>9</v>
      </c>
      <c r="D3568" s="113">
        <f>VLOOKUP(A3568,DBMS_TYPE_SIZES[],3,FALSE)</f>
        <v>4</v>
      </c>
      <c r="E3568" s="114">
        <f>VLOOKUP(A3568,DBMS_TYPE_SIZES[],4,FALSE)</f>
        <v>4</v>
      </c>
      <c r="F3568" t="s">
        <v>1248</v>
      </c>
      <c r="G3568" t="s">
        <v>1104</v>
      </c>
      <c r="H3568" t="s">
        <v>18</v>
      </c>
      <c r="I3568">
        <v>10</v>
      </c>
      <c r="J3568">
        <v>4</v>
      </c>
    </row>
    <row r="3569" spans="1:10">
      <c r="A3569" s="112" t="str">
        <f>COL_SIZES[[#This Row],[datatype]]&amp;"_"&amp;COL_SIZES[[#This Row],[column_prec]]&amp;"_"&amp;COL_SIZES[[#This Row],[col_len]]</f>
        <v>numeric_19_9</v>
      </c>
      <c r="B3569" s="112">
        <f>IF(COL_SIZES[[#This Row],[datatype]] = "varchar",
  MIN(
    COL_SIZES[[#This Row],[column_length]],
    IFERROR(VALUE(VLOOKUP(
      COL_SIZES[[#This Row],[table_name]]&amp;"."&amp;COL_SIZES[[#This Row],[column_name]],
      AVG_COL_SIZES[#Data],2,FALSE)),
    COL_SIZES[[#This Row],[column_length]])
  ),
  COL_SIZES[[#This Row],[column_length]])</f>
        <v>9</v>
      </c>
      <c r="C3569" s="113">
        <f>VLOOKUP(A3569,DBMS_TYPE_SIZES[],2,FALSE)</f>
        <v>9</v>
      </c>
      <c r="D3569" s="113">
        <f>VLOOKUP(A3569,DBMS_TYPE_SIZES[],3,FALSE)</f>
        <v>9</v>
      </c>
      <c r="E3569" s="114">
        <f>VLOOKUP(A3569,DBMS_TYPE_SIZES[],4,FALSE)</f>
        <v>9</v>
      </c>
      <c r="F3569" t="s">
        <v>325</v>
      </c>
      <c r="G3569" t="s">
        <v>143</v>
      </c>
      <c r="H3569" t="s">
        <v>62</v>
      </c>
      <c r="I3569">
        <v>19</v>
      </c>
      <c r="J3569">
        <v>9</v>
      </c>
    </row>
    <row r="3570" spans="1:10">
      <c r="A3570" s="112" t="str">
        <f>COL_SIZES[[#This Row],[datatype]]&amp;"_"&amp;COL_SIZES[[#This Row],[column_prec]]&amp;"_"&amp;COL_SIZES[[#This Row],[col_len]]</f>
        <v>numeric_1_5</v>
      </c>
      <c r="B3570" s="112">
        <f>IF(COL_SIZES[[#This Row],[datatype]] = "varchar",
  MIN(
    COL_SIZES[[#This Row],[column_length]],
    IFERROR(VALUE(VLOOKUP(
      COL_SIZES[[#This Row],[table_name]]&amp;"."&amp;COL_SIZES[[#This Row],[column_name]],
      AVG_COL_SIZES[#Data],2,FALSE)),
    COL_SIZES[[#This Row],[column_length]])
  ),
  COL_SIZES[[#This Row],[column_length]])</f>
        <v>5</v>
      </c>
      <c r="C3570" s="113">
        <f>VLOOKUP(A3570,DBMS_TYPE_SIZES[],2,FALSE)</f>
        <v>5</v>
      </c>
      <c r="D3570" s="113">
        <f>VLOOKUP(A3570,DBMS_TYPE_SIZES[],3,FALSE)</f>
        <v>5</v>
      </c>
      <c r="E3570" s="114">
        <f>VLOOKUP(A3570,DBMS_TYPE_SIZES[],4,FALSE)</f>
        <v>5</v>
      </c>
      <c r="F3570" t="s">
        <v>325</v>
      </c>
      <c r="G3570" t="s">
        <v>502</v>
      </c>
      <c r="H3570" t="s">
        <v>62</v>
      </c>
      <c r="I3570">
        <v>1</v>
      </c>
      <c r="J3570">
        <v>5</v>
      </c>
    </row>
    <row r="3571" spans="1:10">
      <c r="A3571" s="112" t="str">
        <f>COL_SIZES[[#This Row],[datatype]]&amp;"_"&amp;COL_SIZES[[#This Row],[column_prec]]&amp;"_"&amp;COL_SIZES[[#This Row],[col_len]]</f>
        <v>int_10_4</v>
      </c>
      <c r="B3571" s="112">
        <f>IF(COL_SIZES[[#This Row],[datatype]] = "varchar",
  MIN(
    COL_SIZES[[#This Row],[column_length]],
    IFERROR(VALUE(VLOOKUP(
      COL_SIZES[[#This Row],[table_name]]&amp;"."&amp;COL_SIZES[[#This Row],[column_name]],
      AVG_COL_SIZES[#Data],2,FALSE)),
    COL_SIZES[[#This Row],[column_length]])
  ),
  COL_SIZES[[#This Row],[column_length]])</f>
        <v>4</v>
      </c>
      <c r="C3571" s="113">
        <f>VLOOKUP(A3571,DBMS_TYPE_SIZES[],2,FALSE)</f>
        <v>9</v>
      </c>
      <c r="D3571" s="113">
        <f>VLOOKUP(A3571,DBMS_TYPE_SIZES[],3,FALSE)</f>
        <v>4</v>
      </c>
      <c r="E3571" s="114">
        <f>VLOOKUP(A3571,DBMS_TYPE_SIZES[],4,FALSE)</f>
        <v>4</v>
      </c>
      <c r="F3571" t="s">
        <v>325</v>
      </c>
      <c r="G3571" t="s">
        <v>326</v>
      </c>
      <c r="H3571" t="s">
        <v>18</v>
      </c>
      <c r="I3571">
        <v>10</v>
      </c>
      <c r="J3571">
        <v>4</v>
      </c>
    </row>
    <row r="3572" spans="1:10">
      <c r="A3572" s="112" t="str">
        <f>COL_SIZES[[#This Row],[datatype]]&amp;"_"&amp;COL_SIZES[[#This Row],[column_prec]]&amp;"_"&amp;COL_SIZES[[#This Row],[col_len]]</f>
        <v>varchar_0_255</v>
      </c>
      <c r="B3572" s="112">
        <f>IF(COL_SIZES[[#This Row],[datatype]] = "varchar",
  MIN(
    COL_SIZES[[#This Row],[column_length]],
    IFERROR(VALUE(VLOOKUP(
      COL_SIZES[[#This Row],[table_name]]&amp;"."&amp;COL_SIZES[[#This Row],[column_name]],
      AVG_COL_SIZES[#Data],2,FALSE)),
    COL_SIZES[[#This Row],[column_length]])
  ),
  COL_SIZES[[#This Row],[column_length]])</f>
        <v>255</v>
      </c>
      <c r="C3572" s="113">
        <f>VLOOKUP(A3572,DBMS_TYPE_SIZES[],2,FALSE)</f>
        <v>255</v>
      </c>
      <c r="D3572" s="113">
        <f>VLOOKUP(A3572,DBMS_TYPE_SIZES[],3,FALSE)</f>
        <v>255</v>
      </c>
      <c r="E3572" s="114">
        <f>VLOOKUP(A3572,DBMS_TYPE_SIZES[],4,FALSE)</f>
        <v>256</v>
      </c>
      <c r="F3572" t="s">
        <v>325</v>
      </c>
      <c r="G3572" t="s">
        <v>1105</v>
      </c>
      <c r="H3572" t="s">
        <v>86</v>
      </c>
      <c r="I3572">
        <v>0</v>
      </c>
      <c r="J3572">
        <v>255</v>
      </c>
    </row>
    <row r="3573" spans="1:10">
      <c r="A3573" s="112" t="str">
        <f>COL_SIZES[[#This Row],[datatype]]&amp;"_"&amp;COL_SIZES[[#This Row],[column_prec]]&amp;"_"&amp;COL_SIZES[[#This Row],[col_len]]</f>
        <v>varchar_0_255</v>
      </c>
      <c r="B3573" s="112">
        <f>IF(COL_SIZES[[#This Row],[datatype]] = "varchar",
  MIN(
    COL_SIZES[[#This Row],[column_length]],
    IFERROR(VALUE(VLOOKUP(
      COL_SIZES[[#This Row],[table_name]]&amp;"."&amp;COL_SIZES[[#This Row],[column_name]],
      AVG_COL_SIZES[#Data],2,FALSE)),
    COL_SIZES[[#This Row],[column_length]])
  ),
  COL_SIZES[[#This Row],[column_length]])</f>
        <v>255</v>
      </c>
      <c r="C3573" s="113">
        <f>VLOOKUP(A3573,DBMS_TYPE_SIZES[],2,FALSE)</f>
        <v>255</v>
      </c>
      <c r="D3573" s="113">
        <f>VLOOKUP(A3573,DBMS_TYPE_SIZES[],3,FALSE)</f>
        <v>255</v>
      </c>
      <c r="E3573" s="114">
        <f>VLOOKUP(A3573,DBMS_TYPE_SIZES[],4,FALSE)</f>
        <v>256</v>
      </c>
      <c r="F3573" t="s">
        <v>325</v>
      </c>
      <c r="G3573" t="s">
        <v>1106</v>
      </c>
      <c r="H3573" t="s">
        <v>86</v>
      </c>
      <c r="I3573">
        <v>0</v>
      </c>
      <c r="J3573">
        <v>255</v>
      </c>
    </row>
    <row r="3574" spans="1:10">
      <c r="A3574" s="112" t="str">
        <f>COL_SIZES[[#This Row],[datatype]]&amp;"_"&amp;COL_SIZES[[#This Row],[column_prec]]&amp;"_"&amp;COL_SIZES[[#This Row],[col_len]]</f>
        <v>varchar_0_32</v>
      </c>
      <c r="B3574" s="112">
        <f>IF(COL_SIZES[[#This Row],[datatype]] = "varchar",
  MIN(
    COL_SIZES[[#This Row],[column_length]],
    IFERROR(VALUE(VLOOKUP(
      COL_SIZES[[#This Row],[table_name]]&amp;"."&amp;COL_SIZES[[#This Row],[column_name]],
      AVG_COL_SIZES[#Data],2,FALSE)),
    COL_SIZES[[#This Row],[column_length]])
  ),
  COL_SIZES[[#This Row],[column_length]])</f>
        <v>32</v>
      </c>
      <c r="C3574" s="113">
        <f>VLOOKUP(A3574,DBMS_TYPE_SIZES[],2,FALSE)</f>
        <v>32</v>
      </c>
      <c r="D3574" s="113">
        <f>VLOOKUP(A3574,DBMS_TYPE_SIZES[],3,FALSE)</f>
        <v>32</v>
      </c>
      <c r="E3574" s="114">
        <f>VLOOKUP(A3574,DBMS_TYPE_SIZES[],4,FALSE)</f>
        <v>33</v>
      </c>
      <c r="F3574" t="s">
        <v>325</v>
      </c>
      <c r="G3574" t="s">
        <v>1107</v>
      </c>
      <c r="H3574" t="s">
        <v>86</v>
      </c>
      <c r="I3574">
        <v>0</v>
      </c>
      <c r="J3574">
        <v>32</v>
      </c>
    </row>
    <row r="3575" spans="1:10">
      <c r="A3575" s="112" t="str">
        <f>COL_SIZES[[#This Row],[datatype]]&amp;"_"&amp;COL_SIZES[[#This Row],[column_prec]]&amp;"_"&amp;COL_SIZES[[#This Row],[col_len]]</f>
        <v>int_10_4</v>
      </c>
      <c r="B3575" s="112">
        <f>IF(COL_SIZES[[#This Row],[datatype]] = "varchar",
  MIN(
    COL_SIZES[[#This Row],[column_length]],
    IFERROR(VALUE(VLOOKUP(
      COL_SIZES[[#This Row],[table_name]]&amp;"."&amp;COL_SIZES[[#This Row],[column_name]],
      AVG_COL_SIZES[#Data],2,FALSE)),
    COL_SIZES[[#This Row],[column_length]])
  ),
  COL_SIZES[[#This Row],[column_length]])</f>
        <v>4</v>
      </c>
      <c r="C3575" s="113">
        <f>VLOOKUP(A3575,DBMS_TYPE_SIZES[],2,FALSE)</f>
        <v>9</v>
      </c>
      <c r="D3575" s="113">
        <f>VLOOKUP(A3575,DBMS_TYPE_SIZES[],3,FALSE)</f>
        <v>4</v>
      </c>
      <c r="E3575" s="114">
        <f>VLOOKUP(A3575,DBMS_TYPE_SIZES[],4,FALSE)</f>
        <v>4</v>
      </c>
      <c r="F3575" t="s">
        <v>325</v>
      </c>
      <c r="G3575" t="s">
        <v>64</v>
      </c>
      <c r="H3575" t="s">
        <v>18</v>
      </c>
      <c r="I3575">
        <v>10</v>
      </c>
      <c r="J3575">
        <v>4</v>
      </c>
    </row>
    <row r="3576" spans="1:10">
      <c r="A3576" s="112" t="str">
        <f>COL_SIZES[[#This Row],[datatype]]&amp;"_"&amp;COL_SIZES[[#This Row],[column_prec]]&amp;"_"&amp;COL_SIZES[[#This Row],[col_len]]</f>
        <v>numeric_19_9</v>
      </c>
      <c r="B3576" s="112">
        <f>IF(COL_SIZES[[#This Row],[datatype]] = "varchar",
  MIN(
    COL_SIZES[[#This Row],[column_length]],
    IFERROR(VALUE(VLOOKUP(
      COL_SIZES[[#This Row],[table_name]]&amp;"."&amp;COL_SIZES[[#This Row],[column_name]],
      AVG_COL_SIZES[#Data],2,FALSE)),
    COL_SIZES[[#This Row],[column_length]])
  ),
  COL_SIZES[[#This Row],[column_length]])</f>
        <v>9</v>
      </c>
      <c r="C3576" s="113">
        <f>VLOOKUP(A3576,DBMS_TYPE_SIZES[],2,FALSE)</f>
        <v>9</v>
      </c>
      <c r="D3576" s="113">
        <f>VLOOKUP(A3576,DBMS_TYPE_SIZES[],3,FALSE)</f>
        <v>9</v>
      </c>
      <c r="E3576" s="114">
        <f>VLOOKUP(A3576,DBMS_TYPE_SIZES[],4,FALSE)</f>
        <v>9</v>
      </c>
      <c r="F3576" t="s">
        <v>325</v>
      </c>
      <c r="G3576" t="s">
        <v>151</v>
      </c>
      <c r="H3576" t="s">
        <v>62</v>
      </c>
      <c r="I3576">
        <v>19</v>
      </c>
      <c r="J3576">
        <v>9</v>
      </c>
    </row>
    <row r="3577" spans="1:10">
      <c r="A3577" s="112" t="str">
        <f>COL_SIZES[[#This Row],[datatype]]&amp;"_"&amp;COL_SIZES[[#This Row],[column_prec]]&amp;"_"&amp;COL_SIZES[[#This Row],[col_len]]</f>
        <v>numeric_19_9</v>
      </c>
      <c r="B3577" s="112">
        <f>IF(COL_SIZES[[#This Row],[datatype]] = "varchar",
  MIN(
    COL_SIZES[[#This Row],[column_length]],
    IFERROR(VALUE(VLOOKUP(
      COL_SIZES[[#This Row],[table_name]]&amp;"."&amp;COL_SIZES[[#This Row],[column_name]],
      AVG_COL_SIZES[#Data],2,FALSE)),
    COL_SIZES[[#This Row],[column_length]])
  ),
  COL_SIZES[[#This Row],[column_length]])</f>
        <v>9</v>
      </c>
      <c r="C3577" s="113">
        <f>VLOOKUP(A3577,DBMS_TYPE_SIZES[],2,FALSE)</f>
        <v>9</v>
      </c>
      <c r="D3577" s="113">
        <f>VLOOKUP(A3577,DBMS_TYPE_SIZES[],3,FALSE)</f>
        <v>9</v>
      </c>
      <c r="E3577" s="114">
        <f>VLOOKUP(A3577,DBMS_TYPE_SIZES[],4,FALSE)</f>
        <v>9</v>
      </c>
      <c r="F3577" t="s">
        <v>327</v>
      </c>
      <c r="G3577" t="s">
        <v>143</v>
      </c>
      <c r="H3577" t="s">
        <v>62</v>
      </c>
      <c r="I3577">
        <v>19</v>
      </c>
      <c r="J3577">
        <v>9</v>
      </c>
    </row>
    <row r="3578" spans="1:10">
      <c r="A3578" s="112" t="str">
        <f>COL_SIZES[[#This Row],[datatype]]&amp;"_"&amp;COL_SIZES[[#This Row],[column_prec]]&amp;"_"&amp;COL_SIZES[[#This Row],[col_len]]</f>
        <v>varchar_0_255</v>
      </c>
      <c r="B3578" s="112">
        <f>IF(COL_SIZES[[#This Row],[datatype]] = "varchar",
  MIN(
    COL_SIZES[[#This Row],[column_length]],
    IFERROR(VALUE(VLOOKUP(
      COL_SIZES[[#This Row],[table_name]]&amp;"."&amp;COL_SIZES[[#This Row],[column_name]],
      AVG_COL_SIZES[#Data],2,FALSE)),
    COL_SIZES[[#This Row],[column_length]])
  ),
  COL_SIZES[[#This Row],[column_length]])</f>
        <v>255</v>
      </c>
      <c r="C3578" s="113">
        <f>VLOOKUP(A3578,DBMS_TYPE_SIZES[],2,FALSE)</f>
        <v>255</v>
      </c>
      <c r="D3578" s="113">
        <f>VLOOKUP(A3578,DBMS_TYPE_SIZES[],3,FALSE)</f>
        <v>255</v>
      </c>
      <c r="E3578" s="114">
        <f>VLOOKUP(A3578,DBMS_TYPE_SIZES[],4,FALSE)</f>
        <v>256</v>
      </c>
      <c r="F3578" t="s">
        <v>327</v>
      </c>
      <c r="G3578" t="s">
        <v>1108</v>
      </c>
      <c r="H3578" t="s">
        <v>86</v>
      </c>
      <c r="I3578">
        <v>0</v>
      </c>
      <c r="J3578">
        <v>255</v>
      </c>
    </row>
    <row r="3579" spans="1:10">
      <c r="A3579" s="112" t="str">
        <f>COL_SIZES[[#This Row],[datatype]]&amp;"_"&amp;COL_SIZES[[#This Row],[column_prec]]&amp;"_"&amp;COL_SIZES[[#This Row],[col_len]]</f>
        <v>varchar_0_32</v>
      </c>
      <c r="B3579" s="112">
        <f>IF(COL_SIZES[[#This Row],[datatype]] = "varchar",
  MIN(
    COL_SIZES[[#This Row],[column_length]],
    IFERROR(VALUE(VLOOKUP(
      COL_SIZES[[#This Row],[table_name]]&amp;"."&amp;COL_SIZES[[#This Row],[column_name]],
      AVG_COL_SIZES[#Data],2,FALSE)),
    COL_SIZES[[#This Row],[column_length]])
  ),
  COL_SIZES[[#This Row],[column_length]])</f>
        <v>32</v>
      </c>
      <c r="C3579" s="113">
        <f>VLOOKUP(A3579,DBMS_TYPE_SIZES[],2,FALSE)</f>
        <v>32</v>
      </c>
      <c r="D3579" s="113">
        <f>VLOOKUP(A3579,DBMS_TYPE_SIZES[],3,FALSE)</f>
        <v>32</v>
      </c>
      <c r="E3579" s="114">
        <f>VLOOKUP(A3579,DBMS_TYPE_SIZES[],4,FALSE)</f>
        <v>33</v>
      </c>
      <c r="F3579" t="s">
        <v>327</v>
      </c>
      <c r="G3579" t="s">
        <v>1109</v>
      </c>
      <c r="H3579" t="s">
        <v>86</v>
      </c>
      <c r="I3579">
        <v>0</v>
      </c>
      <c r="J3579">
        <v>32</v>
      </c>
    </row>
    <row r="3580" spans="1:10">
      <c r="A3580" s="112" t="str">
        <f>COL_SIZES[[#This Row],[datatype]]&amp;"_"&amp;COL_SIZES[[#This Row],[column_prec]]&amp;"_"&amp;COL_SIZES[[#This Row],[col_len]]</f>
        <v>varchar_0_255</v>
      </c>
      <c r="B3580" s="112">
        <f>IF(COL_SIZES[[#This Row],[datatype]] = "varchar",
  MIN(
    COL_SIZES[[#This Row],[column_length]],
    IFERROR(VALUE(VLOOKUP(
      COL_SIZES[[#This Row],[table_name]]&amp;"."&amp;COL_SIZES[[#This Row],[column_name]],
      AVG_COL_SIZES[#Data],2,FALSE)),
    COL_SIZES[[#This Row],[column_length]])
  ),
  COL_SIZES[[#This Row],[column_length]])</f>
        <v>255</v>
      </c>
      <c r="C3580" s="113">
        <f>VLOOKUP(A3580,DBMS_TYPE_SIZES[],2,FALSE)</f>
        <v>255</v>
      </c>
      <c r="D3580" s="113">
        <f>VLOOKUP(A3580,DBMS_TYPE_SIZES[],3,FALSE)</f>
        <v>255</v>
      </c>
      <c r="E3580" s="114">
        <f>VLOOKUP(A3580,DBMS_TYPE_SIZES[],4,FALSE)</f>
        <v>256</v>
      </c>
      <c r="F3580" t="s">
        <v>327</v>
      </c>
      <c r="G3580" t="s">
        <v>1110</v>
      </c>
      <c r="H3580" t="s">
        <v>86</v>
      </c>
      <c r="I3580">
        <v>0</v>
      </c>
      <c r="J3580">
        <v>255</v>
      </c>
    </row>
    <row r="3581" spans="1:10">
      <c r="A3581" s="112" t="str">
        <f>COL_SIZES[[#This Row],[datatype]]&amp;"_"&amp;COL_SIZES[[#This Row],[column_prec]]&amp;"_"&amp;COL_SIZES[[#This Row],[col_len]]</f>
        <v>varchar_0_32</v>
      </c>
      <c r="B3581" s="112">
        <f>IF(COL_SIZES[[#This Row],[datatype]] = "varchar",
  MIN(
    COL_SIZES[[#This Row],[column_length]],
    IFERROR(VALUE(VLOOKUP(
      COL_SIZES[[#This Row],[table_name]]&amp;"."&amp;COL_SIZES[[#This Row],[column_name]],
      AVG_COL_SIZES[#Data],2,FALSE)),
    COL_SIZES[[#This Row],[column_length]])
  ),
  COL_SIZES[[#This Row],[column_length]])</f>
        <v>32</v>
      </c>
      <c r="C3581" s="113">
        <f>VLOOKUP(A3581,DBMS_TYPE_SIZES[],2,FALSE)</f>
        <v>32</v>
      </c>
      <c r="D3581" s="113">
        <f>VLOOKUP(A3581,DBMS_TYPE_SIZES[],3,FALSE)</f>
        <v>32</v>
      </c>
      <c r="E3581" s="114">
        <f>VLOOKUP(A3581,DBMS_TYPE_SIZES[],4,FALSE)</f>
        <v>33</v>
      </c>
      <c r="F3581" t="s">
        <v>327</v>
      </c>
      <c r="G3581" t="s">
        <v>1111</v>
      </c>
      <c r="H3581" t="s">
        <v>86</v>
      </c>
      <c r="I3581">
        <v>0</v>
      </c>
      <c r="J3581">
        <v>32</v>
      </c>
    </row>
    <row r="3582" spans="1:10">
      <c r="A3582" s="112" t="str">
        <f>COL_SIZES[[#This Row],[datatype]]&amp;"_"&amp;COL_SIZES[[#This Row],[column_prec]]&amp;"_"&amp;COL_SIZES[[#This Row],[col_len]]</f>
        <v>varchar_0_255</v>
      </c>
      <c r="B3582" s="112">
        <f>IF(COL_SIZES[[#This Row],[datatype]] = "varchar",
  MIN(
    COL_SIZES[[#This Row],[column_length]],
    IFERROR(VALUE(VLOOKUP(
      COL_SIZES[[#This Row],[table_name]]&amp;"."&amp;COL_SIZES[[#This Row],[column_name]],
      AVG_COL_SIZES[#Data],2,FALSE)),
    COL_SIZES[[#This Row],[column_length]])
  ),
  COL_SIZES[[#This Row],[column_length]])</f>
        <v>255</v>
      </c>
      <c r="C3582" s="113">
        <f>VLOOKUP(A3582,DBMS_TYPE_SIZES[],2,FALSE)</f>
        <v>255</v>
      </c>
      <c r="D3582" s="113">
        <f>VLOOKUP(A3582,DBMS_TYPE_SIZES[],3,FALSE)</f>
        <v>255</v>
      </c>
      <c r="E3582" s="114">
        <f>VLOOKUP(A3582,DBMS_TYPE_SIZES[],4,FALSE)</f>
        <v>256</v>
      </c>
      <c r="F3582" t="s">
        <v>327</v>
      </c>
      <c r="G3582" t="s">
        <v>1112</v>
      </c>
      <c r="H3582" t="s">
        <v>86</v>
      </c>
      <c r="I3582">
        <v>0</v>
      </c>
      <c r="J3582">
        <v>255</v>
      </c>
    </row>
    <row r="3583" spans="1:10">
      <c r="A3583" s="112" t="str">
        <f>COL_SIZES[[#This Row],[datatype]]&amp;"_"&amp;COL_SIZES[[#This Row],[column_prec]]&amp;"_"&amp;COL_SIZES[[#This Row],[col_len]]</f>
        <v>varchar_0_32</v>
      </c>
      <c r="B3583" s="112">
        <f>IF(COL_SIZES[[#This Row],[datatype]] = "varchar",
  MIN(
    COL_SIZES[[#This Row],[column_length]],
    IFERROR(VALUE(VLOOKUP(
      COL_SIZES[[#This Row],[table_name]]&amp;"."&amp;COL_SIZES[[#This Row],[column_name]],
      AVG_COL_SIZES[#Data],2,FALSE)),
    COL_SIZES[[#This Row],[column_length]])
  ),
  COL_SIZES[[#This Row],[column_length]])</f>
        <v>32</v>
      </c>
      <c r="C3583" s="113">
        <f>VLOOKUP(A3583,DBMS_TYPE_SIZES[],2,FALSE)</f>
        <v>32</v>
      </c>
      <c r="D3583" s="113">
        <f>VLOOKUP(A3583,DBMS_TYPE_SIZES[],3,FALSE)</f>
        <v>32</v>
      </c>
      <c r="E3583" s="114">
        <f>VLOOKUP(A3583,DBMS_TYPE_SIZES[],4,FALSE)</f>
        <v>33</v>
      </c>
      <c r="F3583" t="s">
        <v>327</v>
      </c>
      <c r="G3583" t="s">
        <v>1113</v>
      </c>
      <c r="H3583" t="s">
        <v>86</v>
      </c>
      <c r="I3583">
        <v>0</v>
      </c>
      <c r="J3583">
        <v>32</v>
      </c>
    </row>
    <row r="3584" spans="1:10">
      <c r="A3584" s="112" t="str">
        <f>COL_SIZES[[#This Row],[datatype]]&amp;"_"&amp;COL_SIZES[[#This Row],[column_prec]]&amp;"_"&amp;COL_SIZES[[#This Row],[col_len]]</f>
        <v>int_10_4</v>
      </c>
      <c r="B3584" s="112">
        <f>IF(COL_SIZES[[#This Row],[datatype]] = "varchar",
  MIN(
    COL_SIZES[[#This Row],[column_length]],
    IFERROR(VALUE(VLOOKUP(
      COL_SIZES[[#This Row],[table_name]]&amp;"."&amp;COL_SIZES[[#This Row],[column_name]],
      AVG_COL_SIZES[#Data],2,FALSE)),
    COL_SIZES[[#This Row],[column_length]])
  ),
  COL_SIZES[[#This Row],[column_length]])</f>
        <v>4</v>
      </c>
      <c r="C3584" s="113">
        <f>VLOOKUP(A3584,DBMS_TYPE_SIZES[],2,FALSE)</f>
        <v>9</v>
      </c>
      <c r="D3584" s="113">
        <f>VLOOKUP(A3584,DBMS_TYPE_SIZES[],3,FALSE)</f>
        <v>4</v>
      </c>
      <c r="E3584" s="114">
        <f>VLOOKUP(A3584,DBMS_TYPE_SIZES[],4,FALSE)</f>
        <v>4</v>
      </c>
      <c r="F3584" t="s">
        <v>327</v>
      </c>
      <c r="G3584" t="s">
        <v>253</v>
      </c>
      <c r="H3584" t="s">
        <v>18</v>
      </c>
      <c r="I3584">
        <v>10</v>
      </c>
      <c r="J3584">
        <v>4</v>
      </c>
    </row>
    <row r="3585" spans="1:10">
      <c r="A3585" s="112" t="str">
        <f>COL_SIZES[[#This Row],[datatype]]&amp;"_"&amp;COL_SIZES[[#This Row],[column_prec]]&amp;"_"&amp;COL_SIZES[[#This Row],[col_len]]</f>
        <v>varchar_0_255</v>
      </c>
      <c r="B3585" s="112">
        <f>IF(COL_SIZES[[#This Row],[datatype]] = "varchar",
  MIN(
    COL_SIZES[[#This Row],[column_length]],
    IFERROR(VALUE(VLOOKUP(
      COL_SIZES[[#This Row],[table_name]]&amp;"."&amp;COL_SIZES[[#This Row],[column_name]],
      AVG_COL_SIZES[#Data],2,FALSE)),
    COL_SIZES[[#This Row],[column_length]])
  ),
  COL_SIZES[[#This Row],[column_length]])</f>
        <v>255</v>
      </c>
      <c r="C3585" s="113">
        <f>VLOOKUP(A3585,DBMS_TYPE_SIZES[],2,FALSE)</f>
        <v>255</v>
      </c>
      <c r="D3585" s="113">
        <f>VLOOKUP(A3585,DBMS_TYPE_SIZES[],3,FALSE)</f>
        <v>255</v>
      </c>
      <c r="E3585" s="114">
        <f>VLOOKUP(A3585,DBMS_TYPE_SIZES[],4,FALSE)</f>
        <v>256</v>
      </c>
      <c r="F3585" t="s">
        <v>327</v>
      </c>
      <c r="G3585" t="s">
        <v>1114</v>
      </c>
      <c r="H3585" t="s">
        <v>86</v>
      </c>
      <c r="I3585">
        <v>0</v>
      </c>
      <c r="J3585">
        <v>255</v>
      </c>
    </row>
    <row r="3586" spans="1:10">
      <c r="A3586" s="112" t="str">
        <f>COL_SIZES[[#This Row],[datatype]]&amp;"_"&amp;COL_SIZES[[#This Row],[column_prec]]&amp;"_"&amp;COL_SIZES[[#This Row],[col_len]]</f>
        <v>varchar_0_32</v>
      </c>
      <c r="B3586" s="112">
        <f>IF(COL_SIZES[[#This Row],[datatype]] = "varchar",
  MIN(
    COL_SIZES[[#This Row],[column_length]],
    IFERROR(VALUE(VLOOKUP(
      COL_SIZES[[#This Row],[table_name]]&amp;"."&amp;COL_SIZES[[#This Row],[column_name]],
      AVG_COL_SIZES[#Data],2,FALSE)),
    COL_SIZES[[#This Row],[column_length]])
  ),
  COL_SIZES[[#This Row],[column_length]])</f>
        <v>32</v>
      </c>
      <c r="C3586" s="113">
        <f>VLOOKUP(A3586,DBMS_TYPE_SIZES[],2,FALSE)</f>
        <v>32</v>
      </c>
      <c r="D3586" s="113">
        <f>VLOOKUP(A3586,DBMS_TYPE_SIZES[],3,FALSE)</f>
        <v>32</v>
      </c>
      <c r="E3586" s="114">
        <f>VLOOKUP(A3586,DBMS_TYPE_SIZES[],4,FALSE)</f>
        <v>33</v>
      </c>
      <c r="F3586" t="s">
        <v>327</v>
      </c>
      <c r="G3586" t="s">
        <v>1115</v>
      </c>
      <c r="H3586" t="s">
        <v>86</v>
      </c>
      <c r="I3586">
        <v>0</v>
      </c>
      <c r="J3586">
        <v>32</v>
      </c>
    </row>
    <row r="3587" spans="1:10">
      <c r="A3587" s="112" t="str">
        <f>COL_SIZES[[#This Row],[datatype]]&amp;"_"&amp;COL_SIZES[[#This Row],[column_prec]]&amp;"_"&amp;COL_SIZES[[#This Row],[col_len]]</f>
        <v>numeric_19_9</v>
      </c>
      <c r="B3587" s="112">
        <f>IF(COL_SIZES[[#This Row],[datatype]] = "varchar",
  MIN(
    COL_SIZES[[#This Row],[column_length]],
    IFERROR(VALUE(VLOOKUP(
      COL_SIZES[[#This Row],[table_name]]&amp;"."&amp;COL_SIZES[[#This Row],[column_name]],
      AVG_COL_SIZES[#Data],2,FALSE)),
    COL_SIZES[[#This Row],[column_length]])
  ),
  COL_SIZES[[#This Row],[column_length]])</f>
        <v>9</v>
      </c>
      <c r="C3587" s="113">
        <f>VLOOKUP(A3587,DBMS_TYPE_SIZES[],2,FALSE)</f>
        <v>9</v>
      </c>
      <c r="D3587" s="113">
        <f>VLOOKUP(A3587,DBMS_TYPE_SIZES[],3,FALSE)</f>
        <v>9</v>
      </c>
      <c r="E3587" s="114">
        <f>VLOOKUP(A3587,DBMS_TYPE_SIZES[],4,FALSE)</f>
        <v>9</v>
      </c>
      <c r="F3587" t="s">
        <v>327</v>
      </c>
      <c r="G3587" t="s">
        <v>151</v>
      </c>
      <c r="H3587" t="s">
        <v>62</v>
      </c>
      <c r="I3587">
        <v>19</v>
      </c>
      <c r="J3587">
        <v>9</v>
      </c>
    </row>
    <row r="3588" spans="1:10">
      <c r="A3588" s="112" t="str">
        <f>COL_SIZES[[#This Row],[datatype]]&amp;"_"&amp;COL_SIZES[[#This Row],[column_prec]]&amp;"_"&amp;COL_SIZES[[#This Row],[col_len]]</f>
        <v>numeric_19_9</v>
      </c>
      <c r="B3588" s="112">
        <f>IF(COL_SIZES[[#This Row],[datatype]] = "varchar",
  MIN(
    COL_SIZES[[#This Row],[column_length]],
    IFERROR(VALUE(VLOOKUP(
      COL_SIZES[[#This Row],[table_name]]&amp;"."&amp;COL_SIZES[[#This Row],[column_name]],
      AVG_COL_SIZES[#Data],2,FALSE)),
    COL_SIZES[[#This Row],[column_length]])
  ),
  COL_SIZES[[#This Row],[column_length]])</f>
        <v>9</v>
      </c>
      <c r="C3588" s="113">
        <f>VLOOKUP(A3588,DBMS_TYPE_SIZES[],2,FALSE)</f>
        <v>9</v>
      </c>
      <c r="D3588" s="113">
        <f>VLOOKUP(A3588,DBMS_TYPE_SIZES[],3,FALSE)</f>
        <v>9</v>
      </c>
      <c r="E3588" s="114">
        <f>VLOOKUP(A3588,DBMS_TYPE_SIZES[],4,FALSE)</f>
        <v>9</v>
      </c>
      <c r="F3588" t="s">
        <v>328</v>
      </c>
      <c r="G3588" t="s">
        <v>143</v>
      </c>
      <c r="H3588" t="s">
        <v>62</v>
      </c>
      <c r="I3588">
        <v>19</v>
      </c>
      <c r="J3588">
        <v>9</v>
      </c>
    </row>
    <row r="3589" spans="1:10">
      <c r="A3589" s="112" t="str">
        <f>COL_SIZES[[#This Row],[datatype]]&amp;"_"&amp;COL_SIZES[[#This Row],[column_prec]]&amp;"_"&amp;COL_SIZES[[#This Row],[col_len]]</f>
        <v>varchar_0_255</v>
      </c>
      <c r="B3589" s="112">
        <f>IF(COL_SIZES[[#This Row],[datatype]] = "varchar",
  MIN(
    COL_SIZES[[#This Row],[column_length]],
    IFERROR(VALUE(VLOOKUP(
      COL_SIZES[[#This Row],[table_name]]&amp;"."&amp;COL_SIZES[[#This Row],[column_name]],
      AVG_COL_SIZES[#Data],2,FALSE)),
    COL_SIZES[[#This Row],[column_length]])
  ),
  COL_SIZES[[#This Row],[column_length]])</f>
        <v>255</v>
      </c>
      <c r="C3589" s="113">
        <f>VLOOKUP(A3589,DBMS_TYPE_SIZES[],2,FALSE)</f>
        <v>255</v>
      </c>
      <c r="D3589" s="113">
        <f>VLOOKUP(A3589,DBMS_TYPE_SIZES[],3,FALSE)</f>
        <v>255</v>
      </c>
      <c r="E3589" s="114">
        <f>VLOOKUP(A3589,DBMS_TYPE_SIZES[],4,FALSE)</f>
        <v>256</v>
      </c>
      <c r="F3589" t="s">
        <v>328</v>
      </c>
      <c r="G3589" t="s">
        <v>505</v>
      </c>
      <c r="H3589" t="s">
        <v>86</v>
      </c>
      <c r="I3589">
        <v>0</v>
      </c>
      <c r="J3589">
        <v>255</v>
      </c>
    </row>
    <row r="3590" spans="1:10">
      <c r="A3590" s="112" t="str">
        <f>COL_SIZES[[#This Row],[datatype]]&amp;"_"&amp;COL_SIZES[[#This Row],[column_prec]]&amp;"_"&amp;COL_SIZES[[#This Row],[col_len]]</f>
        <v>int_10_4</v>
      </c>
      <c r="B3590" s="112">
        <f>IF(COL_SIZES[[#This Row],[datatype]] = "varchar",
  MIN(
    COL_SIZES[[#This Row],[column_length]],
    IFERROR(VALUE(VLOOKUP(
      COL_SIZES[[#This Row],[table_name]]&amp;"."&amp;COL_SIZES[[#This Row],[column_name]],
      AVG_COL_SIZES[#Data],2,FALSE)),
    COL_SIZES[[#This Row],[column_length]])
  ),
  COL_SIZES[[#This Row],[column_length]])</f>
        <v>4</v>
      </c>
      <c r="C3590" s="113">
        <f>VLOOKUP(A3590,DBMS_TYPE_SIZES[],2,FALSE)</f>
        <v>9</v>
      </c>
      <c r="D3590" s="113">
        <f>VLOOKUP(A3590,DBMS_TYPE_SIZES[],3,FALSE)</f>
        <v>4</v>
      </c>
      <c r="E3590" s="114">
        <f>VLOOKUP(A3590,DBMS_TYPE_SIZES[],4,FALSE)</f>
        <v>4</v>
      </c>
      <c r="F3590" t="s">
        <v>328</v>
      </c>
      <c r="G3590" t="s">
        <v>1116</v>
      </c>
      <c r="H3590" t="s">
        <v>18</v>
      </c>
      <c r="I3590">
        <v>10</v>
      </c>
      <c r="J3590">
        <v>4</v>
      </c>
    </row>
    <row r="3591" spans="1:10">
      <c r="A3591" s="112" t="str">
        <f>COL_SIZES[[#This Row],[datatype]]&amp;"_"&amp;COL_SIZES[[#This Row],[column_prec]]&amp;"_"&amp;COL_SIZES[[#This Row],[col_len]]</f>
        <v>int_10_4</v>
      </c>
      <c r="B3591" s="112">
        <f>IF(COL_SIZES[[#This Row],[datatype]] = "varchar",
  MIN(
    COL_SIZES[[#This Row],[column_length]],
    IFERROR(VALUE(VLOOKUP(
      COL_SIZES[[#This Row],[table_name]]&amp;"."&amp;COL_SIZES[[#This Row],[column_name]],
      AVG_COL_SIZES[#Data],2,FALSE)),
    COL_SIZES[[#This Row],[column_length]])
  ),
  COL_SIZES[[#This Row],[column_length]])</f>
        <v>4</v>
      </c>
      <c r="C3591" s="113">
        <f>VLOOKUP(A3591,DBMS_TYPE_SIZES[],2,FALSE)</f>
        <v>9</v>
      </c>
      <c r="D3591" s="113">
        <f>VLOOKUP(A3591,DBMS_TYPE_SIZES[],3,FALSE)</f>
        <v>4</v>
      </c>
      <c r="E3591" s="114">
        <f>VLOOKUP(A3591,DBMS_TYPE_SIZES[],4,FALSE)</f>
        <v>4</v>
      </c>
      <c r="F3591" t="s">
        <v>328</v>
      </c>
      <c r="G3591" t="s">
        <v>1117</v>
      </c>
      <c r="H3591" t="s">
        <v>18</v>
      </c>
      <c r="I3591">
        <v>10</v>
      </c>
      <c r="J3591">
        <v>4</v>
      </c>
    </row>
    <row r="3592" spans="1:10">
      <c r="A3592" s="112" t="str">
        <f>COL_SIZES[[#This Row],[datatype]]&amp;"_"&amp;COL_SIZES[[#This Row],[column_prec]]&amp;"_"&amp;COL_SIZES[[#This Row],[col_len]]</f>
        <v>int_10_4</v>
      </c>
      <c r="B3592" s="112">
        <f>IF(COL_SIZES[[#This Row],[datatype]] = "varchar",
  MIN(
    COL_SIZES[[#This Row],[column_length]],
    IFERROR(VALUE(VLOOKUP(
      COL_SIZES[[#This Row],[table_name]]&amp;"."&amp;COL_SIZES[[#This Row],[column_name]],
      AVG_COL_SIZES[#Data],2,FALSE)),
    COL_SIZES[[#This Row],[column_length]])
  ),
  COL_SIZES[[#This Row],[column_length]])</f>
        <v>4</v>
      </c>
      <c r="C3592" s="113">
        <f>VLOOKUP(A3592,DBMS_TYPE_SIZES[],2,FALSE)</f>
        <v>9</v>
      </c>
      <c r="D3592" s="113">
        <f>VLOOKUP(A3592,DBMS_TYPE_SIZES[],3,FALSE)</f>
        <v>4</v>
      </c>
      <c r="E3592" s="114">
        <f>VLOOKUP(A3592,DBMS_TYPE_SIZES[],4,FALSE)</f>
        <v>4</v>
      </c>
      <c r="F3592" t="s">
        <v>328</v>
      </c>
      <c r="G3592" t="s">
        <v>1118</v>
      </c>
      <c r="H3592" t="s">
        <v>18</v>
      </c>
      <c r="I3592">
        <v>10</v>
      </c>
      <c r="J3592">
        <v>4</v>
      </c>
    </row>
    <row r="3593" spans="1:10">
      <c r="A3593" s="112" t="str">
        <f>COL_SIZES[[#This Row],[datatype]]&amp;"_"&amp;COL_SIZES[[#This Row],[column_prec]]&amp;"_"&amp;COL_SIZES[[#This Row],[col_len]]</f>
        <v>int_10_4</v>
      </c>
      <c r="B3593" s="112">
        <f>IF(COL_SIZES[[#This Row],[datatype]] = "varchar",
  MIN(
    COL_SIZES[[#This Row],[column_length]],
    IFERROR(VALUE(VLOOKUP(
      COL_SIZES[[#This Row],[table_name]]&amp;"."&amp;COL_SIZES[[#This Row],[column_name]],
      AVG_COL_SIZES[#Data],2,FALSE)),
    COL_SIZES[[#This Row],[column_length]])
  ),
  COL_SIZES[[#This Row],[column_length]])</f>
        <v>4</v>
      </c>
      <c r="C3593" s="113">
        <f>VLOOKUP(A3593,DBMS_TYPE_SIZES[],2,FALSE)</f>
        <v>9</v>
      </c>
      <c r="D3593" s="113">
        <f>VLOOKUP(A3593,DBMS_TYPE_SIZES[],3,FALSE)</f>
        <v>4</v>
      </c>
      <c r="E3593" s="114">
        <f>VLOOKUP(A3593,DBMS_TYPE_SIZES[],4,FALSE)</f>
        <v>4</v>
      </c>
      <c r="F3593" t="s">
        <v>328</v>
      </c>
      <c r="G3593" t="s">
        <v>1119</v>
      </c>
      <c r="H3593" t="s">
        <v>18</v>
      </c>
      <c r="I3593">
        <v>10</v>
      </c>
      <c r="J3593">
        <v>4</v>
      </c>
    </row>
    <row r="3594" spans="1:10">
      <c r="A3594" s="112" t="str">
        <f>COL_SIZES[[#This Row],[datatype]]&amp;"_"&amp;COL_SIZES[[#This Row],[column_prec]]&amp;"_"&amp;COL_SIZES[[#This Row],[col_len]]</f>
        <v>int_10_4</v>
      </c>
      <c r="B3594" s="112">
        <f>IF(COL_SIZES[[#This Row],[datatype]] = "varchar",
  MIN(
    COL_SIZES[[#This Row],[column_length]],
    IFERROR(VALUE(VLOOKUP(
      COL_SIZES[[#This Row],[table_name]]&amp;"."&amp;COL_SIZES[[#This Row],[column_name]],
      AVG_COL_SIZES[#Data],2,FALSE)),
    COL_SIZES[[#This Row],[column_length]])
  ),
  COL_SIZES[[#This Row],[column_length]])</f>
        <v>4</v>
      </c>
      <c r="C3594" s="113">
        <f>VLOOKUP(A3594,DBMS_TYPE_SIZES[],2,FALSE)</f>
        <v>9</v>
      </c>
      <c r="D3594" s="113">
        <f>VLOOKUP(A3594,DBMS_TYPE_SIZES[],3,FALSE)</f>
        <v>4</v>
      </c>
      <c r="E3594" s="114">
        <f>VLOOKUP(A3594,DBMS_TYPE_SIZES[],4,FALSE)</f>
        <v>4</v>
      </c>
      <c r="F3594" t="s">
        <v>328</v>
      </c>
      <c r="G3594" t="s">
        <v>1120</v>
      </c>
      <c r="H3594" t="s">
        <v>18</v>
      </c>
      <c r="I3594">
        <v>10</v>
      </c>
      <c r="J3594">
        <v>4</v>
      </c>
    </row>
    <row r="3595" spans="1:10">
      <c r="A3595" s="112" t="str">
        <f>COL_SIZES[[#This Row],[datatype]]&amp;"_"&amp;COL_SIZES[[#This Row],[column_prec]]&amp;"_"&amp;COL_SIZES[[#This Row],[col_len]]</f>
        <v>int_10_4</v>
      </c>
      <c r="B3595" s="112">
        <f>IF(COL_SIZES[[#This Row],[datatype]] = "varchar",
  MIN(
    COL_SIZES[[#This Row],[column_length]],
    IFERROR(VALUE(VLOOKUP(
      COL_SIZES[[#This Row],[table_name]]&amp;"."&amp;COL_SIZES[[#This Row],[column_name]],
      AVG_COL_SIZES[#Data],2,FALSE)),
    COL_SIZES[[#This Row],[column_length]])
  ),
  COL_SIZES[[#This Row],[column_length]])</f>
        <v>4</v>
      </c>
      <c r="C3595" s="113">
        <f>VLOOKUP(A3595,DBMS_TYPE_SIZES[],2,FALSE)</f>
        <v>9</v>
      </c>
      <c r="D3595" s="113">
        <f>VLOOKUP(A3595,DBMS_TYPE_SIZES[],3,FALSE)</f>
        <v>4</v>
      </c>
      <c r="E3595" s="114">
        <f>VLOOKUP(A3595,DBMS_TYPE_SIZES[],4,FALSE)</f>
        <v>4</v>
      </c>
      <c r="F3595" t="s">
        <v>328</v>
      </c>
      <c r="G3595" t="s">
        <v>1121</v>
      </c>
      <c r="H3595" t="s">
        <v>18</v>
      </c>
      <c r="I3595">
        <v>10</v>
      </c>
      <c r="J3595">
        <v>4</v>
      </c>
    </row>
    <row r="3596" spans="1:10">
      <c r="A3596" s="112" t="str">
        <f>COL_SIZES[[#This Row],[datatype]]&amp;"_"&amp;COL_SIZES[[#This Row],[column_prec]]&amp;"_"&amp;COL_SIZES[[#This Row],[col_len]]</f>
        <v>int_10_4</v>
      </c>
      <c r="B3596" s="112">
        <f>IF(COL_SIZES[[#This Row],[datatype]] = "varchar",
  MIN(
    COL_SIZES[[#This Row],[column_length]],
    IFERROR(VALUE(VLOOKUP(
      COL_SIZES[[#This Row],[table_name]]&amp;"."&amp;COL_SIZES[[#This Row],[column_name]],
      AVG_COL_SIZES[#Data],2,FALSE)),
    COL_SIZES[[#This Row],[column_length]])
  ),
  COL_SIZES[[#This Row],[column_length]])</f>
        <v>4</v>
      </c>
      <c r="C3596" s="113">
        <f>VLOOKUP(A3596,DBMS_TYPE_SIZES[],2,FALSE)</f>
        <v>9</v>
      </c>
      <c r="D3596" s="113">
        <f>VLOOKUP(A3596,DBMS_TYPE_SIZES[],3,FALSE)</f>
        <v>4</v>
      </c>
      <c r="E3596" s="114">
        <f>VLOOKUP(A3596,DBMS_TYPE_SIZES[],4,FALSE)</f>
        <v>4</v>
      </c>
      <c r="F3596" t="s">
        <v>328</v>
      </c>
      <c r="G3596" t="s">
        <v>1122</v>
      </c>
      <c r="H3596" t="s">
        <v>18</v>
      </c>
      <c r="I3596">
        <v>10</v>
      </c>
      <c r="J3596">
        <v>4</v>
      </c>
    </row>
    <row r="3597" spans="1:10">
      <c r="A3597" s="112" t="str">
        <f>COL_SIZES[[#This Row],[datatype]]&amp;"_"&amp;COL_SIZES[[#This Row],[column_prec]]&amp;"_"&amp;COL_SIZES[[#This Row],[col_len]]</f>
        <v>int_10_4</v>
      </c>
      <c r="B3597" s="112">
        <f>IF(COL_SIZES[[#This Row],[datatype]] = "varchar",
  MIN(
    COL_SIZES[[#This Row],[column_length]],
    IFERROR(VALUE(VLOOKUP(
      COL_SIZES[[#This Row],[table_name]]&amp;"."&amp;COL_SIZES[[#This Row],[column_name]],
      AVG_COL_SIZES[#Data],2,FALSE)),
    COL_SIZES[[#This Row],[column_length]])
  ),
  COL_SIZES[[#This Row],[column_length]])</f>
        <v>4</v>
      </c>
      <c r="C3597" s="113">
        <f>VLOOKUP(A3597,DBMS_TYPE_SIZES[],2,FALSE)</f>
        <v>9</v>
      </c>
      <c r="D3597" s="113">
        <f>VLOOKUP(A3597,DBMS_TYPE_SIZES[],3,FALSE)</f>
        <v>4</v>
      </c>
      <c r="E3597" s="114">
        <f>VLOOKUP(A3597,DBMS_TYPE_SIZES[],4,FALSE)</f>
        <v>4</v>
      </c>
      <c r="F3597" t="s">
        <v>328</v>
      </c>
      <c r="G3597" t="s">
        <v>1123</v>
      </c>
      <c r="H3597" t="s">
        <v>18</v>
      </c>
      <c r="I3597">
        <v>10</v>
      </c>
      <c r="J3597">
        <v>4</v>
      </c>
    </row>
    <row r="3598" spans="1:10">
      <c r="A3598" s="112" t="str">
        <f>COL_SIZES[[#This Row],[datatype]]&amp;"_"&amp;COL_SIZES[[#This Row],[column_prec]]&amp;"_"&amp;COL_SIZES[[#This Row],[col_len]]</f>
        <v>int_10_4</v>
      </c>
      <c r="B3598" s="112">
        <f>IF(COL_SIZES[[#This Row],[datatype]] = "varchar",
  MIN(
    COL_SIZES[[#This Row],[column_length]],
    IFERROR(VALUE(VLOOKUP(
      COL_SIZES[[#This Row],[table_name]]&amp;"."&amp;COL_SIZES[[#This Row],[column_name]],
      AVG_COL_SIZES[#Data],2,FALSE)),
    COL_SIZES[[#This Row],[column_length]])
  ),
  COL_SIZES[[#This Row],[column_length]])</f>
        <v>4</v>
      </c>
      <c r="C3598" s="113">
        <f>VLOOKUP(A3598,DBMS_TYPE_SIZES[],2,FALSE)</f>
        <v>9</v>
      </c>
      <c r="D3598" s="113">
        <f>VLOOKUP(A3598,DBMS_TYPE_SIZES[],3,FALSE)</f>
        <v>4</v>
      </c>
      <c r="E3598" s="114">
        <f>VLOOKUP(A3598,DBMS_TYPE_SIZES[],4,FALSE)</f>
        <v>4</v>
      </c>
      <c r="F3598" t="s">
        <v>328</v>
      </c>
      <c r="G3598" t="s">
        <v>1124</v>
      </c>
      <c r="H3598" t="s">
        <v>18</v>
      </c>
      <c r="I3598">
        <v>10</v>
      </c>
      <c r="J3598">
        <v>4</v>
      </c>
    </row>
    <row r="3599" spans="1:10">
      <c r="A3599" s="112" t="str">
        <f>COL_SIZES[[#This Row],[datatype]]&amp;"_"&amp;COL_SIZES[[#This Row],[column_prec]]&amp;"_"&amp;COL_SIZES[[#This Row],[col_len]]</f>
        <v>int_10_4</v>
      </c>
      <c r="B3599" s="112">
        <f>IF(COL_SIZES[[#This Row],[datatype]] = "varchar",
  MIN(
    COL_SIZES[[#This Row],[column_length]],
    IFERROR(VALUE(VLOOKUP(
      COL_SIZES[[#This Row],[table_name]]&amp;"."&amp;COL_SIZES[[#This Row],[column_name]],
      AVG_COL_SIZES[#Data],2,FALSE)),
    COL_SIZES[[#This Row],[column_length]])
  ),
  COL_SIZES[[#This Row],[column_length]])</f>
        <v>4</v>
      </c>
      <c r="C3599" s="113">
        <f>VLOOKUP(A3599,DBMS_TYPE_SIZES[],2,FALSE)</f>
        <v>9</v>
      </c>
      <c r="D3599" s="113">
        <f>VLOOKUP(A3599,DBMS_TYPE_SIZES[],3,FALSE)</f>
        <v>4</v>
      </c>
      <c r="E3599" s="114">
        <f>VLOOKUP(A3599,DBMS_TYPE_SIZES[],4,FALSE)</f>
        <v>4</v>
      </c>
      <c r="F3599" t="s">
        <v>328</v>
      </c>
      <c r="G3599" t="s">
        <v>1125</v>
      </c>
      <c r="H3599" t="s">
        <v>18</v>
      </c>
      <c r="I3599">
        <v>10</v>
      </c>
      <c r="J3599">
        <v>4</v>
      </c>
    </row>
    <row r="3600" spans="1:10">
      <c r="A3600" s="112" t="str">
        <f>COL_SIZES[[#This Row],[datatype]]&amp;"_"&amp;COL_SIZES[[#This Row],[column_prec]]&amp;"_"&amp;COL_SIZES[[#This Row],[col_len]]</f>
        <v>int_10_4</v>
      </c>
      <c r="B3600" s="112">
        <f>IF(COL_SIZES[[#This Row],[datatype]] = "varchar",
  MIN(
    COL_SIZES[[#This Row],[column_length]],
    IFERROR(VALUE(VLOOKUP(
      COL_SIZES[[#This Row],[table_name]]&amp;"."&amp;COL_SIZES[[#This Row],[column_name]],
      AVG_COL_SIZES[#Data],2,FALSE)),
    COL_SIZES[[#This Row],[column_length]])
  ),
  COL_SIZES[[#This Row],[column_length]])</f>
        <v>4</v>
      </c>
      <c r="C3600" s="113">
        <f>VLOOKUP(A3600,DBMS_TYPE_SIZES[],2,FALSE)</f>
        <v>9</v>
      </c>
      <c r="D3600" s="113">
        <f>VLOOKUP(A3600,DBMS_TYPE_SIZES[],3,FALSE)</f>
        <v>4</v>
      </c>
      <c r="E3600" s="114">
        <f>VLOOKUP(A3600,DBMS_TYPE_SIZES[],4,FALSE)</f>
        <v>4</v>
      </c>
      <c r="F3600" t="s">
        <v>328</v>
      </c>
      <c r="G3600" t="s">
        <v>288</v>
      </c>
      <c r="H3600" t="s">
        <v>18</v>
      </c>
      <c r="I3600">
        <v>10</v>
      </c>
      <c r="J3600">
        <v>4</v>
      </c>
    </row>
    <row r="3601" spans="1:10">
      <c r="A3601" s="112" t="str">
        <f>COL_SIZES[[#This Row],[datatype]]&amp;"_"&amp;COL_SIZES[[#This Row],[column_prec]]&amp;"_"&amp;COL_SIZES[[#This Row],[col_len]]</f>
        <v>int_10_4</v>
      </c>
      <c r="B3601" s="112">
        <f>IF(COL_SIZES[[#This Row],[datatype]] = "varchar",
  MIN(
    COL_SIZES[[#This Row],[column_length]],
    IFERROR(VALUE(VLOOKUP(
      COL_SIZES[[#This Row],[table_name]]&amp;"."&amp;COL_SIZES[[#This Row],[column_name]],
      AVG_COL_SIZES[#Data],2,FALSE)),
    COL_SIZES[[#This Row],[column_length]])
  ),
  COL_SIZES[[#This Row],[column_length]])</f>
        <v>4</v>
      </c>
      <c r="C3601" s="113">
        <f>VLOOKUP(A3601,DBMS_TYPE_SIZES[],2,FALSE)</f>
        <v>9</v>
      </c>
      <c r="D3601" s="113">
        <f>VLOOKUP(A3601,DBMS_TYPE_SIZES[],3,FALSE)</f>
        <v>4</v>
      </c>
      <c r="E3601" s="114">
        <f>VLOOKUP(A3601,DBMS_TYPE_SIZES[],4,FALSE)</f>
        <v>4</v>
      </c>
      <c r="F3601" t="s">
        <v>328</v>
      </c>
      <c r="G3601" t="s">
        <v>1126</v>
      </c>
      <c r="H3601" t="s">
        <v>18</v>
      </c>
      <c r="I3601">
        <v>10</v>
      </c>
      <c r="J3601">
        <v>4</v>
      </c>
    </row>
    <row r="3602" spans="1:10">
      <c r="A3602" s="112" t="str">
        <f>COL_SIZES[[#This Row],[datatype]]&amp;"_"&amp;COL_SIZES[[#This Row],[column_prec]]&amp;"_"&amp;COL_SIZES[[#This Row],[col_len]]</f>
        <v>numeric_1_5</v>
      </c>
      <c r="B3602" s="112">
        <f>IF(COL_SIZES[[#This Row],[datatype]] = "varchar",
  MIN(
    COL_SIZES[[#This Row],[column_length]],
    IFERROR(VALUE(VLOOKUP(
      COL_SIZES[[#This Row],[table_name]]&amp;"."&amp;COL_SIZES[[#This Row],[column_name]],
      AVG_COL_SIZES[#Data],2,FALSE)),
    COL_SIZES[[#This Row],[column_length]])
  ),
  COL_SIZES[[#This Row],[column_length]])</f>
        <v>5</v>
      </c>
      <c r="C3602" s="113">
        <f>VLOOKUP(A3602,DBMS_TYPE_SIZES[],2,FALSE)</f>
        <v>5</v>
      </c>
      <c r="D3602" s="113">
        <f>VLOOKUP(A3602,DBMS_TYPE_SIZES[],3,FALSE)</f>
        <v>5</v>
      </c>
      <c r="E3602" s="114">
        <f>VLOOKUP(A3602,DBMS_TYPE_SIZES[],4,FALSE)</f>
        <v>5</v>
      </c>
      <c r="F3602" t="s">
        <v>328</v>
      </c>
      <c r="G3602" t="s">
        <v>1127</v>
      </c>
      <c r="H3602" t="s">
        <v>62</v>
      </c>
      <c r="I3602">
        <v>1</v>
      </c>
      <c r="J3602">
        <v>5</v>
      </c>
    </row>
    <row r="3603" spans="1:10">
      <c r="A3603" s="112" t="str">
        <f>COL_SIZES[[#This Row],[datatype]]&amp;"_"&amp;COL_SIZES[[#This Row],[column_prec]]&amp;"_"&amp;COL_SIZES[[#This Row],[col_len]]</f>
        <v>numeric_1_5</v>
      </c>
      <c r="B3603" s="112">
        <f>IF(COL_SIZES[[#This Row],[datatype]] = "varchar",
  MIN(
    COL_SIZES[[#This Row],[column_length]],
    IFERROR(VALUE(VLOOKUP(
      COL_SIZES[[#This Row],[table_name]]&amp;"."&amp;COL_SIZES[[#This Row],[column_name]],
      AVG_COL_SIZES[#Data],2,FALSE)),
    COL_SIZES[[#This Row],[column_length]])
  ),
  COL_SIZES[[#This Row],[column_length]])</f>
        <v>5</v>
      </c>
      <c r="C3603" s="113">
        <f>VLOOKUP(A3603,DBMS_TYPE_SIZES[],2,FALSE)</f>
        <v>5</v>
      </c>
      <c r="D3603" s="113">
        <f>VLOOKUP(A3603,DBMS_TYPE_SIZES[],3,FALSE)</f>
        <v>5</v>
      </c>
      <c r="E3603" s="114">
        <f>VLOOKUP(A3603,DBMS_TYPE_SIZES[],4,FALSE)</f>
        <v>5</v>
      </c>
      <c r="F3603" t="s">
        <v>328</v>
      </c>
      <c r="G3603" t="s">
        <v>502</v>
      </c>
      <c r="H3603" t="s">
        <v>62</v>
      </c>
      <c r="I3603">
        <v>1</v>
      </c>
      <c r="J3603">
        <v>5</v>
      </c>
    </row>
    <row r="3604" spans="1:10">
      <c r="A3604" s="112" t="str">
        <f>COL_SIZES[[#This Row],[datatype]]&amp;"_"&amp;COL_SIZES[[#This Row],[column_prec]]&amp;"_"&amp;COL_SIZES[[#This Row],[col_len]]</f>
        <v>int_10_4</v>
      </c>
      <c r="B3604" s="112">
        <f>IF(COL_SIZES[[#This Row],[datatype]] = "varchar",
  MIN(
    COL_SIZES[[#This Row],[column_length]],
    IFERROR(VALUE(VLOOKUP(
      COL_SIZES[[#This Row],[table_name]]&amp;"."&amp;COL_SIZES[[#This Row],[column_name]],
      AVG_COL_SIZES[#Data],2,FALSE)),
    COL_SIZES[[#This Row],[column_length]])
  ),
  COL_SIZES[[#This Row],[column_length]])</f>
        <v>4</v>
      </c>
      <c r="C3604" s="113">
        <f>VLOOKUP(A3604,DBMS_TYPE_SIZES[],2,FALSE)</f>
        <v>9</v>
      </c>
      <c r="D3604" s="113">
        <f>VLOOKUP(A3604,DBMS_TYPE_SIZES[],3,FALSE)</f>
        <v>4</v>
      </c>
      <c r="E3604" s="114">
        <f>VLOOKUP(A3604,DBMS_TYPE_SIZES[],4,FALSE)</f>
        <v>4</v>
      </c>
      <c r="F3604" t="s">
        <v>328</v>
      </c>
      <c r="G3604" t="s">
        <v>291</v>
      </c>
      <c r="H3604" t="s">
        <v>18</v>
      </c>
      <c r="I3604">
        <v>10</v>
      </c>
      <c r="J3604">
        <v>4</v>
      </c>
    </row>
    <row r="3605" spans="1:10">
      <c r="A3605" s="112" t="str">
        <f>COL_SIZES[[#This Row],[datatype]]&amp;"_"&amp;COL_SIZES[[#This Row],[column_prec]]&amp;"_"&amp;COL_SIZES[[#This Row],[col_len]]</f>
        <v>int_10_4</v>
      </c>
      <c r="B3605" s="112">
        <f>IF(COL_SIZES[[#This Row],[datatype]] = "varchar",
  MIN(
    COL_SIZES[[#This Row],[column_length]],
    IFERROR(VALUE(VLOOKUP(
      COL_SIZES[[#This Row],[table_name]]&amp;"."&amp;COL_SIZES[[#This Row],[column_name]],
      AVG_COL_SIZES[#Data],2,FALSE)),
    COL_SIZES[[#This Row],[column_length]])
  ),
  COL_SIZES[[#This Row],[column_length]])</f>
        <v>4</v>
      </c>
      <c r="C3605" s="113">
        <f>VLOOKUP(A3605,DBMS_TYPE_SIZES[],2,FALSE)</f>
        <v>9</v>
      </c>
      <c r="D3605" s="113">
        <f>VLOOKUP(A3605,DBMS_TYPE_SIZES[],3,FALSE)</f>
        <v>4</v>
      </c>
      <c r="E3605" s="114">
        <f>VLOOKUP(A3605,DBMS_TYPE_SIZES[],4,FALSE)</f>
        <v>4</v>
      </c>
      <c r="F3605" t="s">
        <v>328</v>
      </c>
      <c r="G3605" t="s">
        <v>64</v>
      </c>
      <c r="H3605" t="s">
        <v>18</v>
      </c>
      <c r="I3605">
        <v>10</v>
      </c>
      <c r="J3605">
        <v>4</v>
      </c>
    </row>
    <row r="3606" spans="1:10">
      <c r="A3606" s="112" t="str">
        <f>COL_SIZES[[#This Row],[datatype]]&amp;"_"&amp;COL_SIZES[[#This Row],[column_prec]]&amp;"_"&amp;COL_SIZES[[#This Row],[col_len]]</f>
        <v>int_10_4</v>
      </c>
      <c r="B3606" s="112">
        <f>IF(COL_SIZES[[#This Row],[datatype]] = "varchar",
  MIN(
    COL_SIZES[[#This Row],[column_length]],
    IFERROR(VALUE(VLOOKUP(
      COL_SIZES[[#This Row],[table_name]]&amp;"."&amp;COL_SIZES[[#This Row],[column_name]],
      AVG_COL_SIZES[#Data],2,FALSE)),
    COL_SIZES[[#This Row],[column_length]])
  ),
  COL_SIZES[[#This Row],[column_length]])</f>
        <v>4</v>
      </c>
      <c r="C3606" s="113">
        <f>VLOOKUP(A3606,DBMS_TYPE_SIZES[],2,FALSE)</f>
        <v>9</v>
      </c>
      <c r="D3606" s="113">
        <f>VLOOKUP(A3606,DBMS_TYPE_SIZES[],3,FALSE)</f>
        <v>4</v>
      </c>
      <c r="E3606" s="114">
        <f>VLOOKUP(A3606,DBMS_TYPE_SIZES[],4,FALSE)</f>
        <v>4</v>
      </c>
      <c r="F3606" t="s">
        <v>328</v>
      </c>
      <c r="G3606" t="s">
        <v>1128</v>
      </c>
      <c r="H3606" t="s">
        <v>18</v>
      </c>
      <c r="I3606">
        <v>10</v>
      </c>
      <c r="J3606">
        <v>4</v>
      </c>
    </row>
    <row r="3607" spans="1:10">
      <c r="A3607" s="112" t="str">
        <f>COL_SIZES[[#This Row],[datatype]]&amp;"_"&amp;COL_SIZES[[#This Row],[column_prec]]&amp;"_"&amp;COL_SIZES[[#This Row],[col_len]]</f>
        <v>int_10_4</v>
      </c>
      <c r="B3607" s="112">
        <f>IF(COL_SIZES[[#This Row],[datatype]] = "varchar",
  MIN(
    COL_SIZES[[#This Row],[column_length]],
    IFERROR(VALUE(VLOOKUP(
      COL_SIZES[[#This Row],[table_name]]&amp;"."&amp;COL_SIZES[[#This Row],[column_name]],
      AVG_COL_SIZES[#Data],2,FALSE)),
    COL_SIZES[[#This Row],[column_length]])
  ),
  COL_SIZES[[#This Row],[column_length]])</f>
        <v>4</v>
      </c>
      <c r="C3607" s="113">
        <f>VLOOKUP(A3607,DBMS_TYPE_SIZES[],2,FALSE)</f>
        <v>9</v>
      </c>
      <c r="D3607" s="113">
        <f>VLOOKUP(A3607,DBMS_TYPE_SIZES[],3,FALSE)</f>
        <v>4</v>
      </c>
      <c r="E3607" s="114">
        <f>VLOOKUP(A3607,DBMS_TYPE_SIZES[],4,FALSE)</f>
        <v>4</v>
      </c>
      <c r="F3607" t="s">
        <v>328</v>
      </c>
      <c r="G3607" t="s">
        <v>329</v>
      </c>
      <c r="H3607" t="s">
        <v>18</v>
      </c>
      <c r="I3607">
        <v>10</v>
      </c>
      <c r="J3607">
        <v>4</v>
      </c>
    </row>
    <row r="3608" spans="1:10">
      <c r="A3608" s="112" t="str">
        <f>COL_SIZES[[#This Row],[datatype]]&amp;"_"&amp;COL_SIZES[[#This Row],[column_prec]]&amp;"_"&amp;COL_SIZES[[#This Row],[col_len]]</f>
        <v>varchar_0_255</v>
      </c>
      <c r="B3608" s="112">
        <f>IF(COL_SIZES[[#This Row],[datatype]] = "varchar",
  MIN(
    COL_SIZES[[#This Row],[column_length]],
    IFERROR(VALUE(VLOOKUP(
      COL_SIZES[[#This Row],[table_name]]&amp;"."&amp;COL_SIZES[[#This Row],[column_name]],
      AVG_COL_SIZES[#Data],2,FALSE)),
    COL_SIZES[[#This Row],[column_length]])
  ),
  COL_SIZES[[#This Row],[column_length]])</f>
        <v>255</v>
      </c>
      <c r="C3608" s="113">
        <f>VLOOKUP(A3608,DBMS_TYPE_SIZES[],2,FALSE)</f>
        <v>255</v>
      </c>
      <c r="D3608" s="113">
        <f>VLOOKUP(A3608,DBMS_TYPE_SIZES[],3,FALSE)</f>
        <v>255</v>
      </c>
      <c r="E3608" s="114">
        <f>VLOOKUP(A3608,DBMS_TYPE_SIZES[],4,FALSE)</f>
        <v>256</v>
      </c>
      <c r="F3608" t="s">
        <v>328</v>
      </c>
      <c r="G3608" t="s">
        <v>1129</v>
      </c>
      <c r="H3608" t="s">
        <v>86</v>
      </c>
      <c r="I3608">
        <v>0</v>
      </c>
      <c r="J3608">
        <v>255</v>
      </c>
    </row>
    <row r="3609" spans="1:10">
      <c r="A3609" s="112" t="str">
        <f>COL_SIZES[[#This Row],[datatype]]&amp;"_"&amp;COL_SIZES[[#This Row],[column_prec]]&amp;"_"&amp;COL_SIZES[[#This Row],[col_len]]</f>
        <v>varchar_0_255</v>
      </c>
      <c r="B3609" s="112">
        <f>IF(COL_SIZES[[#This Row],[datatype]] = "varchar",
  MIN(
    COL_SIZES[[#This Row],[column_length]],
    IFERROR(VALUE(VLOOKUP(
      COL_SIZES[[#This Row],[table_name]]&amp;"."&amp;COL_SIZES[[#This Row],[column_name]],
      AVG_COL_SIZES[#Data],2,FALSE)),
    COL_SIZES[[#This Row],[column_length]])
  ),
  COL_SIZES[[#This Row],[column_length]])</f>
        <v>255</v>
      </c>
      <c r="C3609" s="113">
        <f>VLOOKUP(A3609,DBMS_TYPE_SIZES[],2,FALSE)</f>
        <v>255</v>
      </c>
      <c r="D3609" s="113">
        <f>VLOOKUP(A3609,DBMS_TYPE_SIZES[],3,FALSE)</f>
        <v>255</v>
      </c>
      <c r="E3609" s="114">
        <f>VLOOKUP(A3609,DBMS_TYPE_SIZES[],4,FALSE)</f>
        <v>256</v>
      </c>
      <c r="F3609" t="s">
        <v>328</v>
      </c>
      <c r="G3609" t="s">
        <v>1130</v>
      </c>
      <c r="H3609" t="s">
        <v>86</v>
      </c>
      <c r="I3609">
        <v>0</v>
      </c>
      <c r="J3609">
        <v>255</v>
      </c>
    </row>
    <row r="3610" spans="1:10">
      <c r="A3610" s="112" t="str">
        <f>COL_SIZES[[#This Row],[datatype]]&amp;"_"&amp;COL_SIZES[[#This Row],[column_prec]]&amp;"_"&amp;COL_SIZES[[#This Row],[col_len]]</f>
        <v>numeric_19_9</v>
      </c>
      <c r="B3610" s="112">
        <f>IF(COL_SIZES[[#This Row],[datatype]] = "varchar",
  MIN(
    COL_SIZES[[#This Row],[column_length]],
    IFERROR(VALUE(VLOOKUP(
      COL_SIZES[[#This Row],[table_name]]&amp;"."&amp;COL_SIZES[[#This Row],[column_name]],
      AVG_COL_SIZES[#Data],2,FALSE)),
    COL_SIZES[[#This Row],[column_length]])
  ),
  COL_SIZES[[#This Row],[column_length]])</f>
        <v>9</v>
      </c>
      <c r="C3610" s="113">
        <f>VLOOKUP(A3610,DBMS_TYPE_SIZES[],2,FALSE)</f>
        <v>9</v>
      </c>
      <c r="D3610" s="113">
        <f>VLOOKUP(A3610,DBMS_TYPE_SIZES[],3,FALSE)</f>
        <v>9</v>
      </c>
      <c r="E3610" s="114">
        <f>VLOOKUP(A3610,DBMS_TYPE_SIZES[],4,FALSE)</f>
        <v>9</v>
      </c>
      <c r="F3610" t="s">
        <v>328</v>
      </c>
      <c r="G3610" t="s">
        <v>151</v>
      </c>
      <c r="H3610" t="s">
        <v>62</v>
      </c>
      <c r="I3610">
        <v>19</v>
      </c>
      <c r="J3610">
        <v>9</v>
      </c>
    </row>
    <row r="3611" spans="1:10">
      <c r="A3611" s="112" t="str">
        <f>COL_SIZES[[#This Row],[datatype]]&amp;"_"&amp;COL_SIZES[[#This Row],[column_prec]]&amp;"_"&amp;COL_SIZES[[#This Row],[col_len]]</f>
        <v>numeric_19_9</v>
      </c>
      <c r="B3611" s="112">
        <f>IF(COL_SIZES[[#This Row],[datatype]] = "varchar",
  MIN(
    COL_SIZES[[#This Row],[column_length]],
    IFERROR(VALUE(VLOOKUP(
      COL_SIZES[[#This Row],[table_name]]&amp;"."&amp;COL_SIZES[[#This Row],[column_name]],
      AVG_COL_SIZES[#Data],2,FALSE)),
    COL_SIZES[[#This Row],[column_length]])
  ),
  COL_SIZES[[#This Row],[column_length]])</f>
        <v>9</v>
      </c>
      <c r="C3611" s="113">
        <f>VLOOKUP(A3611,DBMS_TYPE_SIZES[],2,FALSE)</f>
        <v>9</v>
      </c>
      <c r="D3611" s="113">
        <f>VLOOKUP(A3611,DBMS_TYPE_SIZES[],3,FALSE)</f>
        <v>9</v>
      </c>
      <c r="E3611" s="114">
        <f>VLOOKUP(A3611,DBMS_TYPE_SIZES[],4,FALSE)</f>
        <v>9</v>
      </c>
      <c r="F3611" t="s">
        <v>330</v>
      </c>
      <c r="G3611" t="s">
        <v>143</v>
      </c>
      <c r="H3611" t="s">
        <v>62</v>
      </c>
      <c r="I3611">
        <v>19</v>
      </c>
      <c r="J3611">
        <v>9</v>
      </c>
    </row>
    <row r="3612" spans="1:10">
      <c r="A3612" s="112" t="str">
        <f>COL_SIZES[[#This Row],[datatype]]&amp;"_"&amp;COL_SIZES[[#This Row],[column_prec]]&amp;"_"&amp;COL_SIZES[[#This Row],[col_len]]</f>
        <v>varchar_0_170</v>
      </c>
      <c r="B3612" s="112">
        <f>IF(COL_SIZES[[#This Row],[datatype]] = "varchar",
  MIN(
    COL_SIZES[[#This Row],[column_length]],
    IFERROR(VALUE(VLOOKUP(
      COL_SIZES[[#This Row],[table_name]]&amp;"."&amp;COL_SIZES[[#This Row],[column_name]],
      AVG_COL_SIZES[#Data],2,FALSE)),
    COL_SIZES[[#This Row],[column_length]])
  ),
  COL_SIZES[[#This Row],[column_length]])</f>
        <v>170</v>
      </c>
      <c r="C3612" s="113">
        <f>VLOOKUP(A3612,DBMS_TYPE_SIZES[],2,FALSE)</f>
        <v>170</v>
      </c>
      <c r="D3612" s="113">
        <f>VLOOKUP(A3612,DBMS_TYPE_SIZES[],3,FALSE)</f>
        <v>170</v>
      </c>
      <c r="E3612" s="114">
        <f>VLOOKUP(A3612,DBMS_TYPE_SIZES[],4,FALSE)</f>
        <v>171</v>
      </c>
      <c r="F3612" t="s">
        <v>330</v>
      </c>
      <c r="G3612" t="s">
        <v>1154</v>
      </c>
      <c r="H3612" t="s">
        <v>86</v>
      </c>
      <c r="I3612">
        <v>0</v>
      </c>
      <c r="J3612">
        <v>170</v>
      </c>
    </row>
    <row r="3613" spans="1:10">
      <c r="A3613" s="112" t="str">
        <f>COL_SIZES[[#This Row],[datatype]]&amp;"_"&amp;COL_SIZES[[#This Row],[column_prec]]&amp;"_"&amp;COL_SIZES[[#This Row],[col_len]]</f>
        <v>varchar_0_170</v>
      </c>
      <c r="B3613" s="112">
        <f>IF(COL_SIZES[[#This Row],[datatype]] = "varchar",
  MIN(
    COL_SIZES[[#This Row],[column_length]],
    IFERROR(VALUE(VLOOKUP(
      COL_SIZES[[#This Row],[table_name]]&amp;"."&amp;COL_SIZES[[#This Row],[column_name]],
      AVG_COL_SIZES[#Data],2,FALSE)),
    COL_SIZES[[#This Row],[column_length]])
  ),
  COL_SIZES[[#This Row],[column_length]])</f>
        <v>170</v>
      </c>
      <c r="C3613" s="113">
        <f>VLOOKUP(A3613,DBMS_TYPE_SIZES[],2,FALSE)</f>
        <v>170</v>
      </c>
      <c r="D3613" s="113">
        <f>VLOOKUP(A3613,DBMS_TYPE_SIZES[],3,FALSE)</f>
        <v>170</v>
      </c>
      <c r="E3613" s="114">
        <f>VLOOKUP(A3613,DBMS_TYPE_SIZES[],4,FALSE)</f>
        <v>171</v>
      </c>
      <c r="F3613" t="s">
        <v>330</v>
      </c>
      <c r="G3613" t="s">
        <v>1155</v>
      </c>
      <c r="H3613" t="s">
        <v>86</v>
      </c>
      <c r="I3613">
        <v>0</v>
      </c>
      <c r="J3613">
        <v>170</v>
      </c>
    </row>
    <row r="3614" spans="1:10">
      <c r="A3614" s="112" t="str">
        <f>COL_SIZES[[#This Row],[datatype]]&amp;"_"&amp;COL_SIZES[[#This Row],[column_prec]]&amp;"_"&amp;COL_SIZES[[#This Row],[col_len]]</f>
        <v>varchar_0_170</v>
      </c>
      <c r="B3614" s="112">
        <f>IF(COL_SIZES[[#This Row],[datatype]] = "varchar",
  MIN(
    COL_SIZES[[#This Row],[column_length]],
    IFERROR(VALUE(VLOOKUP(
      COL_SIZES[[#This Row],[table_name]]&amp;"."&amp;COL_SIZES[[#This Row],[column_name]],
      AVG_COL_SIZES[#Data],2,FALSE)),
    COL_SIZES[[#This Row],[column_length]])
  ),
  COL_SIZES[[#This Row],[column_length]])</f>
        <v>170</v>
      </c>
      <c r="C3614" s="113">
        <f>VLOOKUP(A3614,DBMS_TYPE_SIZES[],2,FALSE)</f>
        <v>170</v>
      </c>
      <c r="D3614" s="113">
        <f>VLOOKUP(A3614,DBMS_TYPE_SIZES[],3,FALSE)</f>
        <v>170</v>
      </c>
      <c r="E3614" s="114">
        <f>VLOOKUP(A3614,DBMS_TYPE_SIZES[],4,FALSE)</f>
        <v>171</v>
      </c>
      <c r="F3614" t="s">
        <v>330</v>
      </c>
      <c r="G3614" t="s">
        <v>1156</v>
      </c>
      <c r="H3614" t="s">
        <v>86</v>
      </c>
      <c r="I3614">
        <v>0</v>
      </c>
      <c r="J3614">
        <v>170</v>
      </c>
    </row>
    <row r="3615" spans="1:10">
      <c r="A3615" s="112" t="str">
        <f>COL_SIZES[[#This Row],[datatype]]&amp;"_"&amp;COL_SIZES[[#This Row],[column_prec]]&amp;"_"&amp;COL_SIZES[[#This Row],[col_len]]</f>
        <v>varchar_0_170</v>
      </c>
      <c r="B3615" s="112">
        <f>IF(COL_SIZES[[#This Row],[datatype]] = "varchar",
  MIN(
    COL_SIZES[[#This Row],[column_length]],
    IFERROR(VALUE(VLOOKUP(
      COL_SIZES[[#This Row],[table_name]]&amp;"."&amp;COL_SIZES[[#This Row],[column_name]],
      AVG_COL_SIZES[#Data],2,FALSE)),
    COL_SIZES[[#This Row],[column_length]])
  ),
  COL_SIZES[[#This Row],[column_length]])</f>
        <v>170</v>
      </c>
      <c r="C3615" s="113">
        <f>VLOOKUP(A3615,DBMS_TYPE_SIZES[],2,FALSE)</f>
        <v>170</v>
      </c>
      <c r="D3615" s="113">
        <f>VLOOKUP(A3615,DBMS_TYPE_SIZES[],3,FALSE)</f>
        <v>170</v>
      </c>
      <c r="E3615" s="114">
        <f>VLOOKUP(A3615,DBMS_TYPE_SIZES[],4,FALSE)</f>
        <v>171</v>
      </c>
      <c r="F3615" t="s">
        <v>330</v>
      </c>
      <c r="G3615" t="s">
        <v>1157</v>
      </c>
      <c r="H3615" t="s">
        <v>86</v>
      </c>
      <c r="I3615">
        <v>0</v>
      </c>
      <c r="J3615">
        <v>170</v>
      </c>
    </row>
    <row r="3616" spans="1:10">
      <c r="A3616" s="112" t="str">
        <f>COL_SIZES[[#This Row],[datatype]]&amp;"_"&amp;COL_SIZES[[#This Row],[column_prec]]&amp;"_"&amp;COL_SIZES[[#This Row],[col_len]]</f>
        <v>varchar_0_170</v>
      </c>
      <c r="B3616" s="112">
        <f>IF(COL_SIZES[[#This Row],[datatype]] = "varchar",
  MIN(
    COL_SIZES[[#This Row],[column_length]],
    IFERROR(VALUE(VLOOKUP(
      COL_SIZES[[#This Row],[table_name]]&amp;"."&amp;COL_SIZES[[#This Row],[column_name]],
      AVG_COL_SIZES[#Data],2,FALSE)),
    COL_SIZES[[#This Row],[column_length]])
  ),
  COL_SIZES[[#This Row],[column_length]])</f>
        <v>170</v>
      </c>
      <c r="C3616" s="113">
        <f>VLOOKUP(A3616,DBMS_TYPE_SIZES[],2,FALSE)</f>
        <v>170</v>
      </c>
      <c r="D3616" s="113">
        <f>VLOOKUP(A3616,DBMS_TYPE_SIZES[],3,FALSE)</f>
        <v>170</v>
      </c>
      <c r="E3616" s="114">
        <f>VLOOKUP(A3616,DBMS_TYPE_SIZES[],4,FALSE)</f>
        <v>171</v>
      </c>
      <c r="F3616" t="s">
        <v>330</v>
      </c>
      <c r="G3616" t="s">
        <v>1158</v>
      </c>
      <c r="H3616" t="s">
        <v>86</v>
      </c>
      <c r="I3616">
        <v>0</v>
      </c>
      <c r="J3616">
        <v>170</v>
      </c>
    </row>
    <row r="3617" spans="1:10">
      <c r="A3617" s="112" t="str">
        <f>COL_SIZES[[#This Row],[datatype]]&amp;"_"&amp;COL_SIZES[[#This Row],[column_prec]]&amp;"_"&amp;COL_SIZES[[#This Row],[col_len]]</f>
        <v>int_10_4</v>
      </c>
      <c r="B3617" s="112">
        <f>IF(COL_SIZES[[#This Row],[datatype]] = "varchar",
  MIN(
    COL_SIZES[[#This Row],[column_length]],
    IFERROR(VALUE(VLOOKUP(
      COL_SIZES[[#This Row],[table_name]]&amp;"."&amp;COL_SIZES[[#This Row],[column_name]],
      AVG_COL_SIZES[#Data],2,FALSE)),
    COL_SIZES[[#This Row],[column_length]])
  ),
  COL_SIZES[[#This Row],[column_length]])</f>
        <v>4</v>
      </c>
      <c r="C3617" s="113">
        <f>VLOOKUP(A3617,DBMS_TYPE_SIZES[],2,FALSE)</f>
        <v>9</v>
      </c>
      <c r="D3617" s="113">
        <f>VLOOKUP(A3617,DBMS_TYPE_SIZES[],3,FALSE)</f>
        <v>4</v>
      </c>
      <c r="E3617" s="114">
        <f>VLOOKUP(A3617,DBMS_TYPE_SIZES[],4,FALSE)</f>
        <v>4</v>
      </c>
      <c r="F3617" t="s">
        <v>330</v>
      </c>
      <c r="G3617" t="s">
        <v>96</v>
      </c>
      <c r="H3617" t="s">
        <v>18</v>
      </c>
      <c r="I3617">
        <v>10</v>
      </c>
      <c r="J3617">
        <v>4</v>
      </c>
    </row>
    <row r="3618" spans="1:10">
      <c r="A3618" s="112" t="str">
        <f>COL_SIZES[[#This Row],[datatype]]&amp;"_"&amp;COL_SIZES[[#This Row],[column_prec]]&amp;"_"&amp;COL_SIZES[[#This Row],[col_len]]</f>
        <v>int_10_4</v>
      </c>
      <c r="B3618" s="112">
        <f>IF(COL_SIZES[[#This Row],[datatype]] = "varchar",
  MIN(
    COL_SIZES[[#This Row],[column_length]],
    IFERROR(VALUE(VLOOKUP(
      COL_SIZES[[#This Row],[table_name]]&amp;"."&amp;COL_SIZES[[#This Row],[column_name]],
      AVG_COL_SIZES[#Data],2,FALSE)),
    COL_SIZES[[#This Row],[column_length]])
  ),
  COL_SIZES[[#This Row],[column_length]])</f>
        <v>4</v>
      </c>
      <c r="C3618" s="113">
        <f>VLOOKUP(A3618,DBMS_TYPE_SIZES[],2,FALSE)</f>
        <v>9</v>
      </c>
      <c r="D3618" s="113">
        <f>VLOOKUP(A3618,DBMS_TYPE_SIZES[],3,FALSE)</f>
        <v>4</v>
      </c>
      <c r="E3618" s="114">
        <f>VLOOKUP(A3618,DBMS_TYPE_SIZES[],4,FALSE)</f>
        <v>4</v>
      </c>
      <c r="F3618" t="s">
        <v>330</v>
      </c>
      <c r="G3618" t="s">
        <v>64</v>
      </c>
      <c r="H3618" t="s">
        <v>18</v>
      </c>
      <c r="I3618">
        <v>10</v>
      </c>
      <c r="J3618">
        <v>4</v>
      </c>
    </row>
    <row r="3619" spans="1:10">
      <c r="A3619" s="112" t="str">
        <f>COL_SIZES[[#This Row],[datatype]]&amp;"_"&amp;COL_SIZES[[#This Row],[column_prec]]&amp;"_"&amp;COL_SIZES[[#This Row],[col_len]]</f>
        <v>numeric_19_9</v>
      </c>
      <c r="B3619" s="112">
        <f>IF(COL_SIZES[[#This Row],[datatype]] = "varchar",
  MIN(
    COL_SIZES[[#This Row],[column_length]],
    IFERROR(VALUE(VLOOKUP(
      COL_SIZES[[#This Row],[table_name]]&amp;"."&amp;COL_SIZES[[#This Row],[column_name]],
      AVG_COL_SIZES[#Data],2,FALSE)),
    COL_SIZES[[#This Row],[column_length]])
  ),
  COL_SIZES[[#This Row],[column_length]])</f>
        <v>9</v>
      </c>
      <c r="C3619" s="113">
        <f>VLOOKUP(A3619,DBMS_TYPE_SIZES[],2,FALSE)</f>
        <v>9</v>
      </c>
      <c r="D3619" s="113">
        <f>VLOOKUP(A3619,DBMS_TYPE_SIZES[],3,FALSE)</f>
        <v>9</v>
      </c>
      <c r="E3619" s="114">
        <f>VLOOKUP(A3619,DBMS_TYPE_SIZES[],4,FALSE)</f>
        <v>9</v>
      </c>
      <c r="F3619" t="s">
        <v>1953</v>
      </c>
      <c r="G3619" t="s">
        <v>143</v>
      </c>
      <c r="H3619" t="s">
        <v>62</v>
      </c>
      <c r="I3619">
        <v>19</v>
      </c>
      <c r="J3619">
        <v>9</v>
      </c>
    </row>
    <row r="3620" spans="1:10">
      <c r="A3620" s="112" t="str">
        <f>COL_SIZES[[#This Row],[datatype]]&amp;"_"&amp;COL_SIZES[[#This Row],[column_prec]]&amp;"_"&amp;COL_SIZES[[#This Row],[col_len]]</f>
        <v>varchar_0_170</v>
      </c>
      <c r="B3620" s="112">
        <f>IF(COL_SIZES[[#This Row],[datatype]] = "varchar",
  MIN(
    COL_SIZES[[#This Row],[column_length]],
    IFERROR(VALUE(VLOOKUP(
      COL_SIZES[[#This Row],[table_name]]&amp;"."&amp;COL_SIZES[[#This Row],[column_name]],
      AVG_COL_SIZES[#Data],2,FALSE)),
    COL_SIZES[[#This Row],[column_length]])
  ),
  COL_SIZES[[#This Row],[column_length]])</f>
        <v>170</v>
      </c>
      <c r="C3620" s="113">
        <f>VLOOKUP(A3620,DBMS_TYPE_SIZES[],2,FALSE)</f>
        <v>170</v>
      </c>
      <c r="D3620" s="113">
        <f>VLOOKUP(A3620,DBMS_TYPE_SIZES[],3,FALSE)</f>
        <v>170</v>
      </c>
      <c r="E3620" s="114">
        <f>VLOOKUP(A3620,DBMS_TYPE_SIZES[],4,FALSE)</f>
        <v>171</v>
      </c>
      <c r="F3620" t="s">
        <v>1953</v>
      </c>
      <c r="G3620" t="s">
        <v>1154</v>
      </c>
      <c r="H3620" t="s">
        <v>86</v>
      </c>
      <c r="I3620">
        <v>0</v>
      </c>
      <c r="J3620">
        <v>170</v>
      </c>
    </row>
    <row r="3621" spans="1:10">
      <c r="A3621" s="112" t="str">
        <f>COL_SIZES[[#This Row],[datatype]]&amp;"_"&amp;COL_SIZES[[#This Row],[column_prec]]&amp;"_"&amp;COL_SIZES[[#This Row],[col_len]]</f>
        <v>varchar_0_170</v>
      </c>
      <c r="B3621" s="112">
        <f>IF(COL_SIZES[[#This Row],[datatype]] = "varchar",
  MIN(
    COL_SIZES[[#This Row],[column_length]],
    IFERROR(VALUE(VLOOKUP(
      COL_SIZES[[#This Row],[table_name]]&amp;"."&amp;COL_SIZES[[#This Row],[column_name]],
      AVG_COL_SIZES[#Data],2,FALSE)),
    COL_SIZES[[#This Row],[column_length]])
  ),
  COL_SIZES[[#This Row],[column_length]])</f>
        <v>170</v>
      </c>
      <c r="C3621" s="113">
        <f>VLOOKUP(A3621,DBMS_TYPE_SIZES[],2,FALSE)</f>
        <v>170</v>
      </c>
      <c r="D3621" s="113">
        <f>VLOOKUP(A3621,DBMS_TYPE_SIZES[],3,FALSE)</f>
        <v>170</v>
      </c>
      <c r="E3621" s="114">
        <f>VLOOKUP(A3621,DBMS_TYPE_SIZES[],4,FALSE)</f>
        <v>171</v>
      </c>
      <c r="F3621" t="s">
        <v>1953</v>
      </c>
      <c r="G3621" t="s">
        <v>1155</v>
      </c>
      <c r="H3621" t="s">
        <v>86</v>
      </c>
      <c r="I3621">
        <v>0</v>
      </c>
      <c r="J3621">
        <v>170</v>
      </c>
    </row>
    <row r="3622" spans="1:10">
      <c r="A3622" s="112" t="str">
        <f>COL_SIZES[[#This Row],[datatype]]&amp;"_"&amp;COL_SIZES[[#This Row],[column_prec]]&amp;"_"&amp;COL_SIZES[[#This Row],[col_len]]</f>
        <v>varchar_0_170</v>
      </c>
      <c r="B3622" s="112">
        <f>IF(COL_SIZES[[#This Row],[datatype]] = "varchar",
  MIN(
    COL_SIZES[[#This Row],[column_length]],
    IFERROR(VALUE(VLOOKUP(
      COL_SIZES[[#This Row],[table_name]]&amp;"."&amp;COL_SIZES[[#This Row],[column_name]],
      AVG_COL_SIZES[#Data],2,FALSE)),
    COL_SIZES[[#This Row],[column_length]])
  ),
  COL_SIZES[[#This Row],[column_length]])</f>
        <v>170</v>
      </c>
      <c r="C3622" s="113">
        <f>VLOOKUP(A3622,DBMS_TYPE_SIZES[],2,FALSE)</f>
        <v>170</v>
      </c>
      <c r="D3622" s="113">
        <f>VLOOKUP(A3622,DBMS_TYPE_SIZES[],3,FALSE)</f>
        <v>170</v>
      </c>
      <c r="E3622" s="114">
        <f>VLOOKUP(A3622,DBMS_TYPE_SIZES[],4,FALSE)</f>
        <v>171</v>
      </c>
      <c r="F3622" t="s">
        <v>1953</v>
      </c>
      <c r="G3622" t="s">
        <v>1156</v>
      </c>
      <c r="H3622" t="s">
        <v>86</v>
      </c>
      <c r="I3622">
        <v>0</v>
      </c>
      <c r="J3622">
        <v>170</v>
      </c>
    </row>
    <row r="3623" spans="1:10">
      <c r="A3623" s="112" t="str">
        <f>COL_SIZES[[#This Row],[datatype]]&amp;"_"&amp;COL_SIZES[[#This Row],[column_prec]]&amp;"_"&amp;COL_SIZES[[#This Row],[col_len]]</f>
        <v>varchar_0_170</v>
      </c>
      <c r="B3623" s="112">
        <f>IF(COL_SIZES[[#This Row],[datatype]] = "varchar",
  MIN(
    COL_SIZES[[#This Row],[column_length]],
    IFERROR(VALUE(VLOOKUP(
      COL_SIZES[[#This Row],[table_name]]&amp;"."&amp;COL_SIZES[[#This Row],[column_name]],
      AVG_COL_SIZES[#Data],2,FALSE)),
    COL_SIZES[[#This Row],[column_length]])
  ),
  COL_SIZES[[#This Row],[column_length]])</f>
        <v>170</v>
      </c>
      <c r="C3623" s="113">
        <f>VLOOKUP(A3623,DBMS_TYPE_SIZES[],2,FALSE)</f>
        <v>170</v>
      </c>
      <c r="D3623" s="113">
        <f>VLOOKUP(A3623,DBMS_TYPE_SIZES[],3,FALSE)</f>
        <v>170</v>
      </c>
      <c r="E3623" s="114">
        <f>VLOOKUP(A3623,DBMS_TYPE_SIZES[],4,FALSE)</f>
        <v>171</v>
      </c>
      <c r="F3623" t="s">
        <v>1953</v>
      </c>
      <c r="G3623" t="s">
        <v>1157</v>
      </c>
      <c r="H3623" t="s">
        <v>86</v>
      </c>
      <c r="I3623">
        <v>0</v>
      </c>
      <c r="J3623">
        <v>170</v>
      </c>
    </row>
    <row r="3624" spans="1:10">
      <c r="A3624" s="112" t="str">
        <f>COL_SIZES[[#This Row],[datatype]]&amp;"_"&amp;COL_SIZES[[#This Row],[column_prec]]&amp;"_"&amp;COL_SIZES[[#This Row],[col_len]]</f>
        <v>varchar_0_170</v>
      </c>
      <c r="B3624" s="112">
        <f>IF(COL_SIZES[[#This Row],[datatype]] = "varchar",
  MIN(
    COL_SIZES[[#This Row],[column_length]],
    IFERROR(VALUE(VLOOKUP(
      COL_SIZES[[#This Row],[table_name]]&amp;"."&amp;COL_SIZES[[#This Row],[column_name]],
      AVG_COL_SIZES[#Data],2,FALSE)),
    COL_SIZES[[#This Row],[column_length]])
  ),
  COL_SIZES[[#This Row],[column_length]])</f>
        <v>170</v>
      </c>
      <c r="C3624" s="113">
        <f>VLOOKUP(A3624,DBMS_TYPE_SIZES[],2,FALSE)</f>
        <v>170</v>
      </c>
      <c r="D3624" s="113">
        <f>VLOOKUP(A3624,DBMS_TYPE_SIZES[],3,FALSE)</f>
        <v>170</v>
      </c>
      <c r="E3624" s="114">
        <f>VLOOKUP(A3624,DBMS_TYPE_SIZES[],4,FALSE)</f>
        <v>171</v>
      </c>
      <c r="F3624" t="s">
        <v>1953</v>
      </c>
      <c r="G3624" t="s">
        <v>1158</v>
      </c>
      <c r="H3624" t="s">
        <v>86</v>
      </c>
      <c r="I3624">
        <v>0</v>
      </c>
      <c r="J3624">
        <v>170</v>
      </c>
    </row>
    <row r="3625" spans="1:10">
      <c r="A3625" s="112" t="str">
        <f>COL_SIZES[[#This Row],[datatype]]&amp;"_"&amp;COL_SIZES[[#This Row],[column_prec]]&amp;"_"&amp;COL_SIZES[[#This Row],[col_len]]</f>
        <v>int_10_4</v>
      </c>
      <c r="B3625" s="112">
        <f>IF(COL_SIZES[[#This Row],[datatype]] = "varchar",
  MIN(
    COL_SIZES[[#This Row],[column_length]],
    IFERROR(VALUE(VLOOKUP(
      COL_SIZES[[#This Row],[table_name]]&amp;"."&amp;COL_SIZES[[#This Row],[column_name]],
      AVG_COL_SIZES[#Data],2,FALSE)),
    COL_SIZES[[#This Row],[column_length]])
  ),
  COL_SIZES[[#This Row],[column_length]])</f>
        <v>4</v>
      </c>
      <c r="C3625" s="113">
        <f>VLOOKUP(A3625,DBMS_TYPE_SIZES[],2,FALSE)</f>
        <v>9</v>
      </c>
      <c r="D3625" s="113">
        <f>VLOOKUP(A3625,DBMS_TYPE_SIZES[],3,FALSE)</f>
        <v>4</v>
      </c>
      <c r="E3625" s="114">
        <f>VLOOKUP(A3625,DBMS_TYPE_SIZES[],4,FALSE)</f>
        <v>4</v>
      </c>
      <c r="F3625" t="s">
        <v>1953</v>
      </c>
      <c r="G3625" t="s">
        <v>96</v>
      </c>
      <c r="H3625" t="s">
        <v>18</v>
      </c>
      <c r="I3625">
        <v>10</v>
      </c>
      <c r="J3625">
        <v>4</v>
      </c>
    </row>
    <row r="3626" spans="1:10">
      <c r="A3626" s="112" t="str">
        <f>COL_SIZES[[#This Row],[datatype]]&amp;"_"&amp;COL_SIZES[[#This Row],[column_prec]]&amp;"_"&amp;COL_SIZES[[#This Row],[col_len]]</f>
        <v>int_10_4</v>
      </c>
      <c r="B3626" s="112">
        <f>IF(COL_SIZES[[#This Row],[datatype]] = "varchar",
  MIN(
    COL_SIZES[[#This Row],[column_length]],
    IFERROR(VALUE(VLOOKUP(
      COL_SIZES[[#This Row],[table_name]]&amp;"."&amp;COL_SIZES[[#This Row],[column_name]],
      AVG_COL_SIZES[#Data],2,FALSE)),
    COL_SIZES[[#This Row],[column_length]])
  ),
  COL_SIZES[[#This Row],[column_length]])</f>
        <v>4</v>
      </c>
      <c r="C3626" s="113">
        <f>VLOOKUP(A3626,DBMS_TYPE_SIZES[],2,FALSE)</f>
        <v>9</v>
      </c>
      <c r="D3626" s="113">
        <f>VLOOKUP(A3626,DBMS_TYPE_SIZES[],3,FALSE)</f>
        <v>4</v>
      </c>
      <c r="E3626" s="114">
        <f>VLOOKUP(A3626,DBMS_TYPE_SIZES[],4,FALSE)</f>
        <v>4</v>
      </c>
      <c r="F3626" t="s">
        <v>1953</v>
      </c>
      <c r="G3626" t="s">
        <v>64</v>
      </c>
      <c r="H3626" t="s">
        <v>18</v>
      </c>
      <c r="I3626">
        <v>10</v>
      </c>
      <c r="J3626">
        <v>4</v>
      </c>
    </row>
    <row r="3627" spans="1:10">
      <c r="A3627" s="112" t="str">
        <f>COL_SIZES[[#This Row],[datatype]]&amp;"_"&amp;COL_SIZES[[#This Row],[column_prec]]&amp;"_"&amp;COL_SIZES[[#This Row],[col_len]]</f>
        <v>numeric_19_9</v>
      </c>
      <c r="B3627" s="112">
        <f>IF(COL_SIZES[[#This Row],[datatype]] = "varchar",
  MIN(
    COL_SIZES[[#This Row],[column_length]],
    IFERROR(VALUE(VLOOKUP(
      COL_SIZES[[#This Row],[table_name]]&amp;"."&amp;COL_SIZES[[#This Row],[column_name]],
      AVG_COL_SIZES[#Data],2,FALSE)),
    COL_SIZES[[#This Row],[column_length]])
  ),
  COL_SIZES[[#This Row],[column_length]])</f>
        <v>9</v>
      </c>
      <c r="C3627" s="113">
        <f>VLOOKUP(A3627,DBMS_TYPE_SIZES[],2,FALSE)</f>
        <v>9</v>
      </c>
      <c r="D3627" s="113">
        <f>VLOOKUP(A3627,DBMS_TYPE_SIZES[],3,FALSE)</f>
        <v>9</v>
      </c>
      <c r="E3627" s="114">
        <f>VLOOKUP(A3627,DBMS_TYPE_SIZES[],4,FALSE)</f>
        <v>9</v>
      </c>
      <c r="F3627" t="s">
        <v>1386</v>
      </c>
      <c r="G3627" t="s">
        <v>143</v>
      </c>
      <c r="H3627" t="s">
        <v>62</v>
      </c>
      <c r="I3627">
        <v>19</v>
      </c>
      <c r="J3627">
        <v>9</v>
      </c>
    </row>
    <row r="3628" spans="1:10">
      <c r="A3628" s="112" t="str">
        <f>COL_SIZES[[#This Row],[datatype]]&amp;"_"&amp;COL_SIZES[[#This Row],[column_prec]]&amp;"_"&amp;COL_SIZES[[#This Row],[col_len]]</f>
        <v>int_10_4</v>
      </c>
      <c r="B3628" s="112">
        <f>IF(COL_SIZES[[#This Row],[datatype]] = "varchar",
  MIN(
    COL_SIZES[[#This Row],[column_length]],
    IFERROR(VALUE(VLOOKUP(
      COL_SIZES[[#This Row],[table_name]]&amp;"."&amp;COL_SIZES[[#This Row],[column_name]],
      AVG_COL_SIZES[#Data],2,FALSE)),
    COL_SIZES[[#This Row],[column_length]])
  ),
  COL_SIZES[[#This Row],[column_length]])</f>
        <v>4</v>
      </c>
      <c r="C3628" s="113">
        <f>VLOOKUP(A3628,DBMS_TYPE_SIZES[],2,FALSE)</f>
        <v>9</v>
      </c>
      <c r="D3628" s="113">
        <f>VLOOKUP(A3628,DBMS_TYPE_SIZES[],3,FALSE)</f>
        <v>4</v>
      </c>
      <c r="E3628" s="114">
        <f>VLOOKUP(A3628,DBMS_TYPE_SIZES[],4,FALSE)</f>
        <v>4</v>
      </c>
      <c r="F3628" t="s">
        <v>1386</v>
      </c>
      <c r="G3628" t="s">
        <v>1387</v>
      </c>
      <c r="H3628" t="s">
        <v>18</v>
      </c>
      <c r="I3628">
        <v>10</v>
      </c>
      <c r="J3628">
        <v>4</v>
      </c>
    </row>
    <row r="3629" spans="1:10">
      <c r="A3629" s="112" t="str">
        <f>COL_SIZES[[#This Row],[datatype]]&amp;"_"&amp;COL_SIZES[[#This Row],[column_prec]]&amp;"_"&amp;COL_SIZES[[#This Row],[col_len]]</f>
        <v>numeric_19_9</v>
      </c>
      <c r="B3629" s="112">
        <f>IF(COL_SIZES[[#This Row],[datatype]] = "varchar",
  MIN(
    COL_SIZES[[#This Row],[column_length]],
    IFERROR(VALUE(VLOOKUP(
      COL_SIZES[[#This Row],[table_name]]&amp;"."&amp;COL_SIZES[[#This Row],[column_name]],
      AVG_COL_SIZES[#Data],2,FALSE)),
    COL_SIZES[[#This Row],[column_length]])
  ),
  COL_SIZES[[#This Row],[column_length]])</f>
        <v>9</v>
      </c>
      <c r="C3629" s="113">
        <f>VLOOKUP(A3629,DBMS_TYPE_SIZES[],2,FALSE)</f>
        <v>9</v>
      </c>
      <c r="D3629" s="113">
        <f>VLOOKUP(A3629,DBMS_TYPE_SIZES[],3,FALSE)</f>
        <v>9</v>
      </c>
      <c r="E3629" s="114">
        <f>VLOOKUP(A3629,DBMS_TYPE_SIZES[],4,FALSE)</f>
        <v>9</v>
      </c>
      <c r="F3629" t="s">
        <v>1386</v>
      </c>
      <c r="G3629" t="s">
        <v>151</v>
      </c>
      <c r="H3629" t="s">
        <v>62</v>
      </c>
      <c r="I3629">
        <v>19</v>
      </c>
      <c r="J3629">
        <v>9</v>
      </c>
    </row>
    <row r="3630" spans="1:10">
      <c r="A3630" s="112" t="str">
        <f>COL_SIZES[[#This Row],[datatype]]&amp;"_"&amp;COL_SIZES[[#This Row],[column_prec]]&amp;"_"&amp;COL_SIZES[[#This Row],[col_len]]</f>
        <v>int_10_4</v>
      </c>
      <c r="B3630" s="112">
        <f>IF(COL_SIZES[[#This Row],[datatype]] = "varchar",
  MIN(
    COL_SIZES[[#This Row],[column_length]],
    IFERROR(VALUE(VLOOKUP(
      COL_SIZES[[#This Row],[table_name]]&amp;"."&amp;COL_SIZES[[#This Row],[column_name]],
      AVG_COL_SIZES[#Data],2,FALSE)),
    COL_SIZES[[#This Row],[column_length]])
  ),
  COL_SIZES[[#This Row],[column_length]])</f>
        <v>4</v>
      </c>
      <c r="C3630" s="113">
        <f>VLOOKUP(A3630,DBMS_TYPE_SIZES[],2,FALSE)</f>
        <v>9</v>
      </c>
      <c r="D3630" s="113">
        <f>VLOOKUP(A3630,DBMS_TYPE_SIZES[],3,FALSE)</f>
        <v>4</v>
      </c>
      <c r="E3630" s="114">
        <f>VLOOKUP(A3630,DBMS_TYPE_SIZES[],4,FALSE)</f>
        <v>4</v>
      </c>
      <c r="F3630" t="s">
        <v>1386</v>
      </c>
      <c r="G3630" t="s">
        <v>1374</v>
      </c>
      <c r="H3630" t="s">
        <v>18</v>
      </c>
      <c r="I3630">
        <v>10</v>
      </c>
      <c r="J3630">
        <v>4</v>
      </c>
    </row>
    <row r="3631" spans="1:10">
      <c r="A3631" s="112" t="str">
        <f>COL_SIZES[[#This Row],[datatype]]&amp;"_"&amp;COL_SIZES[[#This Row],[column_prec]]&amp;"_"&amp;COL_SIZES[[#This Row],[col_len]]</f>
        <v>int_10_4</v>
      </c>
      <c r="B3631" s="112">
        <f>IF(COL_SIZES[[#This Row],[datatype]] = "varchar",
  MIN(
    COL_SIZES[[#This Row],[column_length]],
    IFERROR(VALUE(VLOOKUP(
      COL_SIZES[[#This Row],[table_name]]&amp;"."&amp;COL_SIZES[[#This Row],[column_name]],
      AVG_COL_SIZES[#Data],2,FALSE)),
    COL_SIZES[[#This Row],[column_length]])
  ),
  COL_SIZES[[#This Row],[column_length]])</f>
        <v>4</v>
      </c>
      <c r="C3631" s="113">
        <f>VLOOKUP(A3631,DBMS_TYPE_SIZES[],2,FALSE)</f>
        <v>9</v>
      </c>
      <c r="D3631" s="113">
        <f>VLOOKUP(A3631,DBMS_TYPE_SIZES[],3,FALSE)</f>
        <v>4</v>
      </c>
      <c r="E3631" s="114">
        <f>VLOOKUP(A3631,DBMS_TYPE_SIZES[],4,FALSE)</f>
        <v>4</v>
      </c>
      <c r="F3631" t="s">
        <v>1386</v>
      </c>
      <c r="G3631" t="s">
        <v>1388</v>
      </c>
      <c r="H3631" t="s">
        <v>18</v>
      </c>
      <c r="I3631">
        <v>10</v>
      </c>
      <c r="J3631">
        <v>4</v>
      </c>
    </row>
    <row r="3632" spans="1:10">
      <c r="A3632" s="112" t="str">
        <f>COL_SIZES[[#This Row],[datatype]]&amp;"_"&amp;COL_SIZES[[#This Row],[column_prec]]&amp;"_"&amp;COL_SIZES[[#This Row],[col_len]]</f>
        <v>numeric_1_5</v>
      </c>
      <c r="B3632" s="112">
        <f>IF(COL_SIZES[[#This Row],[datatype]] = "varchar",
  MIN(
    COL_SIZES[[#This Row],[column_length]],
    IFERROR(VALUE(VLOOKUP(
      COL_SIZES[[#This Row],[table_name]]&amp;"."&amp;COL_SIZES[[#This Row],[column_name]],
      AVG_COL_SIZES[#Data],2,FALSE)),
    COL_SIZES[[#This Row],[column_length]])
  ),
  COL_SIZES[[#This Row],[column_length]])</f>
        <v>5</v>
      </c>
      <c r="C3632" s="113">
        <f>VLOOKUP(A3632,DBMS_TYPE_SIZES[],2,FALSE)</f>
        <v>5</v>
      </c>
      <c r="D3632" s="113">
        <f>VLOOKUP(A3632,DBMS_TYPE_SIZES[],3,FALSE)</f>
        <v>5</v>
      </c>
      <c r="E3632" s="114">
        <f>VLOOKUP(A3632,DBMS_TYPE_SIZES[],4,FALSE)</f>
        <v>5</v>
      </c>
      <c r="F3632" t="s">
        <v>1386</v>
      </c>
      <c r="G3632" t="s">
        <v>1389</v>
      </c>
      <c r="H3632" t="s">
        <v>62</v>
      </c>
      <c r="I3632">
        <v>1</v>
      </c>
      <c r="J3632">
        <v>5</v>
      </c>
    </row>
    <row r="3633" spans="1:10">
      <c r="A3633" s="112" t="str">
        <f>COL_SIZES[[#This Row],[datatype]]&amp;"_"&amp;COL_SIZES[[#This Row],[column_prec]]&amp;"_"&amp;COL_SIZES[[#This Row],[col_len]]</f>
        <v>varchar_0_32</v>
      </c>
      <c r="B3633" s="112">
        <f>IF(COL_SIZES[[#This Row],[datatype]] = "varchar",
  MIN(
    COL_SIZES[[#This Row],[column_length]],
    IFERROR(VALUE(VLOOKUP(
      COL_SIZES[[#This Row],[table_name]]&amp;"."&amp;COL_SIZES[[#This Row],[column_name]],
      AVG_COL_SIZES[#Data],2,FALSE)),
    COL_SIZES[[#This Row],[column_length]])
  ),
  COL_SIZES[[#This Row],[column_length]])</f>
        <v>32</v>
      </c>
      <c r="C3633" s="113">
        <f>VLOOKUP(A3633,DBMS_TYPE_SIZES[],2,FALSE)</f>
        <v>32</v>
      </c>
      <c r="D3633" s="113">
        <f>VLOOKUP(A3633,DBMS_TYPE_SIZES[],3,FALSE)</f>
        <v>32</v>
      </c>
      <c r="E3633" s="114">
        <f>VLOOKUP(A3633,DBMS_TYPE_SIZES[],4,FALSE)</f>
        <v>33</v>
      </c>
      <c r="F3633" t="s">
        <v>1386</v>
      </c>
      <c r="G3633" t="s">
        <v>1390</v>
      </c>
      <c r="H3633" t="s">
        <v>86</v>
      </c>
      <c r="I3633">
        <v>0</v>
      </c>
      <c r="J3633">
        <v>32</v>
      </c>
    </row>
  </sheetData>
  <conditionalFormatting sqref="B4:B3633">
    <cfRule type="cellIs" dxfId="13" priority="1" operator="notEqual">
      <formula>J4</formula>
    </cfRule>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dimension ref="A1:L649"/>
  <sheetViews>
    <sheetView topLeftCell="A541" workbookViewId="0">
      <selection activeCell="B72" sqref="B72"/>
    </sheetView>
  </sheetViews>
  <sheetFormatPr defaultRowHeight="12.75"/>
  <cols>
    <col min="1" max="1" width="13.28515625" bestFit="1" customWidth="1"/>
    <col min="2" max="2" width="11.5703125" bestFit="1" customWidth="1"/>
    <col min="3" max="3" width="12.28515625" bestFit="1" customWidth="1"/>
    <col min="4" max="4" width="9.5703125" bestFit="1" customWidth="1"/>
    <col min="5" max="5" width="34.7109375" bestFit="1" customWidth="1"/>
    <col min="6" max="6" width="35.5703125" bestFit="1" customWidth="1"/>
    <col min="7" max="7" width="37.140625" bestFit="1" customWidth="1"/>
    <col min="8" max="8" width="13.42578125" bestFit="1" customWidth="1"/>
    <col min="9" max="9" width="17.140625" bestFit="1" customWidth="1"/>
    <col min="10" max="10" width="18.7109375" bestFit="1" customWidth="1"/>
    <col min="11" max="11" width="19.140625" bestFit="1" customWidth="1"/>
    <col min="12" max="12" width="23.42578125" bestFit="1" customWidth="1"/>
  </cols>
  <sheetData>
    <row r="1" spans="1:12" ht="18" customHeight="1">
      <c r="A1" s="31" t="s">
        <v>1196</v>
      </c>
      <c r="E1" s="30"/>
      <c r="G1" s="30"/>
    </row>
    <row r="2" spans="1:12" ht="18" customHeight="1">
      <c r="A2" s="31"/>
      <c r="E2" s="30"/>
      <c r="G2" s="30"/>
    </row>
    <row r="3" spans="1:12" s="32" customFormat="1">
      <c r="A3" s="32" t="s">
        <v>336</v>
      </c>
      <c r="B3" s="32" t="s">
        <v>25</v>
      </c>
      <c r="C3" s="32" t="s">
        <v>344</v>
      </c>
      <c r="D3" s="32" t="s">
        <v>1570</v>
      </c>
      <c r="E3" s="32" t="s">
        <v>331</v>
      </c>
      <c r="F3" s="32" t="s">
        <v>345</v>
      </c>
      <c r="G3" s="32" t="s">
        <v>332</v>
      </c>
      <c r="H3" s="32" t="s">
        <v>333</v>
      </c>
      <c r="I3" s="32" t="s">
        <v>334</v>
      </c>
      <c r="J3" s="32" t="s">
        <v>335</v>
      </c>
      <c r="K3" s="32" t="s">
        <v>1162</v>
      </c>
      <c r="L3" s="32" t="s">
        <v>1163</v>
      </c>
    </row>
    <row r="4" spans="1:12">
      <c r="A4" t="str">
        <f t="shared" ref="A4:A67" si="0">H4&amp;"_"&amp;I4&amp;"_"&amp;J4</f>
        <v>int_10_4</v>
      </c>
      <c r="B4" s="21">
        <f>VLOOKUP(A4,DBMS_TYPE_SIZES[],2,FALSE)</f>
        <v>9</v>
      </c>
      <c r="C4" s="21">
        <f>VLOOKUP(A4,DBMS_TYPE_SIZES[],3,FALSE)</f>
        <v>4</v>
      </c>
      <c r="D4" s="21">
        <f>VLOOKUP(A4,DBMS_TYPE_SIZES[],4,FALSE)</f>
        <v>4</v>
      </c>
      <c r="E4" t="s">
        <v>1347</v>
      </c>
      <c r="F4" t="s">
        <v>1574</v>
      </c>
      <c r="G4" t="s">
        <v>1348</v>
      </c>
      <c r="H4" t="s">
        <v>18</v>
      </c>
      <c r="I4">
        <v>10</v>
      </c>
      <c r="J4">
        <v>4</v>
      </c>
      <c r="K4">
        <v>1</v>
      </c>
      <c r="L4">
        <v>0</v>
      </c>
    </row>
    <row r="5" spans="1:12">
      <c r="A5" t="str">
        <f t="shared" si="0"/>
        <v>int_10_4</v>
      </c>
      <c r="B5" s="21">
        <f>VLOOKUP(A5,DBMS_TYPE_SIZES[],2,FALSE)</f>
        <v>9</v>
      </c>
      <c r="C5" s="21">
        <f>VLOOKUP(A5,DBMS_TYPE_SIZES[],3,FALSE)</f>
        <v>4</v>
      </c>
      <c r="D5" s="21">
        <f>VLOOKUP(A5,DBMS_TYPE_SIZES[],4,FALSE)</f>
        <v>4</v>
      </c>
      <c r="E5" t="s">
        <v>56</v>
      </c>
      <c r="F5" t="s">
        <v>346</v>
      </c>
      <c r="G5" t="s">
        <v>57</v>
      </c>
      <c r="H5" t="s">
        <v>18</v>
      </c>
      <c r="I5">
        <v>10</v>
      </c>
      <c r="J5">
        <v>4</v>
      </c>
      <c r="K5">
        <v>1</v>
      </c>
      <c r="L5">
        <v>0</v>
      </c>
    </row>
    <row r="6" spans="1:12">
      <c r="A6" t="str">
        <f t="shared" si="0"/>
        <v>int_10_4</v>
      </c>
      <c r="B6" s="21">
        <f>VLOOKUP(A6,DBMS_TYPE_SIZES[],2,FALSE)</f>
        <v>9</v>
      </c>
      <c r="C6" s="21">
        <f>VLOOKUP(A6,DBMS_TYPE_SIZES[],3,FALSE)</f>
        <v>4</v>
      </c>
      <c r="D6" s="21">
        <f>VLOOKUP(A6,DBMS_TYPE_SIZES[],4,FALSE)</f>
        <v>4</v>
      </c>
      <c r="E6" t="s">
        <v>58</v>
      </c>
      <c r="F6" t="s">
        <v>347</v>
      </c>
      <c r="G6" t="s">
        <v>59</v>
      </c>
      <c r="H6" t="s">
        <v>18</v>
      </c>
      <c r="I6">
        <v>10</v>
      </c>
      <c r="J6">
        <v>4</v>
      </c>
      <c r="K6">
        <v>1</v>
      </c>
      <c r="L6">
        <v>0</v>
      </c>
    </row>
    <row r="7" spans="1:12">
      <c r="A7" t="str">
        <f t="shared" si="0"/>
        <v>int_10_4</v>
      </c>
      <c r="B7" s="21">
        <f>VLOOKUP(A7,DBMS_TYPE_SIZES[],2,FALSE)</f>
        <v>9</v>
      </c>
      <c r="C7" s="21">
        <f>VLOOKUP(A7,DBMS_TYPE_SIZES[],3,FALSE)</f>
        <v>4</v>
      </c>
      <c r="D7" s="21">
        <f>VLOOKUP(A7,DBMS_TYPE_SIZES[],4,FALSE)</f>
        <v>4</v>
      </c>
      <c r="E7" t="s">
        <v>1548</v>
      </c>
      <c r="F7" t="s">
        <v>1575</v>
      </c>
      <c r="G7" t="s">
        <v>1550</v>
      </c>
      <c r="H7" t="s">
        <v>18</v>
      </c>
      <c r="I7">
        <v>10</v>
      </c>
      <c r="J7">
        <v>4</v>
      </c>
      <c r="K7">
        <v>1</v>
      </c>
      <c r="L7">
        <v>0</v>
      </c>
    </row>
    <row r="8" spans="1:12">
      <c r="A8" t="str">
        <f t="shared" si="0"/>
        <v>varchar_0_170</v>
      </c>
      <c r="B8" s="21">
        <f>VLOOKUP(A8,DBMS_TYPE_SIZES[],2,FALSE)</f>
        <v>170</v>
      </c>
      <c r="C8" s="21">
        <f>VLOOKUP(A8,DBMS_TYPE_SIZES[],3,FALSE)</f>
        <v>170</v>
      </c>
      <c r="D8" s="21">
        <f>VLOOKUP(A8,DBMS_TYPE_SIZES[],4,FALSE)</f>
        <v>171</v>
      </c>
      <c r="E8" t="s">
        <v>1753</v>
      </c>
      <c r="F8" t="s">
        <v>1754</v>
      </c>
      <c r="G8" t="s">
        <v>1755</v>
      </c>
      <c r="H8" t="s">
        <v>86</v>
      </c>
      <c r="I8">
        <v>0</v>
      </c>
      <c r="J8">
        <v>170</v>
      </c>
      <c r="K8">
        <v>1</v>
      </c>
      <c r="L8">
        <v>0</v>
      </c>
    </row>
    <row r="9" spans="1:12">
      <c r="A9" t="str">
        <f t="shared" si="0"/>
        <v>varchar_0_170</v>
      </c>
      <c r="B9" s="21">
        <f>VLOOKUP(A9,DBMS_TYPE_SIZES[],2,FALSE)</f>
        <v>170</v>
      </c>
      <c r="C9" s="21">
        <f>VLOOKUP(A9,DBMS_TYPE_SIZES[],3,FALSE)</f>
        <v>170</v>
      </c>
      <c r="D9" s="21">
        <f>VLOOKUP(A9,DBMS_TYPE_SIZES[],4,FALSE)</f>
        <v>171</v>
      </c>
      <c r="E9" t="s">
        <v>1753</v>
      </c>
      <c r="F9" t="s">
        <v>1754</v>
      </c>
      <c r="G9" t="s">
        <v>1756</v>
      </c>
      <c r="H9" t="s">
        <v>86</v>
      </c>
      <c r="I9">
        <v>0</v>
      </c>
      <c r="J9">
        <v>170</v>
      </c>
      <c r="K9">
        <v>0</v>
      </c>
      <c r="L9">
        <v>0</v>
      </c>
    </row>
    <row r="10" spans="1:12">
      <c r="A10" t="str">
        <f t="shared" si="0"/>
        <v>varchar_0_170</v>
      </c>
      <c r="B10" s="21">
        <f>VLOOKUP(A10,DBMS_TYPE_SIZES[],2,FALSE)</f>
        <v>170</v>
      </c>
      <c r="C10" s="21">
        <f>VLOOKUP(A10,DBMS_TYPE_SIZES[],3,FALSE)</f>
        <v>170</v>
      </c>
      <c r="D10" s="21">
        <f>VLOOKUP(A10,DBMS_TYPE_SIZES[],4,FALSE)</f>
        <v>171</v>
      </c>
      <c r="E10" t="s">
        <v>1753</v>
      </c>
      <c r="F10" t="s">
        <v>1754</v>
      </c>
      <c r="G10" t="s">
        <v>1757</v>
      </c>
      <c r="H10" t="s">
        <v>86</v>
      </c>
      <c r="I10">
        <v>0</v>
      </c>
      <c r="J10">
        <v>170</v>
      </c>
      <c r="K10">
        <v>0</v>
      </c>
      <c r="L10">
        <v>0</v>
      </c>
    </row>
    <row r="11" spans="1:12">
      <c r="A11" t="str">
        <f t="shared" si="0"/>
        <v>varchar_0_170</v>
      </c>
      <c r="B11" s="21">
        <f>VLOOKUP(A11,DBMS_TYPE_SIZES[],2,FALSE)</f>
        <v>170</v>
      </c>
      <c r="C11" s="21">
        <f>VLOOKUP(A11,DBMS_TYPE_SIZES[],3,FALSE)</f>
        <v>170</v>
      </c>
      <c r="D11" s="21">
        <f>VLOOKUP(A11,DBMS_TYPE_SIZES[],4,FALSE)</f>
        <v>171</v>
      </c>
      <c r="E11" t="s">
        <v>1753</v>
      </c>
      <c r="F11" t="s">
        <v>1754</v>
      </c>
      <c r="G11" t="s">
        <v>1758</v>
      </c>
      <c r="H11" t="s">
        <v>86</v>
      </c>
      <c r="I11">
        <v>0</v>
      </c>
      <c r="J11">
        <v>170</v>
      </c>
      <c r="K11">
        <v>0</v>
      </c>
      <c r="L11">
        <v>0</v>
      </c>
    </row>
    <row r="12" spans="1:12">
      <c r="A12" t="str">
        <f t="shared" si="0"/>
        <v>int_10_4</v>
      </c>
      <c r="B12" s="21">
        <f>VLOOKUP(A12,DBMS_TYPE_SIZES[],2,FALSE)</f>
        <v>9</v>
      </c>
      <c r="C12" s="21">
        <f>VLOOKUP(A12,DBMS_TYPE_SIZES[],3,FALSE)</f>
        <v>4</v>
      </c>
      <c r="D12" s="21">
        <f>VLOOKUP(A12,DBMS_TYPE_SIZES[],4,FALSE)</f>
        <v>4</v>
      </c>
      <c r="E12" t="s">
        <v>1753</v>
      </c>
      <c r="F12" t="s">
        <v>1759</v>
      </c>
      <c r="G12" t="s">
        <v>96</v>
      </c>
      <c r="H12" t="s">
        <v>18</v>
      </c>
      <c r="I12">
        <v>10</v>
      </c>
      <c r="J12">
        <v>4</v>
      </c>
      <c r="K12">
        <v>1</v>
      </c>
      <c r="L12">
        <v>0</v>
      </c>
    </row>
    <row r="13" spans="1:12">
      <c r="A13" t="str">
        <f t="shared" si="0"/>
        <v>varchar_0_170</v>
      </c>
      <c r="B13" s="21">
        <f>VLOOKUP(A13,DBMS_TYPE_SIZES[],2,FALSE)</f>
        <v>170</v>
      </c>
      <c r="C13" s="21">
        <f>VLOOKUP(A13,DBMS_TYPE_SIZES[],3,FALSE)</f>
        <v>170</v>
      </c>
      <c r="D13" s="21">
        <f>VLOOKUP(A13,DBMS_TYPE_SIZES[],4,FALSE)</f>
        <v>171</v>
      </c>
      <c r="E13" t="s">
        <v>1760</v>
      </c>
      <c r="F13" t="s">
        <v>1761</v>
      </c>
      <c r="G13" t="s">
        <v>1762</v>
      </c>
      <c r="H13" t="s">
        <v>86</v>
      </c>
      <c r="I13">
        <v>0</v>
      </c>
      <c r="J13">
        <v>170</v>
      </c>
      <c r="K13">
        <v>1</v>
      </c>
      <c r="L13">
        <v>0</v>
      </c>
    </row>
    <row r="14" spans="1:12">
      <c r="A14" t="str">
        <f t="shared" si="0"/>
        <v>varchar_0_170</v>
      </c>
      <c r="B14" s="21">
        <f>VLOOKUP(A14,DBMS_TYPE_SIZES[],2,FALSE)</f>
        <v>170</v>
      </c>
      <c r="C14" s="21">
        <f>VLOOKUP(A14,DBMS_TYPE_SIZES[],3,FALSE)</f>
        <v>170</v>
      </c>
      <c r="D14" s="21">
        <f>VLOOKUP(A14,DBMS_TYPE_SIZES[],4,FALSE)</f>
        <v>171</v>
      </c>
      <c r="E14" t="s">
        <v>1760</v>
      </c>
      <c r="F14" t="s">
        <v>1761</v>
      </c>
      <c r="G14" t="s">
        <v>1763</v>
      </c>
      <c r="H14" t="s">
        <v>86</v>
      </c>
      <c r="I14">
        <v>0</v>
      </c>
      <c r="J14">
        <v>170</v>
      </c>
      <c r="K14">
        <v>0</v>
      </c>
      <c r="L14">
        <v>0</v>
      </c>
    </row>
    <row r="15" spans="1:12">
      <c r="A15" t="str">
        <f t="shared" si="0"/>
        <v>varchar_0_170</v>
      </c>
      <c r="B15" s="21">
        <f>VLOOKUP(A15,DBMS_TYPE_SIZES[],2,FALSE)</f>
        <v>170</v>
      </c>
      <c r="C15" s="21">
        <f>VLOOKUP(A15,DBMS_TYPE_SIZES[],3,FALSE)</f>
        <v>170</v>
      </c>
      <c r="D15" s="21">
        <f>VLOOKUP(A15,DBMS_TYPE_SIZES[],4,FALSE)</f>
        <v>171</v>
      </c>
      <c r="E15" t="s">
        <v>1760</v>
      </c>
      <c r="F15" t="s">
        <v>1761</v>
      </c>
      <c r="G15" t="s">
        <v>1764</v>
      </c>
      <c r="H15" t="s">
        <v>86</v>
      </c>
      <c r="I15">
        <v>0</v>
      </c>
      <c r="J15">
        <v>170</v>
      </c>
      <c r="K15">
        <v>0</v>
      </c>
      <c r="L15">
        <v>0</v>
      </c>
    </row>
    <row r="16" spans="1:12">
      <c r="A16" t="str">
        <f t="shared" si="0"/>
        <v>varchar_0_170</v>
      </c>
      <c r="B16" s="21">
        <f>VLOOKUP(A16,DBMS_TYPE_SIZES[],2,FALSE)</f>
        <v>170</v>
      </c>
      <c r="C16" s="21">
        <f>VLOOKUP(A16,DBMS_TYPE_SIZES[],3,FALSE)</f>
        <v>170</v>
      </c>
      <c r="D16" s="21">
        <f>VLOOKUP(A16,DBMS_TYPE_SIZES[],4,FALSE)</f>
        <v>171</v>
      </c>
      <c r="E16" t="s">
        <v>1760</v>
      </c>
      <c r="F16" t="s">
        <v>1761</v>
      </c>
      <c r="G16" t="s">
        <v>1765</v>
      </c>
      <c r="H16" t="s">
        <v>86</v>
      </c>
      <c r="I16">
        <v>0</v>
      </c>
      <c r="J16">
        <v>170</v>
      </c>
      <c r="K16">
        <v>0</v>
      </c>
      <c r="L16">
        <v>0</v>
      </c>
    </row>
    <row r="17" spans="1:12">
      <c r="A17" t="str">
        <f t="shared" si="0"/>
        <v>int_10_4</v>
      </c>
      <c r="B17" s="21">
        <f>VLOOKUP(A17,DBMS_TYPE_SIZES[],2,FALSE)</f>
        <v>9</v>
      </c>
      <c r="C17" s="21">
        <f>VLOOKUP(A17,DBMS_TYPE_SIZES[],3,FALSE)</f>
        <v>4</v>
      </c>
      <c r="D17" s="21">
        <f>VLOOKUP(A17,DBMS_TYPE_SIZES[],4,FALSE)</f>
        <v>4</v>
      </c>
      <c r="E17" t="s">
        <v>1760</v>
      </c>
      <c r="F17" t="s">
        <v>1766</v>
      </c>
      <c r="G17" t="s">
        <v>96</v>
      </c>
      <c r="H17" t="s">
        <v>18</v>
      </c>
      <c r="I17">
        <v>10</v>
      </c>
      <c r="J17">
        <v>4</v>
      </c>
      <c r="K17">
        <v>1</v>
      </c>
      <c r="L17">
        <v>0</v>
      </c>
    </row>
    <row r="18" spans="1:12">
      <c r="A18" t="str">
        <f t="shared" si="0"/>
        <v>varchar_0_50</v>
      </c>
      <c r="B18" s="21">
        <f>VLOOKUP(A18,DBMS_TYPE_SIZES[],2,FALSE)</f>
        <v>50</v>
      </c>
      <c r="C18" s="21">
        <f>VLOOKUP(A18,DBMS_TYPE_SIZES[],3,FALSE)</f>
        <v>50</v>
      </c>
      <c r="D18" s="21">
        <f>VLOOKUP(A18,DBMS_TYPE_SIZES[],4,FALSE)</f>
        <v>51</v>
      </c>
      <c r="E18" t="s">
        <v>1767</v>
      </c>
      <c r="F18" t="s">
        <v>1768</v>
      </c>
      <c r="G18" t="s">
        <v>1769</v>
      </c>
      <c r="H18" t="s">
        <v>86</v>
      </c>
      <c r="I18">
        <v>0</v>
      </c>
      <c r="J18">
        <v>50</v>
      </c>
      <c r="K18">
        <v>1</v>
      </c>
      <c r="L18">
        <v>0</v>
      </c>
    </row>
    <row r="19" spans="1:12">
      <c r="A19" t="str">
        <f t="shared" si="0"/>
        <v>varchar_0_170</v>
      </c>
      <c r="B19" s="21">
        <f>VLOOKUP(A19,DBMS_TYPE_SIZES[],2,FALSE)</f>
        <v>170</v>
      </c>
      <c r="C19" s="21">
        <f>VLOOKUP(A19,DBMS_TYPE_SIZES[],3,FALSE)</f>
        <v>170</v>
      </c>
      <c r="D19" s="21">
        <f>VLOOKUP(A19,DBMS_TYPE_SIZES[],4,FALSE)</f>
        <v>171</v>
      </c>
      <c r="E19" t="s">
        <v>1767</v>
      </c>
      <c r="F19" t="s">
        <v>1768</v>
      </c>
      <c r="G19" t="s">
        <v>1770</v>
      </c>
      <c r="H19" t="s">
        <v>86</v>
      </c>
      <c r="I19">
        <v>0</v>
      </c>
      <c r="J19">
        <v>170</v>
      </c>
      <c r="K19">
        <v>0</v>
      </c>
      <c r="L19">
        <v>0</v>
      </c>
    </row>
    <row r="20" spans="1:12">
      <c r="A20" t="str">
        <f t="shared" si="0"/>
        <v>int_10_4</v>
      </c>
      <c r="B20" s="21">
        <f>VLOOKUP(A20,DBMS_TYPE_SIZES[],2,FALSE)</f>
        <v>9</v>
      </c>
      <c r="C20" s="21">
        <f>VLOOKUP(A20,DBMS_TYPE_SIZES[],3,FALSE)</f>
        <v>4</v>
      </c>
      <c r="D20" s="21">
        <f>VLOOKUP(A20,DBMS_TYPE_SIZES[],4,FALSE)</f>
        <v>4</v>
      </c>
      <c r="E20" t="s">
        <v>1767</v>
      </c>
      <c r="F20" t="s">
        <v>1771</v>
      </c>
      <c r="G20" t="s">
        <v>96</v>
      </c>
      <c r="H20" t="s">
        <v>18</v>
      </c>
      <c r="I20">
        <v>10</v>
      </c>
      <c r="J20">
        <v>4</v>
      </c>
      <c r="K20">
        <v>1</v>
      </c>
      <c r="L20">
        <v>0</v>
      </c>
    </row>
    <row r="21" spans="1:12">
      <c r="A21" t="str">
        <f t="shared" si="0"/>
        <v>int_10_4</v>
      </c>
      <c r="B21" s="21">
        <f>VLOOKUP(A21,DBMS_TYPE_SIZES[],2,FALSE)</f>
        <v>9</v>
      </c>
      <c r="C21" s="21">
        <f>VLOOKUP(A21,DBMS_TYPE_SIZES[],3,FALSE)</f>
        <v>4</v>
      </c>
      <c r="D21" s="21">
        <f>VLOOKUP(A21,DBMS_TYPE_SIZES[],4,FALSE)</f>
        <v>4</v>
      </c>
      <c r="E21" t="s">
        <v>1772</v>
      </c>
      <c r="F21" t="s">
        <v>1773</v>
      </c>
      <c r="G21" t="s">
        <v>129</v>
      </c>
      <c r="H21" t="s">
        <v>18</v>
      </c>
      <c r="I21">
        <v>10</v>
      </c>
      <c r="J21">
        <v>4</v>
      </c>
      <c r="K21">
        <v>1</v>
      </c>
      <c r="L21">
        <v>0</v>
      </c>
    </row>
    <row r="22" spans="1:12">
      <c r="A22" t="str">
        <f t="shared" si="0"/>
        <v>int_10_4</v>
      </c>
      <c r="B22" s="21">
        <f>VLOOKUP(A22,DBMS_TYPE_SIZES[],2,FALSE)</f>
        <v>9</v>
      </c>
      <c r="C22" s="21">
        <f>VLOOKUP(A22,DBMS_TYPE_SIZES[],3,FALSE)</f>
        <v>4</v>
      </c>
      <c r="D22" s="21">
        <f>VLOOKUP(A22,DBMS_TYPE_SIZES[],4,FALSE)</f>
        <v>4</v>
      </c>
      <c r="E22" t="s">
        <v>1772</v>
      </c>
      <c r="F22" t="s">
        <v>1773</v>
      </c>
      <c r="G22" t="s">
        <v>1774</v>
      </c>
      <c r="H22" t="s">
        <v>18</v>
      </c>
      <c r="I22">
        <v>10</v>
      </c>
      <c r="J22">
        <v>4</v>
      </c>
      <c r="K22">
        <v>0</v>
      </c>
      <c r="L22">
        <v>0</v>
      </c>
    </row>
    <row r="23" spans="1:12">
      <c r="A23" t="str">
        <f t="shared" si="0"/>
        <v>int_10_4</v>
      </c>
      <c r="B23" s="21">
        <f>VLOOKUP(A23,DBMS_TYPE_SIZES[],2,FALSE)</f>
        <v>9</v>
      </c>
      <c r="C23" s="21">
        <f>VLOOKUP(A23,DBMS_TYPE_SIZES[],3,FALSE)</f>
        <v>4</v>
      </c>
      <c r="D23" s="21">
        <f>VLOOKUP(A23,DBMS_TYPE_SIZES[],4,FALSE)</f>
        <v>4</v>
      </c>
      <c r="E23" t="s">
        <v>1772</v>
      </c>
      <c r="F23" t="s">
        <v>1773</v>
      </c>
      <c r="G23" t="s">
        <v>1775</v>
      </c>
      <c r="H23" t="s">
        <v>18</v>
      </c>
      <c r="I23">
        <v>10</v>
      </c>
      <c r="J23">
        <v>4</v>
      </c>
      <c r="K23">
        <v>0</v>
      </c>
      <c r="L23">
        <v>0</v>
      </c>
    </row>
    <row r="24" spans="1:12">
      <c r="A24" t="str">
        <f t="shared" si="0"/>
        <v>int_10_4</v>
      </c>
      <c r="B24" s="21">
        <f>VLOOKUP(A24,DBMS_TYPE_SIZES[],2,FALSE)</f>
        <v>9</v>
      </c>
      <c r="C24" s="21">
        <f>VLOOKUP(A24,DBMS_TYPE_SIZES[],3,FALSE)</f>
        <v>4</v>
      </c>
      <c r="D24" s="21">
        <f>VLOOKUP(A24,DBMS_TYPE_SIZES[],4,FALSE)</f>
        <v>4</v>
      </c>
      <c r="E24" t="s">
        <v>1772</v>
      </c>
      <c r="F24" t="s">
        <v>1773</v>
      </c>
      <c r="G24" t="s">
        <v>67</v>
      </c>
      <c r="H24" t="s">
        <v>18</v>
      </c>
      <c r="I24">
        <v>10</v>
      </c>
      <c r="J24">
        <v>4</v>
      </c>
      <c r="K24">
        <v>0</v>
      </c>
      <c r="L24">
        <v>0</v>
      </c>
    </row>
    <row r="25" spans="1:12">
      <c r="A25" t="str">
        <f t="shared" si="0"/>
        <v>int_10_4</v>
      </c>
      <c r="B25" s="21">
        <f>VLOOKUP(A25,DBMS_TYPE_SIZES[],2,FALSE)</f>
        <v>9</v>
      </c>
      <c r="C25" s="21">
        <f>VLOOKUP(A25,DBMS_TYPE_SIZES[],3,FALSE)</f>
        <v>4</v>
      </c>
      <c r="D25" s="21">
        <f>VLOOKUP(A25,DBMS_TYPE_SIZES[],4,FALSE)</f>
        <v>4</v>
      </c>
      <c r="E25" t="s">
        <v>60</v>
      </c>
      <c r="F25" t="s">
        <v>1249</v>
      </c>
      <c r="G25" t="s">
        <v>67</v>
      </c>
      <c r="H25" t="s">
        <v>18</v>
      </c>
      <c r="I25">
        <v>10</v>
      </c>
      <c r="J25">
        <v>4</v>
      </c>
      <c r="K25">
        <v>1</v>
      </c>
      <c r="L25">
        <v>0</v>
      </c>
    </row>
    <row r="26" spans="1:12">
      <c r="A26" t="str">
        <f t="shared" si="0"/>
        <v>int_10_4</v>
      </c>
      <c r="B26" s="21">
        <f>VLOOKUP(A26,DBMS_TYPE_SIZES[],2,FALSE)</f>
        <v>9</v>
      </c>
      <c r="C26" s="21">
        <f>VLOOKUP(A26,DBMS_TYPE_SIZES[],3,FALSE)</f>
        <v>4</v>
      </c>
      <c r="D26" s="21">
        <f>VLOOKUP(A26,DBMS_TYPE_SIZES[],4,FALSE)</f>
        <v>4</v>
      </c>
      <c r="E26" t="s">
        <v>60</v>
      </c>
      <c r="F26" t="s">
        <v>1250</v>
      </c>
      <c r="G26" t="s">
        <v>64</v>
      </c>
      <c r="H26" t="s">
        <v>18</v>
      </c>
      <c r="I26">
        <v>10</v>
      </c>
      <c r="J26">
        <v>4</v>
      </c>
      <c r="K26">
        <v>1</v>
      </c>
      <c r="L26">
        <v>0</v>
      </c>
    </row>
    <row r="27" spans="1:12">
      <c r="A27" t="str">
        <f t="shared" si="0"/>
        <v>numeric_19_9</v>
      </c>
      <c r="B27" s="21">
        <f>VLOOKUP(A27,DBMS_TYPE_SIZES[],2,FALSE)</f>
        <v>9</v>
      </c>
      <c r="C27" s="21">
        <f>VLOOKUP(A27,DBMS_TYPE_SIZES[],3,FALSE)</f>
        <v>9</v>
      </c>
      <c r="D27" s="21">
        <f>VLOOKUP(A27,DBMS_TYPE_SIZES[],4,FALSE)</f>
        <v>9</v>
      </c>
      <c r="E27" t="s">
        <v>60</v>
      </c>
      <c r="F27" t="s">
        <v>348</v>
      </c>
      <c r="G27" t="s">
        <v>61</v>
      </c>
      <c r="H27" t="s">
        <v>62</v>
      </c>
      <c r="I27">
        <v>19</v>
      </c>
      <c r="J27">
        <v>9</v>
      </c>
      <c r="K27">
        <v>1</v>
      </c>
      <c r="L27">
        <v>0</v>
      </c>
    </row>
    <row r="28" spans="1:12">
      <c r="A28" t="str">
        <f t="shared" si="0"/>
        <v>int_10_4</v>
      </c>
      <c r="B28" s="21">
        <f>VLOOKUP(A28,DBMS_TYPE_SIZES[],2,FALSE)</f>
        <v>9</v>
      </c>
      <c r="C28" s="21">
        <f>VLOOKUP(A28,DBMS_TYPE_SIZES[],3,FALSE)</f>
        <v>4</v>
      </c>
      <c r="D28" s="21">
        <f>VLOOKUP(A28,DBMS_TYPE_SIZES[],4,FALSE)</f>
        <v>4</v>
      </c>
      <c r="E28" t="s">
        <v>65</v>
      </c>
      <c r="F28" t="s">
        <v>349</v>
      </c>
      <c r="G28" t="s">
        <v>67</v>
      </c>
      <c r="H28" t="s">
        <v>18</v>
      </c>
      <c r="I28">
        <v>10</v>
      </c>
      <c r="J28">
        <v>4</v>
      </c>
      <c r="K28">
        <v>1</v>
      </c>
      <c r="L28">
        <v>0</v>
      </c>
    </row>
    <row r="29" spans="1:12">
      <c r="A29" t="str">
        <f t="shared" si="0"/>
        <v>int_10_4</v>
      </c>
      <c r="B29" s="21">
        <f>VLOOKUP(A29,DBMS_TYPE_SIZES[],2,FALSE)</f>
        <v>9</v>
      </c>
      <c r="C29" s="21">
        <f>VLOOKUP(A29,DBMS_TYPE_SIZES[],3,FALSE)</f>
        <v>4</v>
      </c>
      <c r="D29" s="21">
        <f>VLOOKUP(A29,DBMS_TYPE_SIZES[],4,FALSE)</f>
        <v>4</v>
      </c>
      <c r="E29" t="s">
        <v>65</v>
      </c>
      <c r="F29" t="s">
        <v>350</v>
      </c>
      <c r="G29" t="s">
        <v>64</v>
      </c>
      <c r="H29" t="s">
        <v>18</v>
      </c>
      <c r="I29">
        <v>10</v>
      </c>
      <c r="J29">
        <v>4</v>
      </c>
      <c r="K29">
        <v>1</v>
      </c>
      <c r="L29">
        <v>0</v>
      </c>
    </row>
    <row r="30" spans="1:12">
      <c r="A30" t="str">
        <f t="shared" si="0"/>
        <v>int_10_4</v>
      </c>
      <c r="B30" s="21">
        <f>VLOOKUP(A30,DBMS_TYPE_SIZES[],2,FALSE)</f>
        <v>9</v>
      </c>
      <c r="C30" s="21">
        <f>VLOOKUP(A30,DBMS_TYPE_SIZES[],3,FALSE)</f>
        <v>4</v>
      </c>
      <c r="D30" s="21">
        <f>VLOOKUP(A30,DBMS_TYPE_SIZES[],4,FALSE)</f>
        <v>4</v>
      </c>
      <c r="E30" t="s">
        <v>65</v>
      </c>
      <c r="F30" t="s">
        <v>1776</v>
      </c>
      <c r="G30" t="s">
        <v>288</v>
      </c>
      <c r="H30" t="s">
        <v>18</v>
      </c>
      <c r="I30">
        <v>10</v>
      </c>
      <c r="J30">
        <v>4</v>
      </c>
      <c r="K30">
        <v>1</v>
      </c>
      <c r="L30">
        <v>1</v>
      </c>
    </row>
    <row r="31" spans="1:12">
      <c r="A31" t="str">
        <f t="shared" si="0"/>
        <v>int_10_4</v>
      </c>
      <c r="B31" s="21">
        <f>VLOOKUP(A31,DBMS_TYPE_SIZES[],2,FALSE)</f>
        <v>9</v>
      </c>
      <c r="C31" s="21">
        <f>VLOOKUP(A31,DBMS_TYPE_SIZES[],3,FALSE)</f>
        <v>4</v>
      </c>
      <c r="D31" s="21">
        <f>VLOOKUP(A31,DBMS_TYPE_SIZES[],4,FALSE)</f>
        <v>4</v>
      </c>
      <c r="E31" t="s">
        <v>65</v>
      </c>
      <c r="F31" t="s">
        <v>1576</v>
      </c>
      <c r="G31" t="s">
        <v>497</v>
      </c>
      <c r="H31" t="s">
        <v>18</v>
      </c>
      <c r="I31">
        <v>10</v>
      </c>
      <c r="J31">
        <v>4</v>
      </c>
      <c r="K31">
        <v>1</v>
      </c>
      <c r="L31">
        <v>0</v>
      </c>
    </row>
    <row r="32" spans="1:12">
      <c r="A32" t="str">
        <f t="shared" si="0"/>
        <v>int_10_4</v>
      </c>
      <c r="B32" s="21">
        <f>VLOOKUP(A32,DBMS_TYPE_SIZES[],2,FALSE)</f>
        <v>9</v>
      </c>
      <c r="C32" s="21">
        <f>VLOOKUP(A32,DBMS_TYPE_SIZES[],3,FALSE)</f>
        <v>4</v>
      </c>
      <c r="D32" s="21">
        <f>VLOOKUP(A32,DBMS_TYPE_SIZES[],4,FALSE)</f>
        <v>4</v>
      </c>
      <c r="E32" t="s">
        <v>65</v>
      </c>
      <c r="F32" t="s">
        <v>1576</v>
      </c>
      <c r="G32" t="s">
        <v>498</v>
      </c>
      <c r="H32" t="s">
        <v>18</v>
      </c>
      <c r="I32">
        <v>10</v>
      </c>
      <c r="J32">
        <v>4</v>
      </c>
      <c r="K32">
        <v>0</v>
      </c>
      <c r="L32">
        <v>0</v>
      </c>
    </row>
    <row r="33" spans="1:12">
      <c r="A33" t="str">
        <f t="shared" si="0"/>
        <v>int_10_4</v>
      </c>
      <c r="B33" s="21">
        <f>VLOOKUP(A33,DBMS_TYPE_SIZES[],2,FALSE)</f>
        <v>9</v>
      </c>
      <c r="C33" s="21">
        <f>VLOOKUP(A33,DBMS_TYPE_SIZES[],3,FALSE)</f>
        <v>4</v>
      </c>
      <c r="D33" s="21">
        <f>VLOOKUP(A33,DBMS_TYPE_SIZES[],4,FALSE)</f>
        <v>4</v>
      </c>
      <c r="E33" t="s">
        <v>65</v>
      </c>
      <c r="F33" t="s">
        <v>1576</v>
      </c>
      <c r="G33" t="s">
        <v>291</v>
      </c>
      <c r="H33" t="s">
        <v>18</v>
      </c>
      <c r="I33">
        <v>10</v>
      </c>
      <c r="J33">
        <v>4</v>
      </c>
      <c r="K33">
        <v>0</v>
      </c>
      <c r="L33">
        <v>1</v>
      </c>
    </row>
    <row r="34" spans="1:12">
      <c r="A34" t="str">
        <f t="shared" si="0"/>
        <v>numeric_19_9</v>
      </c>
      <c r="B34" s="21">
        <f>VLOOKUP(A34,DBMS_TYPE_SIZES[],2,FALSE)</f>
        <v>9</v>
      </c>
      <c r="C34" s="21">
        <f>VLOOKUP(A34,DBMS_TYPE_SIZES[],3,FALSE)</f>
        <v>9</v>
      </c>
      <c r="D34" s="21">
        <f>VLOOKUP(A34,DBMS_TYPE_SIZES[],4,FALSE)</f>
        <v>9</v>
      </c>
      <c r="E34" t="s">
        <v>65</v>
      </c>
      <c r="F34" t="s">
        <v>351</v>
      </c>
      <c r="G34" t="s">
        <v>66</v>
      </c>
      <c r="H34" t="s">
        <v>62</v>
      </c>
      <c r="I34">
        <v>19</v>
      </c>
      <c r="J34">
        <v>9</v>
      </c>
      <c r="K34">
        <v>1</v>
      </c>
      <c r="L34">
        <v>0</v>
      </c>
    </row>
    <row r="35" spans="1:12">
      <c r="A35" t="str">
        <f t="shared" si="0"/>
        <v>int_10_4</v>
      </c>
      <c r="B35" s="21">
        <f>VLOOKUP(A35,DBMS_TYPE_SIZES[],2,FALSE)</f>
        <v>9</v>
      </c>
      <c r="C35" s="21">
        <f>VLOOKUP(A35,DBMS_TYPE_SIZES[],3,FALSE)</f>
        <v>4</v>
      </c>
      <c r="D35" s="21">
        <f>VLOOKUP(A35,DBMS_TYPE_SIZES[],4,FALSE)</f>
        <v>4</v>
      </c>
      <c r="E35" t="s">
        <v>68</v>
      </c>
      <c r="F35" t="s">
        <v>1251</v>
      </c>
      <c r="G35" t="s">
        <v>70</v>
      </c>
      <c r="H35" t="s">
        <v>18</v>
      </c>
      <c r="I35">
        <v>10</v>
      </c>
      <c r="J35">
        <v>4</v>
      </c>
      <c r="K35">
        <v>1</v>
      </c>
      <c r="L35">
        <v>0</v>
      </c>
    </row>
    <row r="36" spans="1:12">
      <c r="A36" t="str">
        <f t="shared" si="0"/>
        <v>int_10_4</v>
      </c>
      <c r="B36" s="21">
        <f>VLOOKUP(A36,DBMS_TYPE_SIZES[],2,FALSE)</f>
        <v>9</v>
      </c>
      <c r="C36" s="21">
        <f>VLOOKUP(A36,DBMS_TYPE_SIZES[],3,FALSE)</f>
        <v>4</v>
      </c>
      <c r="D36" s="21">
        <f>VLOOKUP(A36,DBMS_TYPE_SIZES[],4,FALSE)</f>
        <v>4</v>
      </c>
      <c r="E36" t="s">
        <v>68</v>
      </c>
      <c r="F36" t="s">
        <v>1251</v>
      </c>
      <c r="G36" t="s">
        <v>67</v>
      </c>
      <c r="H36" t="s">
        <v>18</v>
      </c>
      <c r="I36">
        <v>10</v>
      </c>
      <c r="J36">
        <v>4</v>
      </c>
      <c r="K36">
        <v>0</v>
      </c>
      <c r="L36">
        <v>0</v>
      </c>
    </row>
    <row r="37" spans="1:12">
      <c r="A37" t="str">
        <f t="shared" si="0"/>
        <v>varchar_0_64</v>
      </c>
      <c r="B37" s="21">
        <f>VLOOKUP(A37,DBMS_TYPE_SIZES[],2,FALSE)</f>
        <v>64</v>
      </c>
      <c r="C37" s="21">
        <f>VLOOKUP(A37,DBMS_TYPE_SIZES[],3,FALSE)</f>
        <v>64</v>
      </c>
      <c r="D37" s="21">
        <f>VLOOKUP(A37,DBMS_TYPE_SIZES[],4,FALSE)</f>
        <v>65</v>
      </c>
      <c r="E37" t="s">
        <v>68</v>
      </c>
      <c r="F37" t="s">
        <v>1252</v>
      </c>
      <c r="G37" t="s">
        <v>509</v>
      </c>
      <c r="H37" t="s">
        <v>86</v>
      </c>
      <c r="I37">
        <v>0</v>
      </c>
      <c r="J37">
        <v>64</v>
      </c>
      <c r="K37">
        <v>1</v>
      </c>
      <c r="L37">
        <v>1</v>
      </c>
    </row>
    <row r="38" spans="1:12">
      <c r="A38" t="str">
        <f t="shared" si="0"/>
        <v>int_10_4</v>
      </c>
      <c r="B38" s="21">
        <f>VLOOKUP(A38,DBMS_TYPE_SIZES[],2,FALSE)</f>
        <v>9</v>
      </c>
      <c r="C38" s="21">
        <f>VLOOKUP(A38,DBMS_TYPE_SIZES[],3,FALSE)</f>
        <v>4</v>
      </c>
      <c r="D38" s="21">
        <f>VLOOKUP(A38,DBMS_TYPE_SIZES[],4,FALSE)</f>
        <v>4</v>
      </c>
      <c r="E38" t="s">
        <v>68</v>
      </c>
      <c r="F38" t="s">
        <v>1253</v>
      </c>
      <c r="G38" t="s">
        <v>64</v>
      </c>
      <c r="H38" t="s">
        <v>18</v>
      </c>
      <c r="I38">
        <v>10</v>
      </c>
      <c r="J38">
        <v>4</v>
      </c>
      <c r="K38">
        <v>1</v>
      </c>
      <c r="L38">
        <v>0</v>
      </c>
    </row>
    <row r="39" spans="1:12">
      <c r="A39" t="str">
        <f t="shared" si="0"/>
        <v>numeric_19_9</v>
      </c>
      <c r="B39" s="21">
        <f>VLOOKUP(A39,DBMS_TYPE_SIZES[],2,FALSE)</f>
        <v>9</v>
      </c>
      <c r="C39" s="21">
        <f>VLOOKUP(A39,DBMS_TYPE_SIZES[],3,FALSE)</f>
        <v>9</v>
      </c>
      <c r="D39" s="21">
        <f>VLOOKUP(A39,DBMS_TYPE_SIZES[],4,FALSE)</f>
        <v>9</v>
      </c>
      <c r="E39" t="s">
        <v>68</v>
      </c>
      <c r="F39" t="s">
        <v>352</v>
      </c>
      <c r="G39" t="s">
        <v>69</v>
      </c>
      <c r="H39" t="s">
        <v>62</v>
      </c>
      <c r="I39">
        <v>19</v>
      </c>
      <c r="J39">
        <v>9</v>
      </c>
      <c r="K39">
        <v>1</v>
      </c>
      <c r="L39">
        <v>0</v>
      </c>
    </row>
    <row r="40" spans="1:12">
      <c r="A40" t="str">
        <f t="shared" si="0"/>
        <v>int_10_4</v>
      </c>
      <c r="B40" s="21">
        <f>VLOOKUP(A40,DBMS_TYPE_SIZES[],2,FALSE)</f>
        <v>9</v>
      </c>
      <c r="C40" s="21">
        <f>VLOOKUP(A40,DBMS_TYPE_SIZES[],3,FALSE)</f>
        <v>4</v>
      </c>
      <c r="D40" s="21">
        <f>VLOOKUP(A40,DBMS_TYPE_SIZES[],4,FALSE)</f>
        <v>4</v>
      </c>
      <c r="E40" t="s">
        <v>71</v>
      </c>
      <c r="F40" t="s">
        <v>353</v>
      </c>
      <c r="G40" t="s">
        <v>72</v>
      </c>
      <c r="H40" t="s">
        <v>18</v>
      </c>
      <c r="I40">
        <v>10</v>
      </c>
      <c r="J40">
        <v>4</v>
      </c>
      <c r="K40">
        <v>1</v>
      </c>
      <c r="L40">
        <v>0</v>
      </c>
    </row>
    <row r="41" spans="1:12">
      <c r="A41" t="str">
        <f t="shared" si="0"/>
        <v>numeric_19_9</v>
      </c>
      <c r="B41" s="21">
        <f>VLOOKUP(A41,DBMS_TYPE_SIZES[],2,FALSE)</f>
        <v>9</v>
      </c>
      <c r="C41" s="21">
        <f>VLOOKUP(A41,DBMS_TYPE_SIZES[],3,FALSE)</f>
        <v>9</v>
      </c>
      <c r="D41" s="21">
        <f>VLOOKUP(A41,DBMS_TYPE_SIZES[],4,FALSE)</f>
        <v>9</v>
      </c>
      <c r="E41" t="s">
        <v>73</v>
      </c>
      <c r="F41" t="s">
        <v>1254</v>
      </c>
      <c r="G41" t="s">
        <v>69</v>
      </c>
      <c r="H41" t="s">
        <v>62</v>
      </c>
      <c r="I41">
        <v>19</v>
      </c>
      <c r="J41">
        <v>9</v>
      </c>
      <c r="K41">
        <v>1</v>
      </c>
      <c r="L41">
        <v>1</v>
      </c>
    </row>
    <row r="42" spans="1:12">
      <c r="A42" t="str">
        <f t="shared" si="0"/>
        <v>int_10_4</v>
      </c>
      <c r="B42" s="21">
        <f>VLOOKUP(A42,DBMS_TYPE_SIZES[],2,FALSE)</f>
        <v>9</v>
      </c>
      <c r="C42" s="21">
        <f>VLOOKUP(A42,DBMS_TYPE_SIZES[],3,FALSE)</f>
        <v>4</v>
      </c>
      <c r="D42" s="21">
        <f>VLOOKUP(A42,DBMS_TYPE_SIZES[],4,FALSE)</f>
        <v>4</v>
      </c>
      <c r="E42" t="s">
        <v>73</v>
      </c>
      <c r="F42" t="s">
        <v>1255</v>
      </c>
      <c r="G42" t="s">
        <v>67</v>
      </c>
      <c r="H42" t="s">
        <v>18</v>
      </c>
      <c r="I42">
        <v>10</v>
      </c>
      <c r="J42">
        <v>4</v>
      </c>
      <c r="K42">
        <v>1</v>
      </c>
      <c r="L42">
        <v>0</v>
      </c>
    </row>
    <row r="43" spans="1:12">
      <c r="A43" t="str">
        <f t="shared" si="0"/>
        <v>int_10_4</v>
      </c>
      <c r="B43" s="21">
        <f>VLOOKUP(A43,DBMS_TYPE_SIZES[],2,FALSE)</f>
        <v>9</v>
      </c>
      <c r="C43" s="21">
        <f>VLOOKUP(A43,DBMS_TYPE_SIZES[],3,FALSE)</f>
        <v>4</v>
      </c>
      <c r="D43" s="21">
        <f>VLOOKUP(A43,DBMS_TYPE_SIZES[],4,FALSE)</f>
        <v>4</v>
      </c>
      <c r="E43" t="s">
        <v>73</v>
      </c>
      <c r="F43" t="s">
        <v>1256</v>
      </c>
      <c r="G43" t="s">
        <v>64</v>
      </c>
      <c r="H43" t="s">
        <v>18</v>
      </c>
      <c r="I43">
        <v>10</v>
      </c>
      <c r="J43">
        <v>4</v>
      </c>
      <c r="K43">
        <v>1</v>
      </c>
      <c r="L43">
        <v>0</v>
      </c>
    </row>
    <row r="44" spans="1:12">
      <c r="A44" t="str">
        <f t="shared" si="0"/>
        <v>numeric_19_9</v>
      </c>
      <c r="B44" s="21">
        <f>VLOOKUP(A44,DBMS_TYPE_SIZES[],2,FALSE)</f>
        <v>9</v>
      </c>
      <c r="C44" s="21">
        <f>VLOOKUP(A44,DBMS_TYPE_SIZES[],3,FALSE)</f>
        <v>9</v>
      </c>
      <c r="D44" s="21">
        <f>VLOOKUP(A44,DBMS_TYPE_SIZES[],4,FALSE)</f>
        <v>9</v>
      </c>
      <c r="E44" t="s">
        <v>73</v>
      </c>
      <c r="F44" t="s">
        <v>354</v>
      </c>
      <c r="G44" t="s">
        <v>74</v>
      </c>
      <c r="H44" t="s">
        <v>62</v>
      </c>
      <c r="I44">
        <v>19</v>
      </c>
      <c r="J44">
        <v>9</v>
      </c>
      <c r="K44">
        <v>1</v>
      </c>
      <c r="L44">
        <v>0</v>
      </c>
    </row>
    <row r="45" spans="1:12">
      <c r="A45" t="str">
        <f t="shared" si="0"/>
        <v>numeric_19_9</v>
      </c>
      <c r="B45" s="21">
        <f>VLOOKUP(A45,DBMS_TYPE_SIZES[],2,FALSE)</f>
        <v>9</v>
      </c>
      <c r="C45" s="21">
        <f>VLOOKUP(A45,DBMS_TYPE_SIZES[],3,FALSE)</f>
        <v>9</v>
      </c>
      <c r="D45" s="21">
        <f>VLOOKUP(A45,DBMS_TYPE_SIZES[],4,FALSE)</f>
        <v>9</v>
      </c>
      <c r="E45" t="s">
        <v>75</v>
      </c>
      <c r="F45" t="s">
        <v>1257</v>
      </c>
      <c r="G45" t="s">
        <v>69</v>
      </c>
      <c r="H45" t="s">
        <v>62</v>
      </c>
      <c r="I45">
        <v>19</v>
      </c>
      <c r="J45">
        <v>9</v>
      </c>
      <c r="K45">
        <v>1</v>
      </c>
      <c r="L45">
        <v>1</v>
      </c>
    </row>
    <row r="46" spans="1:12">
      <c r="A46" t="str">
        <f t="shared" si="0"/>
        <v>varchar_0_64</v>
      </c>
      <c r="B46" s="21">
        <f>VLOOKUP(A46,DBMS_TYPE_SIZES[],2,FALSE)</f>
        <v>64</v>
      </c>
      <c r="C46" s="21">
        <f>VLOOKUP(A46,DBMS_TYPE_SIZES[],3,FALSE)</f>
        <v>64</v>
      </c>
      <c r="D46" s="21">
        <f>VLOOKUP(A46,DBMS_TYPE_SIZES[],4,FALSE)</f>
        <v>65</v>
      </c>
      <c r="E46" t="s">
        <v>75</v>
      </c>
      <c r="F46" t="s">
        <v>1577</v>
      </c>
      <c r="G46" t="s">
        <v>115</v>
      </c>
      <c r="H46" t="s">
        <v>86</v>
      </c>
      <c r="I46">
        <v>0</v>
      </c>
      <c r="J46">
        <v>64</v>
      </c>
      <c r="K46">
        <v>1</v>
      </c>
      <c r="L46">
        <v>1</v>
      </c>
    </row>
    <row r="47" spans="1:12">
      <c r="A47" t="str">
        <f t="shared" si="0"/>
        <v>int_10_4</v>
      </c>
      <c r="B47" s="21">
        <f>VLOOKUP(A47,DBMS_TYPE_SIZES[],2,FALSE)</f>
        <v>9</v>
      </c>
      <c r="C47" s="21">
        <f>VLOOKUP(A47,DBMS_TYPE_SIZES[],3,FALSE)</f>
        <v>4</v>
      </c>
      <c r="D47" s="21">
        <f>VLOOKUP(A47,DBMS_TYPE_SIZES[],4,FALSE)</f>
        <v>4</v>
      </c>
      <c r="E47" t="s">
        <v>75</v>
      </c>
      <c r="F47" t="s">
        <v>1258</v>
      </c>
      <c r="G47" t="s">
        <v>67</v>
      </c>
      <c r="H47" t="s">
        <v>18</v>
      </c>
      <c r="I47">
        <v>10</v>
      </c>
      <c r="J47">
        <v>4</v>
      </c>
      <c r="K47">
        <v>1</v>
      </c>
      <c r="L47">
        <v>0</v>
      </c>
    </row>
    <row r="48" spans="1:12">
      <c r="A48" t="str">
        <f t="shared" si="0"/>
        <v>int_10_4</v>
      </c>
      <c r="B48" s="21">
        <f>VLOOKUP(A48,DBMS_TYPE_SIZES[],2,FALSE)</f>
        <v>9</v>
      </c>
      <c r="C48" s="21">
        <f>VLOOKUP(A48,DBMS_TYPE_SIZES[],3,FALSE)</f>
        <v>4</v>
      </c>
      <c r="D48" s="21">
        <f>VLOOKUP(A48,DBMS_TYPE_SIZES[],4,FALSE)</f>
        <v>4</v>
      </c>
      <c r="E48" t="s">
        <v>75</v>
      </c>
      <c r="F48" t="s">
        <v>1259</v>
      </c>
      <c r="G48" t="s">
        <v>64</v>
      </c>
      <c r="H48" t="s">
        <v>18</v>
      </c>
      <c r="I48">
        <v>10</v>
      </c>
      <c r="J48">
        <v>4</v>
      </c>
      <c r="K48">
        <v>1</v>
      </c>
      <c r="L48">
        <v>0</v>
      </c>
    </row>
    <row r="49" spans="1:12">
      <c r="A49" t="str">
        <f t="shared" si="0"/>
        <v>numeric_19_9</v>
      </c>
      <c r="B49" s="21">
        <f>VLOOKUP(A49,DBMS_TYPE_SIZES[],2,FALSE)</f>
        <v>9</v>
      </c>
      <c r="C49" s="21">
        <f>VLOOKUP(A49,DBMS_TYPE_SIZES[],3,FALSE)</f>
        <v>9</v>
      </c>
      <c r="D49" s="21">
        <f>VLOOKUP(A49,DBMS_TYPE_SIZES[],4,FALSE)</f>
        <v>9</v>
      </c>
      <c r="E49" t="s">
        <v>75</v>
      </c>
      <c r="F49" t="s">
        <v>355</v>
      </c>
      <c r="G49" t="s">
        <v>76</v>
      </c>
      <c r="H49" t="s">
        <v>62</v>
      </c>
      <c r="I49">
        <v>19</v>
      </c>
      <c r="J49">
        <v>9</v>
      </c>
      <c r="K49">
        <v>1</v>
      </c>
      <c r="L49">
        <v>0</v>
      </c>
    </row>
    <row r="50" spans="1:12">
      <c r="A50" t="str">
        <f t="shared" si="0"/>
        <v>int_10_4</v>
      </c>
      <c r="B50" s="21">
        <f>VLOOKUP(A50,DBMS_TYPE_SIZES[],2,FALSE)</f>
        <v>9</v>
      </c>
      <c r="C50" s="21">
        <f>VLOOKUP(A50,DBMS_TYPE_SIZES[],3,FALSE)</f>
        <v>4</v>
      </c>
      <c r="D50" s="21">
        <f>VLOOKUP(A50,DBMS_TYPE_SIZES[],4,FALSE)</f>
        <v>4</v>
      </c>
      <c r="E50" t="s">
        <v>77</v>
      </c>
      <c r="F50" t="s">
        <v>356</v>
      </c>
      <c r="G50" t="s">
        <v>78</v>
      </c>
      <c r="H50" t="s">
        <v>18</v>
      </c>
      <c r="I50">
        <v>10</v>
      </c>
      <c r="J50">
        <v>4</v>
      </c>
      <c r="K50">
        <v>1</v>
      </c>
      <c r="L50">
        <v>0</v>
      </c>
    </row>
    <row r="51" spans="1:12">
      <c r="A51" t="str">
        <f t="shared" si="0"/>
        <v>int_10_4</v>
      </c>
      <c r="B51" s="21">
        <f>VLOOKUP(A51,DBMS_TYPE_SIZES[],2,FALSE)</f>
        <v>9</v>
      </c>
      <c r="C51" s="21">
        <f>VLOOKUP(A51,DBMS_TYPE_SIZES[],3,FALSE)</f>
        <v>4</v>
      </c>
      <c r="D51" s="21">
        <f>VLOOKUP(A51,DBMS_TYPE_SIZES[],4,FALSE)</f>
        <v>4</v>
      </c>
      <c r="E51" t="s">
        <v>79</v>
      </c>
      <c r="F51" t="s">
        <v>1578</v>
      </c>
      <c r="G51" t="s">
        <v>141</v>
      </c>
      <c r="H51" t="s">
        <v>18</v>
      </c>
      <c r="I51">
        <v>10</v>
      </c>
      <c r="J51">
        <v>4</v>
      </c>
      <c r="K51">
        <v>1</v>
      </c>
      <c r="L51">
        <v>0</v>
      </c>
    </row>
    <row r="52" spans="1:12">
      <c r="A52" t="str">
        <f t="shared" si="0"/>
        <v>numeric_19_9</v>
      </c>
      <c r="B52" s="21">
        <f>VLOOKUP(A52,DBMS_TYPE_SIZES[],2,FALSE)</f>
        <v>9</v>
      </c>
      <c r="C52" s="21">
        <f>VLOOKUP(A52,DBMS_TYPE_SIZES[],3,FALSE)</f>
        <v>9</v>
      </c>
      <c r="D52" s="21">
        <f>VLOOKUP(A52,DBMS_TYPE_SIZES[],4,FALSE)</f>
        <v>9</v>
      </c>
      <c r="E52" t="s">
        <v>79</v>
      </c>
      <c r="F52" t="s">
        <v>357</v>
      </c>
      <c r="G52" t="s">
        <v>80</v>
      </c>
      <c r="H52" t="s">
        <v>62</v>
      </c>
      <c r="I52">
        <v>19</v>
      </c>
      <c r="J52">
        <v>9</v>
      </c>
      <c r="K52">
        <v>1</v>
      </c>
      <c r="L52">
        <v>0</v>
      </c>
    </row>
    <row r="53" spans="1:12">
      <c r="A53" t="str">
        <f t="shared" si="0"/>
        <v>numeric_19_9</v>
      </c>
      <c r="B53" s="21">
        <f>VLOOKUP(A53,DBMS_TYPE_SIZES[],2,FALSE)</f>
        <v>9</v>
      </c>
      <c r="C53" s="21">
        <f>VLOOKUP(A53,DBMS_TYPE_SIZES[],3,FALSE)</f>
        <v>9</v>
      </c>
      <c r="D53" s="21">
        <f>VLOOKUP(A53,DBMS_TYPE_SIZES[],4,FALSE)</f>
        <v>9</v>
      </c>
      <c r="E53" t="s">
        <v>1235</v>
      </c>
      <c r="F53" t="s">
        <v>1260</v>
      </c>
      <c r="G53" t="s">
        <v>80</v>
      </c>
      <c r="H53" t="s">
        <v>62</v>
      </c>
      <c r="I53">
        <v>19</v>
      </c>
      <c r="J53">
        <v>9</v>
      </c>
      <c r="K53">
        <v>1</v>
      </c>
      <c r="L53">
        <v>0</v>
      </c>
    </row>
    <row r="54" spans="1:12">
      <c r="A54" t="str">
        <f t="shared" si="0"/>
        <v>int_10_4</v>
      </c>
      <c r="B54" s="21">
        <f>VLOOKUP(A54,DBMS_TYPE_SIZES[],2,FALSE)</f>
        <v>9</v>
      </c>
      <c r="C54" s="21">
        <f>VLOOKUP(A54,DBMS_TYPE_SIZES[],3,FALSE)</f>
        <v>4</v>
      </c>
      <c r="D54" s="21">
        <f>VLOOKUP(A54,DBMS_TYPE_SIZES[],4,FALSE)</f>
        <v>4</v>
      </c>
      <c r="E54" t="s">
        <v>82</v>
      </c>
      <c r="F54" t="s">
        <v>358</v>
      </c>
      <c r="G54" t="s">
        <v>83</v>
      </c>
      <c r="H54" t="s">
        <v>18</v>
      </c>
      <c r="I54">
        <v>10</v>
      </c>
      <c r="J54">
        <v>4</v>
      </c>
      <c r="K54">
        <v>1</v>
      </c>
      <c r="L54">
        <v>0</v>
      </c>
    </row>
    <row r="55" spans="1:12">
      <c r="A55" t="str">
        <f t="shared" si="0"/>
        <v>int_10_4</v>
      </c>
      <c r="B55" s="21">
        <f>VLOOKUP(A55,DBMS_TYPE_SIZES[],2,FALSE)</f>
        <v>9</v>
      </c>
      <c r="C55" s="21">
        <f>VLOOKUP(A55,DBMS_TYPE_SIZES[],3,FALSE)</f>
        <v>4</v>
      </c>
      <c r="D55" s="21">
        <f>VLOOKUP(A55,DBMS_TYPE_SIZES[],4,FALSE)</f>
        <v>4</v>
      </c>
      <c r="E55" t="s">
        <v>84</v>
      </c>
      <c r="F55" t="s">
        <v>1579</v>
      </c>
      <c r="G55" t="s">
        <v>141</v>
      </c>
      <c r="H55" t="s">
        <v>18</v>
      </c>
      <c r="I55">
        <v>10</v>
      </c>
      <c r="J55">
        <v>4</v>
      </c>
      <c r="K55">
        <v>1</v>
      </c>
      <c r="L55">
        <v>0</v>
      </c>
    </row>
    <row r="56" spans="1:12">
      <c r="A56" t="str">
        <f t="shared" si="0"/>
        <v>varchar_0_64</v>
      </c>
      <c r="B56" s="21">
        <f>VLOOKUP(A56,DBMS_TYPE_SIZES[],2,FALSE)</f>
        <v>64</v>
      </c>
      <c r="C56" s="21">
        <f>VLOOKUP(A56,DBMS_TYPE_SIZES[],3,FALSE)</f>
        <v>64</v>
      </c>
      <c r="D56" s="21">
        <f>VLOOKUP(A56,DBMS_TYPE_SIZES[],4,FALSE)</f>
        <v>65</v>
      </c>
      <c r="E56" t="s">
        <v>84</v>
      </c>
      <c r="F56" t="s">
        <v>359</v>
      </c>
      <c r="G56" t="s">
        <v>85</v>
      </c>
      <c r="H56" t="s">
        <v>86</v>
      </c>
      <c r="I56">
        <v>0</v>
      </c>
      <c r="J56">
        <v>64</v>
      </c>
      <c r="K56">
        <v>1</v>
      </c>
      <c r="L56">
        <v>0</v>
      </c>
    </row>
    <row r="57" spans="1:12">
      <c r="A57" t="str">
        <f t="shared" si="0"/>
        <v>varchar_0_32</v>
      </c>
      <c r="B57" s="21">
        <f>VLOOKUP(A57,DBMS_TYPE_SIZES[],2,FALSE)</f>
        <v>32</v>
      </c>
      <c r="C57" s="21">
        <f>VLOOKUP(A57,DBMS_TYPE_SIZES[],3,FALSE)</f>
        <v>32</v>
      </c>
      <c r="D57" s="21">
        <f>VLOOKUP(A57,DBMS_TYPE_SIZES[],4,FALSE)</f>
        <v>33</v>
      </c>
      <c r="E57" t="s">
        <v>84</v>
      </c>
      <c r="F57" t="s">
        <v>359</v>
      </c>
      <c r="G57" t="s">
        <v>87</v>
      </c>
      <c r="H57" t="s">
        <v>86</v>
      </c>
      <c r="I57">
        <v>0</v>
      </c>
      <c r="J57">
        <v>32</v>
      </c>
      <c r="K57">
        <v>0</v>
      </c>
      <c r="L57">
        <v>0</v>
      </c>
    </row>
    <row r="58" spans="1:12">
      <c r="A58" t="str">
        <f t="shared" si="0"/>
        <v>int_10_4</v>
      </c>
      <c r="B58" s="21">
        <f>VLOOKUP(A58,DBMS_TYPE_SIZES[],2,FALSE)</f>
        <v>9</v>
      </c>
      <c r="C58" s="21">
        <f>VLOOKUP(A58,DBMS_TYPE_SIZES[],3,FALSE)</f>
        <v>4</v>
      </c>
      <c r="D58" s="21">
        <f>VLOOKUP(A58,DBMS_TYPE_SIZES[],4,FALSE)</f>
        <v>4</v>
      </c>
      <c r="E58" t="s">
        <v>588</v>
      </c>
      <c r="F58" t="s">
        <v>1261</v>
      </c>
      <c r="G58" t="s">
        <v>141</v>
      </c>
      <c r="H58" t="s">
        <v>18</v>
      </c>
      <c r="I58">
        <v>10</v>
      </c>
      <c r="J58">
        <v>4</v>
      </c>
      <c r="K58">
        <v>1</v>
      </c>
      <c r="L58">
        <v>0</v>
      </c>
    </row>
    <row r="59" spans="1:12">
      <c r="A59" t="str">
        <f t="shared" si="0"/>
        <v>int_10_4</v>
      </c>
      <c r="B59" s="21">
        <f>VLOOKUP(A59,DBMS_TYPE_SIZES[],2,FALSE)</f>
        <v>9</v>
      </c>
      <c r="C59" s="21">
        <f>VLOOKUP(A59,DBMS_TYPE_SIZES[],3,FALSE)</f>
        <v>4</v>
      </c>
      <c r="D59" s="21">
        <f>VLOOKUP(A59,DBMS_TYPE_SIZES[],4,FALSE)</f>
        <v>4</v>
      </c>
      <c r="E59" t="s">
        <v>88</v>
      </c>
      <c r="F59" t="s">
        <v>1580</v>
      </c>
      <c r="G59" t="s">
        <v>83</v>
      </c>
      <c r="H59" t="s">
        <v>18</v>
      </c>
      <c r="I59">
        <v>10</v>
      </c>
      <c r="J59">
        <v>4</v>
      </c>
      <c r="K59">
        <v>1</v>
      </c>
      <c r="L59">
        <v>0</v>
      </c>
    </row>
    <row r="60" spans="1:12">
      <c r="A60" t="str">
        <f t="shared" si="0"/>
        <v>int_10_4</v>
      </c>
      <c r="B60" s="21">
        <f>VLOOKUP(A60,DBMS_TYPE_SIZES[],2,FALSE)</f>
        <v>9</v>
      </c>
      <c r="C60" s="21">
        <f>VLOOKUP(A60,DBMS_TYPE_SIZES[],3,FALSE)</f>
        <v>4</v>
      </c>
      <c r="D60" s="21">
        <f>VLOOKUP(A60,DBMS_TYPE_SIZES[],4,FALSE)</f>
        <v>4</v>
      </c>
      <c r="E60" t="s">
        <v>88</v>
      </c>
      <c r="F60" t="s">
        <v>1580</v>
      </c>
      <c r="G60" t="s">
        <v>595</v>
      </c>
      <c r="H60" t="s">
        <v>18</v>
      </c>
      <c r="I60">
        <v>10</v>
      </c>
      <c r="J60">
        <v>4</v>
      </c>
      <c r="K60">
        <v>0</v>
      </c>
      <c r="L60">
        <v>0</v>
      </c>
    </row>
    <row r="61" spans="1:12">
      <c r="A61" t="str">
        <f t="shared" si="0"/>
        <v>varchar_0_255</v>
      </c>
      <c r="B61" s="21">
        <f>VLOOKUP(A61,DBMS_TYPE_SIZES[],2,FALSE)</f>
        <v>255</v>
      </c>
      <c r="C61" s="21">
        <f>VLOOKUP(A61,DBMS_TYPE_SIZES[],3,FALSE)</f>
        <v>255</v>
      </c>
      <c r="D61" s="21">
        <f>VLOOKUP(A61,DBMS_TYPE_SIZES[],4,FALSE)</f>
        <v>256</v>
      </c>
      <c r="E61" t="s">
        <v>88</v>
      </c>
      <c r="F61" t="s">
        <v>1580</v>
      </c>
      <c r="G61" t="s">
        <v>89</v>
      </c>
      <c r="H61" t="s">
        <v>86</v>
      </c>
      <c r="I61">
        <v>0</v>
      </c>
      <c r="J61">
        <v>255</v>
      </c>
      <c r="K61">
        <v>0</v>
      </c>
      <c r="L61">
        <v>0</v>
      </c>
    </row>
    <row r="62" spans="1:12">
      <c r="A62" t="str">
        <f t="shared" si="0"/>
        <v>int_10_4</v>
      </c>
      <c r="B62" s="21">
        <f>VLOOKUP(A62,DBMS_TYPE_SIZES[],2,FALSE)</f>
        <v>9</v>
      </c>
      <c r="C62" s="21">
        <f>VLOOKUP(A62,DBMS_TYPE_SIZES[],3,FALSE)</f>
        <v>4</v>
      </c>
      <c r="D62" s="21">
        <f>VLOOKUP(A62,DBMS_TYPE_SIZES[],4,FALSE)</f>
        <v>4</v>
      </c>
      <c r="E62" t="s">
        <v>598</v>
      </c>
      <c r="F62" t="s">
        <v>1581</v>
      </c>
      <c r="G62" t="s">
        <v>599</v>
      </c>
      <c r="H62" t="s">
        <v>18</v>
      </c>
      <c r="I62">
        <v>10</v>
      </c>
      <c r="J62">
        <v>4</v>
      </c>
      <c r="K62">
        <v>1</v>
      </c>
      <c r="L62">
        <v>0</v>
      </c>
    </row>
    <row r="63" spans="1:12">
      <c r="A63" t="str">
        <f t="shared" si="0"/>
        <v>int_10_4</v>
      </c>
      <c r="B63" s="21">
        <f>VLOOKUP(A63,DBMS_TYPE_SIZES[],2,FALSE)</f>
        <v>9</v>
      </c>
      <c r="C63" s="21">
        <f>VLOOKUP(A63,DBMS_TYPE_SIZES[],3,FALSE)</f>
        <v>4</v>
      </c>
      <c r="D63" s="21">
        <f>VLOOKUP(A63,DBMS_TYPE_SIZES[],4,FALSE)</f>
        <v>4</v>
      </c>
      <c r="E63" t="s">
        <v>90</v>
      </c>
      <c r="F63" t="s">
        <v>360</v>
      </c>
      <c r="G63" t="s">
        <v>81</v>
      </c>
      <c r="H63" t="s">
        <v>18</v>
      </c>
      <c r="I63">
        <v>10</v>
      </c>
      <c r="J63">
        <v>4</v>
      </c>
      <c r="K63">
        <v>1</v>
      </c>
      <c r="L63">
        <v>0</v>
      </c>
    </row>
    <row r="64" spans="1:12">
      <c r="A64" t="str">
        <f t="shared" si="0"/>
        <v>int_10_4</v>
      </c>
      <c r="B64" s="21">
        <f>VLOOKUP(A64,DBMS_TYPE_SIZES[],2,FALSE)</f>
        <v>9</v>
      </c>
      <c r="C64" s="21">
        <f>VLOOKUP(A64,DBMS_TYPE_SIZES[],3,FALSE)</f>
        <v>4</v>
      </c>
      <c r="D64" s="21">
        <f>VLOOKUP(A64,DBMS_TYPE_SIZES[],4,FALSE)</f>
        <v>4</v>
      </c>
      <c r="E64" t="s">
        <v>600</v>
      </c>
      <c r="F64" t="s">
        <v>1582</v>
      </c>
      <c r="G64" t="s">
        <v>141</v>
      </c>
      <c r="H64" t="s">
        <v>18</v>
      </c>
      <c r="I64">
        <v>10</v>
      </c>
      <c r="J64">
        <v>4</v>
      </c>
      <c r="K64">
        <v>1</v>
      </c>
      <c r="L64">
        <v>0</v>
      </c>
    </row>
    <row r="65" spans="1:12">
      <c r="A65" t="str">
        <f t="shared" si="0"/>
        <v>numeric_19_9</v>
      </c>
      <c r="B65" s="21">
        <f>VLOOKUP(A65,DBMS_TYPE_SIZES[],2,FALSE)</f>
        <v>9</v>
      </c>
      <c r="C65" s="21">
        <f>VLOOKUP(A65,DBMS_TYPE_SIZES[],3,FALSE)</f>
        <v>9</v>
      </c>
      <c r="D65" s="21">
        <f>VLOOKUP(A65,DBMS_TYPE_SIZES[],4,FALSE)</f>
        <v>9</v>
      </c>
      <c r="E65" t="s">
        <v>91</v>
      </c>
      <c r="F65" t="s">
        <v>361</v>
      </c>
      <c r="G65" t="s">
        <v>92</v>
      </c>
      <c r="H65" t="s">
        <v>62</v>
      </c>
      <c r="I65">
        <v>19</v>
      </c>
      <c r="J65">
        <v>9</v>
      </c>
      <c r="K65">
        <v>1</v>
      </c>
      <c r="L65">
        <v>0</v>
      </c>
    </row>
    <row r="66" spans="1:12">
      <c r="A66" t="str">
        <f t="shared" si="0"/>
        <v>varchar_0_255</v>
      </c>
      <c r="B66" s="21">
        <f>VLOOKUP(A66,DBMS_TYPE_SIZES[],2,FALSE)</f>
        <v>255</v>
      </c>
      <c r="C66" s="21">
        <f>VLOOKUP(A66,DBMS_TYPE_SIZES[],3,FALSE)</f>
        <v>255</v>
      </c>
      <c r="D66" s="21">
        <f>VLOOKUP(A66,DBMS_TYPE_SIZES[],4,FALSE)</f>
        <v>256</v>
      </c>
      <c r="E66" t="s">
        <v>608</v>
      </c>
      <c r="F66" t="s">
        <v>1583</v>
      </c>
      <c r="G66" t="s">
        <v>613</v>
      </c>
      <c r="H66" t="s">
        <v>86</v>
      </c>
      <c r="I66">
        <v>0</v>
      </c>
      <c r="J66">
        <v>255</v>
      </c>
      <c r="K66">
        <v>1</v>
      </c>
      <c r="L66">
        <v>0</v>
      </c>
    </row>
    <row r="67" spans="1:12">
      <c r="A67" t="str">
        <f t="shared" si="0"/>
        <v>varchar_0_255</v>
      </c>
      <c r="B67" s="21">
        <f>VLOOKUP(A67,DBMS_TYPE_SIZES[],2,FALSE)</f>
        <v>255</v>
      </c>
      <c r="C67" s="21">
        <f>VLOOKUP(A67,DBMS_TYPE_SIZES[],3,FALSE)</f>
        <v>255</v>
      </c>
      <c r="D67" s="21">
        <f>VLOOKUP(A67,DBMS_TYPE_SIZES[],4,FALSE)</f>
        <v>256</v>
      </c>
      <c r="E67" t="s">
        <v>608</v>
      </c>
      <c r="F67" t="s">
        <v>1583</v>
      </c>
      <c r="G67" t="s">
        <v>614</v>
      </c>
      <c r="H67" t="s">
        <v>86</v>
      </c>
      <c r="I67">
        <v>0</v>
      </c>
      <c r="J67">
        <v>255</v>
      </c>
      <c r="K67">
        <v>0</v>
      </c>
      <c r="L67">
        <v>0</v>
      </c>
    </row>
    <row r="68" spans="1:12">
      <c r="A68" t="str">
        <f t="shared" ref="A68:A131" si="1">H68&amp;"_"&amp;I68&amp;"_"&amp;J68</f>
        <v>int_10_4</v>
      </c>
      <c r="B68" s="21">
        <f>VLOOKUP(A68,DBMS_TYPE_SIZES[],2,FALSE)</f>
        <v>9</v>
      </c>
      <c r="C68" s="21">
        <f>VLOOKUP(A68,DBMS_TYPE_SIZES[],3,FALSE)</f>
        <v>4</v>
      </c>
      <c r="D68" s="21">
        <f>VLOOKUP(A68,DBMS_TYPE_SIZES[],4,FALSE)</f>
        <v>4</v>
      </c>
      <c r="E68" t="s">
        <v>615</v>
      </c>
      <c r="F68" t="s">
        <v>1584</v>
      </c>
      <c r="G68" t="s">
        <v>329</v>
      </c>
      <c r="H68" t="s">
        <v>18</v>
      </c>
      <c r="I68">
        <v>10</v>
      </c>
      <c r="J68">
        <v>4</v>
      </c>
      <c r="K68">
        <v>1</v>
      </c>
      <c r="L68">
        <v>0</v>
      </c>
    </row>
    <row r="69" spans="1:12">
      <c r="A69" t="str">
        <f t="shared" si="1"/>
        <v>int_10_4</v>
      </c>
      <c r="B69" s="21">
        <f>VLOOKUP(A69,DBMS_TYPE_SIZES[],2,FALSE)</f>
        <v>9</v>
      </c>
      <c r="C69" s="21">
        <f>VLOOKUP(A69,DBMS_TYPE_SIZES[],3,FALSE)</f>
        <v>4</v>
      </c>
      <c r="D69" s="21">
        <f>VLOOKUP(A69,DBMS_TYPE_SIZES[],4,FALSE)</f>
        <v>4</v>
      </c>
      <c r="E69" t="s">
        <v>616</v>
      </c>
      <c r="F69" t="s">
        <v>1585</v>
      </c>
      <c r="G69" t="s">
        <v>141</v>
      </c>
      <c r="H69" t="s">
        <v>18</v>
      </c>
      <c r="I69">
        <v>10</v>
      </c>
      <c r="J69">
        <v>4</v>
      </c>
      <c r="K69">
        <v>1</v>
      </c>
      <c r="L69">
        <v>0</v>
      </c>
    </row>
    <row r="70" spans="1:12">
      <c r="A70" t="str">
        <f t="shared" si="1"/>
        <v>varchar_0_255</v>
      </c>
      <c r="B70" s="21">
        <f>VLOOKUP(A70,DBMS_TYPE_SIZES[],2,FALSE)</f>
        <v>255</v>
      </c>
      <c r="C70" s="21">
        <f>VLOOKUP(A70,DBMS_TYPE_SIZES[],3,FALSE)</f>
        <v>255</v>
      </c>
      <c r="D70" s="21">
        <f>VLOOKUP(A70,DBMS_TYPE_SIZES[],4,FALSE)</f>
        <v>256</v>
      </c>
      <c r="E70" t="s">
        <v>93</v>
      </c>
      <c r="F70" t="s">
        <v>362</v>
      </c>
      <c r="G70" t="s">
        <v>94</v>
      </c>
      <c r="H70" t="s">
        <v>86</v>
      </c>
      <c r="I70">
        <v>0</v>
      </c>
      <c r="J70">
        <v>255</v>
      </c>
      <c r="K70">
        <v>1</v>
      </c>
      <c r="L70">
        <v>0</v>
      </c>
    </row>
    <row r="71" spans="1:12">
      <c r="A71" t="str">
        <f t="shared" si="1"/>
        <v>numeric_19_9</v>
      </c>
      <c r="B71" s="21">
        <f>VLOOKUP(A71,DBMS_TYPE_SIZES[],2,FALSE)</f>
        <v>9</v>
      </c>
      <c r="C71" s="21">
        <f>VLOOKUP(A71,DBMS_TYPE_SIZES[],3,FALSE)</f>
        <v>9</v>
      </c>
      <c r="D71" s="21">
        <f>VLOOKUP(A71,DBMS_TYPE_SIZES[],4,FALSE)</f>
        <v>9</v>
      </c>
      <c r="E71" t="s">
        <v>1561</v>
      </c>
      <c r="F71" t="s">
        <v>1586</v>
      </c>
      <c r="G71" t="s">
        <v>80</v>
      </c>
      <c r="H71" t="s">
        <v>62</v>
      </c>
      <c r="I71">
        <v>19</v>
      </c>
      <c r="J71">
        <v>9</v>
      </c>
      <c r="K71">
        <v>1</v>
      </c>
      <c r="L71">
        <v>0</v>
      </c>
    </row>
    <row r="72" spans="1:12">
      <c r="A72" t="str">
        <f t="shared" si="1"/>
        <v>varchar_0_30</v>
      </c>
      <c r="B72" s="21">
        <f>VLOOKUP(A72,DBMS_TYPE_SIZES[],2,FALSE)</f>
        <v>30</v>
      </c>
      <c r="C72" s="21">
        <f>VLOOKUP(A72,DBMS_TYPE_SIZES[],3,FALSE)</f>
        <v>30</v>
      </c>
      <c r="D72" s="21">
        <f>VLOOKUP(A72,DBMS_TYPE_SIZES[],4,FALSE)</f>
        <v>31</v>
      </c>
      <c r="E72" t="s">
        <v>95</v>
      </c>
      <c r="F72" t="s">
        <v>1262</v>
      </c>
      <c r="G72" t="s">
        <v>623</v>
      </c>
      <c r="H72" t="s">
        <v>86</v>
      </c>
      <c r="I72">
        <v>0</v>
      </c>
      <c r="J72">
        <v>30</v>
      </c>
      <c r="K72">
        <v>1</v>
      </c>
      <c r="L72">
        <v>0</v>
      </c>
    </row>
    <row r="73" spans="1:12">
      <c r="A73" t="str">
        <f t="shared" si="1"/>
        <v>varchar_0_30</v>
      </c>
      <c r="B73" s="21">
        <f>VLOOKUP(A73,DBMS_TYPE_SIZES[],2,FALSE)</f>
        <v>30</v>
      </c>
      <c r="C73" s="21">
        <f>VLOOKUP(A73,DBMS_TYPE_SIZES[],3,FALSE)</f>
        <v>30</v>
      </c>
      <c r="D73" s="21">
        <f>VLOOKUP(A73,DBMS_TYPE_SIZES[],4,FALSE)</f>
        <v>31</v>
      </c>
      <c r="E73" t="s">
        <v>95</v>
      </c>
      <c r="F73" t="s">
        <v>1262</v>
      </c>
      <c r="G73" t="s">
        <v>624</v>
      </c>
      <c r="H73" t="s">
        <v>86</v>
      </c>
      <c r="I73">
        <v>0</v>
      </c>
      <c r="J73">
        <v>30</v>
      </c>
      <c r="K73">
        <v>0</v>
      </c>
      <c r="L73">
        <v>0</v>
      </c>
    </row>
    <row r="74" spans="1:12">
      <c r="A74" t="str">
        <f t="shared" si="1"/>
        <v>numeric_1_5</v>
      </c>
      <c r="B74" s="21">
        <f>VLOOKUP(A74,DBMS_TYPE_SIZES[],2,FALSE)</f>
        <v>5</v>
      </c>
      <c r="C74" s="21">
        <f>VLOOKUP(A74,DBMS_TYPE_SIZES[],3,FALSE)</f>
        <v>5</v>
      </c>
      <c r="D74" s="21">
        <f>VLOOKUP(A74,DBMS_TYPE_SIZES[],4,FALSE)</f>
        <v>5</v>
      </c>
      <c r="E74" t="s">
        <v>95</v>
      </c>
      <c r="F74" t="s">
        <v>1263</v>
      </c>
      <c r="G74" t="s">
        <v>496</v>
      </c>
      <c r="H74" t="s">
        <v>62</v>
      </c>
      <c r="I74">
        <v>1</v>
      </c>
      <c r="J74">
        <v>5</v>
      </c>
      <c r="K74">
        <v>1</v>
      </c>
      <c r="L74">
        <v>0</v>
      </c>
    </row>
    <row r="75" spans="1:12">
      <c r="A75" t="str">
        <f t="shared" si="1"/>
        <v>varchar_0_255</v>
      </c>
      <c r="B75" s="21">
        <f>VLOOKUP(A75,DBMS_TYPE_SIZES[],2,FALSE)</f>
        <v>255</v>
      </c>
      <c r="C75" s="21">
        <f>VLOOKUP(A75,DBMS_TYPE_SIZES[],3,FALSE)</f>
        <v>255</v>
      </c>
      <c r="D75" s="21">
        <f>VLOOKUP(A75,DBMS_TYPE_SIZES[],4,FALSE)</f>
        <v>256</v>
      </c>
      <c r="E75" t="s">
        <v>95</v>
      </c>
      <c r="F75" t="s">
        <v>1263</v>
      </c>
      <c r="G75" t="s">
        <v>622</v>
      </c>
      <c r="H75" t="s">
        <v>86</v>
      </c>
      <c r="I75">
        <v>0</v>
      </c>
      <c r="J75">
        <v>255</v>
      </c>
      <c r="K75">
        <v>0</v>
      </c>
      <c r="L75">
        <v>0</v>
      </c>
    </row>
    <row r="76" spans="1:12">
      <c r="A76" t="str">
        <f t="shared" si="1"/>
        <v>int_10_4</v>
      </c>
      <c r="B76" s="21">
        <f>VLOOKUP(A76,DBMS_TYPE_SIZES[],2,FALSE)</f>
        <v>9</v>
      </c>
      <c r="C76" s="21">
        <f>VLOOKUP(A76,DBMS_TYPE_SIZES[],3,FALSE)</f>
        <v>4</v>
      </c>
      <c r="D76" s="21">
        <f>VLOOKUP(A76,DBMS_TYPE_SIZES[],4,FALSE)</f>
        <v>4</v>
      </c>
      <c r="E76" t="s">
        <v>95</v>
      </c>
      <c r="F76" t="s">
        <v>363</v>
      </c>
      <c r="G76" t="s">
        <v>96</v>
      </c>
      <c r="H76" t="s">
        <v>18</v>
      </c>
      <c r="I76">
        <v>10</v>
      </c>
      <c r="J76">
        <v>4</v>
      </c>
      <c r="K76">
        <v>1</v>
      </c>
      <c r="L76">
        <v>0</v>
      </c>
    </row>
    <row r="77" spans="1:12">
      <c r="A77" t="str">
        <f t="shared" si="1"/>
        <v>varchar_0_30</v>
      </c>
      <c r="B77" s="21">
        <f>VLOOKUP(A77,DBMS_TYPE_SIZES[],2,FALSE)</f>
        <v>30</v>
      </c>
      <c r="C77" s="21">
        <f>VLOOKUP(A77,DBMS_TYPE_SIZES[],3,FALSE)</f>
        <v>30</v>
      </c>
      <c r="D77" s="21">
        <f>VLOOKUP(A77,DBMS_TYPE_SIZES[],4,FALSE)</f>
        <v>31</v>
      </c>
      <c r="E77" t="s">
        <v>97</v>
      </c>
      <c r="F77" t="s">
        <v>1264</v>
      </c>
      <c r="G77" t="s">
        <v>626</v>
      </c>
      <c r="H77" t="s">
        <v>86</v>
      </c>
      <c r="I77">
        <v>0</v>
      </c>
      <c r="J77">
        <v>30</v>
      </c>
      <c r="K77">
        <v>1</v>
      </c>
      <c r="L77">
        <v>0</v>
      </c>
    </row>
    <row r="78" spans="1:12">
      <c r="A78" t="str">
        <f t="shared" si="1"/>
        <v>varchar_0_30</v>
      </c>
      <c r="B78" s="21">
        <f>VLOOKUP(A78,DBMS_TYPE_SIZES[],2,FALSE)</f>
        <v>30</v>
      </c>
      <c r="C78" s="21">
        <f>VLOOKUP(A78,DBMS_TYPE_SIZES[],3,FALSE)</f>
        <v>30</v>
      </c>
      <c r="D78" s="21">
        <f>VLOOKUP(A78,DBMS_TYPE_SIZES[],4,FALSE)</f>
        <v>31</v>
      </c>
      <c r="E78" t="s">
        <v>97</v>
      </c>
      <c r="F78" t="s">
        <v>364</v>
      </c>
      <c r="G78" t="s">
        <v>98</v>
      </c>
      <c r="H78" t="s">
        <v>86</v>
      </c>
      <c r="I78">
        <v>0</v>
      </c>
      <c r="J78">
        <v>30</v>
      </c>
      <c r="K78">
        <v>1</v>
      </c>
      <c r="L78">
        <v>0</v>
      </c>
    </row>
    <row r="79" spans="1:12">
      <c r="A79" t="str">
        <f t="shared" si="1"/>
        <v>varchar_0_32</v>
      </c>
      <c r="B79" s="21">
        <f>VLOOKUP(A79,DBMS_TYPE_SIZES[],2,FALSE)</f>
        <v>32</v>
      </c>
      <c r="C79" s="21">
        <f>VLOOKUP(A79,DBMS_TYPE_SIZES[],3,FALSE)</f>
        <v>32</v>
      </c>
      <c r="D79" s="21">
        <f>VLOOKUP(A79,DBMS_TYPE_SIZES[],4,FALSE)</f>
        <v>33</v>
      </c>
      <c r="E79" t="s">
        <v>99</v>
      </c>
      <c r="F79" t="s">
        <v>365</v>
      </c>
      <c r="G79" t="s">
        <v>100</v>
      </c>
      <c r="H79" t="s">
        <v>86</v>
      </c>
      <c r="I79">
        <v>0</v>
      </c>
      <c r="J79">
        <v>32</v>
      </c>
      <c r="K79">
        <v>1</v>
      </c>
      <c r="L79">
        <v>0</v>
      </c>
    </row>
    <row r="80" spans="1:12">
      <c r="A80" t="str">
        <f t="shared" si="1"/>
        <v>varchar_0_32</v>
      </c>
      <c r="B80" s="21">
        <f>VLOOKUP(A80,DBMS_TYPE_SIZES[],2,FALSE)</f>
        <v>32</v>
      </c>
      <c r="C80" s="21">
        <f>VLOOKUP(A80,DBMS_TYPE_SIZES[],3,FALSE)</f>
        <v>32</v>
      </c>
      <c r="D80" s="21">
        <f>VLOOKUP(A80,DBMS_TYPE_SIZES[],4,FALSE)</f>
        <v>33</v>
      </c>
      <c r="E80" t="s">
        <v>99</v>
      </c>
      <c r="F80" t="s">
        <v>365</v>
      </c>
      <c r="G80" t="s">
        <v>87</v>
      </c>
      <c r="H80" t="s">
        <v>86</v>
      </c>
      <c r="I80">
        <v>0</v>
      </c>
      <c r="J80">
        <v>32</v>
      </c>
      <c r="K80">
        <v>0</v>
      </c>
      <c r="L80">
        <v>0</v>
      </c>
    </row>
    <row r="81" spans="1:12">
      <c r="A81" t="str">
        <f t="shared" si="1"/>
        <v>int_10_4</v>
      </c>
      <c r="B81" s="21">
        <f>VLOOKUP(A81,DBMS_TYPE_SIZES[],2,FALSE)</f>
        <v>9</v>
      </c>
      <c r="C81" s="21">
        <f>VLOOKUP(A81,DBMS_TYPE_SIZES[],3,FALSE)</f>
        <v>4</v>
      </c>
      <c r="D81" s="21">
        <f>VLOOKUP(A81,DBMS_TYPE_SIZES[],4,FALSE)</f>
        <v>4</v>
      </c>
      <c r="E81" t="s">
        <v>101</v>
      </c>
      <c r="F81" t="s">
        <v>366</v>
      </c>
      <c r="G81" t="s">
        <v>103</v>
      </c>
      <c r="H81" t="s">
        <v>18</v>
      </c>
      <c r="I81">
        <v>10</v>
      </c>
      <c r="J81">
        <v>4</v>
      </c>
      <c r="K81">
        <v>1</v>
      </c>
      <c r="L81">
        <v>0</v>
      </c>
    </row>
    <row r="82" spans="1:12">
      <c r="A82" t="str">
        <f t="shared" si="1"/>
        <v>int_10_4</v>
      </c>
      <c r="B82" s="21">
        <f>VLOOKUP(A82,DBMS_TYPE_SIZES[],2,FALSE)</f>
        <v>9</v>
      </c>
      <c r="C82" s="21">
        <f>VLOOKUP(A82,DBMS_TYPE_SIZES[],3,FALSE)</f>
        <v>4</v>
      </c>
      <c r="D82" s="21">
        <f>VLOOKUP(A82,DBMS_TYPE_SIZES[],4,FALSE)</f>
        <v>4</v>
      </c>
      <c r="E82" t="s">
        <v>101</v>
      </c>
      <c r="F82" t="s">
        <v>367</v>
      </c>
      <c r="G82" t="s">
        <v>103</v>
      </c>
      <c r="H82" t="s">
        <v>18</v>
      </c>
      <c r="I82">
        <v>10</v>
      </c>
      <c r="J82">
        <v>4</v>
      </c>
      <c r="K82">
        <v>1</v>
      </c>
      <c r="L82">
        <v>0</v>
      </c>
    </row>
    <row r="83" spans="1:12">
      <c r="A83" t="str">
        <f t="shared" si="1"/>
        <v>int_10_4</v>
      </c>
      <c r="B83" s="21">
        <f>VLOOKUP(A83,DBMS_TYPE_SIZES[],2,FALSE)</f>
        <v>9</v>
      </c>
      <c r="C83" s="21">
        <f>VLOOKUP(A83,DBMS_TYPE_SIZES[],3,FALSE)</f>
        <v>4</v>
      </c>
      <c r="D83" s="21">
        <f>VLOOKUP(A83,DBMS_TYPE_SIZES[],4,FALSE)</f>
        <v>4</v>
      </c>
      <c r="E83" t="s">
        <v>101</v>
      </c>
      <c r="F83" t="s">
        <v>367</v>
      </c>
      <c r="G83" t="s">
        <v>63</v>
      </c>
      <c r="H83" t="s">
        <v>18</v>
      </c>
      <c r="I83">
        <v>10</v>
      </c>
      <c r="J83">
        <v>4</v>
      </c>
      <c r="K83">
        <v>0</v>
      </c>
      <c r="L83">
        <v>0</v>
      </c>
    </row>
    <row r="84" spans="1:12">
      <c r="A84" t="str">
        <f t="shared" si="1"/>
        <v>int_10_4</v>
      </c>
      <c r="B84" s="21">
        <f>VLOOKUP(A84,DBMS_TYPE_SIZES[],2,FALSE)</f>
        <v>9</v>
      </c>
      <c r="C84" s="21">
        <f>VLOOKUP(A84,DBMS_TYPE_SIZES[],3,FALSE)</f>
        <v>4</v>
      </c>
      <c r="D84" s="21">
        <f>VLOOKUP(A84,DBMS_TYPE_SIZES[],4,FALSE)</f>
        <v>4</v>
      </c>
      <c r="E84" t="s">
        <v>101</v>
      </c>
      <c r="F84" t="s">
        <v>367</v>
      </c>
      <c r="G84" t="s">
        <v>107</v>
      </c>
      <c r="H84" t="s">
        <v>18</v>
      </c>
      <c r="I84">
        <v>10</v>
      </c>
      <c r="J84">
        <v>4</v>
      </c>
      <c r="K84">
        <v>0</v>
      </c>
      <c r="L84">
        <v>0</v>
      </c>
    </row>
    <row r="85" spans="1:12">
      <c r="A85" t="str">
        <f t="shared" si="1"/>
        <v>datetime_23_8</v>
      </c>
      <c r="B85" s="21">
        <f>VLOOKUP(A85,DBMS_TYPE_SIZES[],2,FALSE)</f>
        <v>7</v>
      </c>
      <c r="C85" s="21">
        <f>VLOOKUP(A85,DBMS_TYPE_SIZES[],3,FALSE)</f>
        <v>8</v>
      </c>
      <c r="D85" s="21">
        <f>VLOOKUP(A85,DBMS_TYPE_SIZES[],4,FALSE)</f>
        <v>8</v>
      </c>
      <c r="E85" t="s">
        <v>101</v>
      </c>
      <c r="F85" t="s">
        <v>368</v>
      </c>
      <c r="G85" t="s">
        <v>102</v>
      </c>
      <c r="H85" t="s">
        <v>20</v>
      </c>
      <c r="I85">
        <v>23</v>
      </c>
      <c r="J85">
        <v>8</v>
      </c>
      <c r="K85">
        <v>1</v>
      </c>
      <c r="L85">
        <v>0</v>
      </c>
    </row>
    <row r="86" spans="1:12">
      <c r="A86" t="str">
        <f t="shared" si="1"/>
        <v>int_10_4</v>
      </c>
      <c r="B86" s="21">
        <f>VLOOKUP(A86,DBMS_TYPE_SIZES[],2,FALSE)</f>
        <v>9</v>
      </c>
      <c r="C86" s="21">
        <f>VLOOKUP(A86,DBMS_TYPE_SIZES[],3,FALSE)</f>
        <v>4</v>
      </c>
      <c r="D86" s="21">
        <f>VLOOKUP(A86,DBMS_TYPE_SIZES[],4,FALSE)</f>
        <v>4</v>
      </c>
      <c r="E86" t="s">
        <v>101</v>
      </c>
      <c r="F86" t="s">
        <v>369</v>
      </c>
      <c r="G86" t="s">
        <v>104</v>
      </c>
      <c r="H86" t="s">
        <v>18</v>
      </c>
      <c r="I86">
        <v>10</v>
      </c>
      <c r="J86">
        <v>4</v>
      </c>
      <c r="K86">
        <v>1</v>
      </c>
      <c r="L86">
        <v>0</v>
      </c>
    </row>
    <row r="87" spans="1:12">
      <c r="A87" t="str">
        <f t="shared" si="1"/>
        <v>int_10_4</v>
      </c>
      <c r="B87" s="21">
        <f>VLOOKUP(A87,DBMS_TYPE_SIZES[],2,FALSE)</f>
        <v>9</v>
      </c>
      <c r="C87" s="21">
        <f>VLOOKUP(A87,DBMS_TYPE_SIZES[],3,FALSE)</f>
        <v>4</v>
      </c>
      <c r="D87" s="21">
        <f>VLOOKUP(A87,DBMS_TYPE_SIZES[],4,FALSE)</f>
        <v>4</v>
      </c>
      <c r="E87" t="s">
        <v>101</v>
      </c>
      <c r="F87" t="s">
        <v>369</v>
      </c>
      <c r="G87" t="s">
        <v>63</v>
      </c>
      <c r="H87" t="s">
        <v>18</v>
      </c>
      <c r="I87">
        <v>10</v>
      </c>
      <c r="J87">
        <v>4</v>
      </c>
      <c r="K87">
        <v>0</v>
      </c>
      <c r="L87">
        <v>0</v>
      </c>
    </row>
    <row r="88" spans="1:12">
      <c r="A88" t="str">
        <f t="shared" si="1"/>
        <v>int_10_4</v>
      </c>
      <c r="B88" s="21">
        <f>VLOOKUP(A88,DBMS_TYPE_SIZES[],2,FALSE)</f>
        <v>9</v>
      </c>
      <c r="C88" s="21">
        <f>VLOOKUP(A88,DBMS_TYPE_SIZES[],3,FALSE)</f>
        <v>4</v>
      </c>
      <c r="D88" s="21">
        <f>VLOOKUP(A88,DBMS_TYPE_SIZES[],4,FALSE)</f>
        <v>4</v>
      </c>
      <c r="E88" t="s">
        <v>101</v>
      </c>
      <c r="F88" t="s">
        <v>369</v>
      </c>
      <c r="G88" t="s">
        <v>108</v>
      </c>
      <c r="H88" t="s">
        <v>18</v>
      </c>
      <c r="I88">
        <v>10</v>
      </c>
      <c r="J88">
        <v>4</v>
      </c>
      <c r="K88">
        <v>0</v>
      </c>
      <c r="L88">
        <v>0</v>
      </c>
    </row>
    <row r="89" spans="1:12">
      <c r="A89" t="str">
        <f t="shared" si="1"/>
        <v>int_10_4</v>
      </c>
      <c r="B89" s="21">
        <f>VLOOKUP(A89,DBMS_TYPE_SIZES[],2,FALSE)</f>
        <v>9</v>
      </c>
      <c r="C89" s="21">
        <f>VLOOKUP(A89,DBMS_TYPE_SIZES[],3,FALSE)</f>
        <v>4</v>
      </c>
      <c r="D89" s="21">
        <f>VLOOKUP(A89,DBMS_TYPE_SIZES[],4,FALSE)</f>
        <v>4</v>
      </c>
      <c r="E89" t="s">
        <v>101</v>
      </c>
      <c r="F89" t="s">
        <v>370</v>
      </c>
      <c r="G89" t="s">
        <v>105</v>
      </c>
      <c r="H89" t="s">
        <v>18</v>
      </c>
      <c r="I89">
        <v>10</v>
      </c>
      <c r="J89">
        <v>4</v>
      </c>
      <c r="K89">
        <v>1</v>
      </c>
      <c r="L89">
        <v>0</v>
      </c>
    </row>
    <row r="90" spans="1:12">
      <c r="A90" t="str">
        <f t="shared" si="1"/>
        <v>int_10_4</v>
      </c>
      <c r="B90" s="21">
        <f>VLOOKUP(A90,DBMS_TYPE_SIZES[],2,FALSE)</f>
        <v>9</v>
      </c>
      <c r="C90" s="21">
        <f>VLOOKUP(A90,DBMS_TYPE_SIZES[],3,FALSE)</f>
        <v>4</v>
      </c>
      <c r="D90" s="21">
        <f>VLOOKUP(A90,DBMS_TYPE_SIZES[],4,FALSE)</f>
        <v>4</v>
      </c>
      <c r="E90" t="s">
        <v>101</v>
      </c>
      <c r="F90" t="s">
        <v>370</v>
      </c>
      <c r="G90" t="s">
        <v>63</v>
      </c>
      <c r="H90" t="s">
        <v>18</v>
      </c>
      <c r="I90">
        <v>10</v>
      </c>
      <c r="J90">
        <v>4</v>
      </c>
      <c r="K90">
        <v>0</v>
      </c>
      <c r="L90">
        <v>0</v>
      </c>
    </row>
    <row r="91" spans="1:12">
      <c r="A91" t="str">
        <f t="shared" si="1"/>
        <v>int_10_4</v>
      </c>
      <c r="B91" s="21">
        <f>VLOOKUP(A91,DBMS_TYPE_SIZES[],2,FALSE)</f>
        <v>9</v>
      </c>
      <c r="C91" s="21">
        <f>VLOOKUP(A91,DBMS_TYPE_SIZES[],3,FALSE)</f>
        <v>4</v>
      </c>
      <c r="D91" s="21">
        <f>VLOOKUP(A91,DBMS_TYPE_SIZES[],4,FALSE)</f>
        <v>4</v>
      </c>
      <c r="E91" t="s">
        <v>101</v>
      </c>
      <c r="F91" t="s">
        <v>370</v>
      </c>
      <c r="G91" t="s">
        <v>109</v>
      </c>
      <c r="H91" t="s">
        <v>18</v>
      </c>
      <c r="I91">
        <v>10</v>
      </c>
      <c r="J91">
        <v>4</v>
      </c>
      <c r="K91">
        <v>0</v>
      </c>
      <c r="L91">
        <v>0</v>
      </c>
    </row>
    <row r="92" spans="1:12">
      <c r="A92" t="str">
        <f t="shared" si="1"/>
        <v>int_10_4</v>
      </c>
      <c r="B92" s="21">
        <f>VLOOKUP(A92,DBMS_TYPE_SIZES[],2,FALSE)</f>
        <v>9</v>
      </c>
      <c r="C92" s="21">
        <f>VLOOKUP(A92,DBMS_TYPE_SIZES[],3,FALSE)</f>
        <v>4</v>
      </c>
      <c r="D92" s="21">
        <f>VLOOKUP(A92,DBMS_TYPE_SIZES[],4,FALSE)</f>
        <v>4</v>
      </c>
      <c r="E92" t="s">
        <v>101</v>
      </c>
      <c r="F92" t="s">
        <v>371</v>
      </c>
      <c r="G92" t="s">
        <v>63</v>
      </c>
      <c r="H92" t="s">
        <v>18</v>
      </c>
      <c r="I92">
        <v>10</v>
      </c>
      <c r="J92">
        <v>4</v>
      </c>
      <c r="K92">
        <v>1</v>
      </c>
      <c r="L92">
        <v>0</v>
      </c>
    </row>
    <row r="93" spans="1:12">
      <c r="A93" t="str">
        <f t="shared" si="1"/>
        <v>int_10_4</v>
      </c>
      <c r="B93" s="21">
        <f>VLOOKUP(A93,DBMS_TYPE_SIZES[],2,FALSE)</f>
        <v>9</v>
      </c>
      <c r="C93" s="21">
        <f>VLOOKUP(A93,DBMS_TYPE_SIZES[],3,FALSE)</f>
        <v>4</v>
      </c>
      <c r="D93" s="21">
        <f>VLOOKUP(A93,DBMS_TYPE_SIZES[],4,FALSE)</f>
        <v>4</v>
      </c>
      <c r="E93" t="s">
        <v>101</v>
      </c>
      <c r="F93" t="s">
        <v>371</v>
      </c>
      <c r="G93" t="s">
        <v>106</v>
      </c>
      <c r="H93" t="s">
        <v>18</v>
      </c>
      <c r="I93">
        <v>10</v>
      </c>
      <c r="J93">
        <v>4</v>
      </c>
      <c r="K93">
        <v>0</v>
      </c>
      <c r="L93">
        <v>0</v>
      </c>
    </row>
    <row r="94" spans="1:12">
      <c r="A94" t="str">
        <f t="shared" si="1"/>
        <v>int_10_4</v>
      </c>
      <c r="B94" s="21">
        <f>VLOOKUP(A94,DBMS_TYPE_SIZES[],2,FALSE)</f>
        <v>9</v>
      </c>
      <c r="C94" s="21">
        <f>VLOOKUP(A94,DBMS_TYPE_SIZES[],3,FALSE)</f>
        <v>4</v>
      </c>
      <c r="D94" s="21">
        <f>VLOOKUP(A94,DBMS_TYPE_SIZES[],4,FALSE)</f>
        <v>4</v>
      </c>
      <c r="E94" t="s">
        <v>101</v>
      </c>
      <c r="F94" t="s">
        <v>371</v>
      </c>
      <c r="G94" t="s">
        <v>111</v>
      </c>
      <c r="H94" t="s">
        <v>18</v>
      </c>
      <c r="I94">
        <v>10</v>
      </c>
      <c r="J94">
        <v>4</v>
      </c>
      <c r="K94">
        <v>0</v>
      </c>
      <c r="L94">
        <v>0</v>
      </c>
    </row>
    <row r="95" spans="1:12">
      <c r="A95" t="str">
        <f t="shared" si="1"/>
        <v>int_10_4</v>
      </c>
      <c r="B95" s="21">
        <f>VLOOKUP(A95,DBMS_TYPE_SIZES[],2,FALSE)</f>
        <v>9</v>
      </c>
      <c r="C95" s="21">
        <f>VLOOKUP(A95,DBMS_TYPE_SIZES[],3,FALSE)</f>
        <v>4</v>
      </c>
      <c r="D95" s="21">
        <f>VLOOKUP(A95,DBMS_TYPE_SIZES[],4,FALSE)</f>
        <v>4</v>
      </c>
      <c r="E95" t="s">
        <v>101</v>
      </c>
      <c r="F95" t="s">
        <v>372</v>
      </c>
      <c r="G95" t="s">
        <v>110</v>
      </c>
      <c r="H95" t="s">
        <v>18</v>
      </c>
      <c r="I95">
        <v>10</v>
      </c>
      <c r="J95">
        <v>4</v>
      </c>
      <c r="K95">
        <v>1</v>
      </c>
      <c r="L95">
        <v>0</v>
      </c>
    </row>
    <row r="96" spans="1:12">
      <c r="A96" t="str">
        <f t="shared" si="1"/>
        <v>int_10_4</v>
      </c>
      <c r="B96" s="21">
        <f>VLOOKUP(A96,DBMS_TYPE_SIZES[],2,FALSE)</f>
        <v>9</v>
      </c>
      <c r="C96" s="21">
        <f>VLOOKUP(A96,DBMS_TYPE_SIZES[],3,FALSE)</f>
        <v>4</v>
      </c>
      <c r="D96" s="21">
        <f>VLOOKUP(A96,DBMS_TYPE_SIZES[],4,FALSE)</f>
        <v>4</v>
      </c>
      <c r="E96" t="s">
        <v>101</v>
      </c>
      <c r="F96" t="s">
        <v>373</v>
      </c>
      <c r="G96" t="s">
        <v>107</v>
      </c>
      <c r="H96" t="s">
        <v>18</v>
      </c>
      <c r="I96">
        <v>10</v>
      </c>
      <c r="J96">
        <v>4</v>
      </c>
      <c r="K96">
        <v>1</v>
      </c>
      <c r="L96">
        <v>0</v>
      </c>
    </row>
    <row r="97" spans="1:12">
      <c r="A97" t="str">
        <f t="shared" si="1"/>
        <v>int_10_4</v>
      </c>
      <c r="B97" s="21">
        <f>VLOOKUP(A97,DBMS_TYPE_SIZES[],2,FALSE)</f>
        <v>9</v>
      </c>
      <c r="C97" s="21">
        <f>VLOOKUP(A97,DBMS_TYPE_SIZES[],3,FALSE)</f>
        <v>4</v>
      </c>
      <c r="D97" s="21">
        <f>VLOOKUP(A97,DBMS_TYPE_SIZES[],4,FALSE)</f>
        <v>4</v>
      </c>
      <c r="E97" t="s">
        <v>101</v>
      </c>
      <c r="F97" t="s">
        <v>374</v>
      </c>
      <c r="G97" t="s">
        <v>63</v>
      </c>
      <c r="H97" t="s">
        <v>18</v>
      </c>
      <c r="I97">
        <v>10</v>
      </c>
      <c r="J97">
        <v>4</v>
      </c>
      <c r="K97">
        <v>1</v>
      </c>
      <c r="L97">
        <v>0</v>
      </c>
    </row>
    <row r="98" spans="1:12">
      <c r="A98" t="str">
        <f t="shared" si="1"/>
        <v>int_10_4</v>
      </c>
      <c r="B98" s="21">
        <f>VLOOKUP(A98,DBMS_TYPE_SIZES[],2,FALSE)</f>
        <v>9</v>
      </c>
      <c r="C98" s="21">
        <f>VLOOKUP(A98,DBMS_TYPE_SIZES[],3,FALSE)</f>
        <v>4</v>
      </c>
      <c r="D98" s="21">
        <f>VLOOKUP(A98,DBMS_TYPE_SIZES[],4,FALSE)</f>
        <v>4</v>
      </c>
      <c r="E98" t="s">
        <v>112</v>
      </c>
      <c r="F98" t="s">
        <v>375</v>
      </c>
      <c r="G98" t="s">
        <v>113</v>
      </c>
      <c r="H98" t="s">
        <v>18</v>
      </c>
      <c r="I98">
        <v>10</v>
      </c>
      <c r="J98">
        <v>4</v>
      </c>
      <c r="K98">
        <v>1</v>
      </c>
      <c r="L98">
        <v>0</v>
      </c>
    </row>
    <row r="99" spans="1:12">
      <c r="A99" t="str">
        <f t="shared" si="1"/>
        <v>varchar_0_50</v>
      </c>
      <c r="B99" s="21">
        <f>VLOOKUP(A99,DBMS_TYPE_SIZES[],2,FALSE)</f>
        <v>50</v>
      </c>
      <c r="C99" s="21">
        <f>VLOOKUP(A99,DBMS_TYPE_SIZES[],3,FALSE)</f>
        <v>50</v>
      </c>
      <c r="D99" s="21">
        <f>VLOOKUP(A99,DBMS_TYPE_SIZES[],4,FALSE)</f>
        <v>51</v>
      </c>
      <c r="E99" t="s">
        <v>114</v>
      </c>
      <c r="F99" t="s">
        <v>1265</v>
      </c>
      <c r="G99" t="s">
        <v>121</v>
      </c>
      <c r="H99" t="s">
        <v>86</v>
      </c>
      <c r="I99">
        <v>0</v>
      </c>
      <c r="J99">
        <v>50</v>
      </c>
      <c r="K99">
        <v>1</v>
      </c>
      <c r="L99">
        <v>1</v>
      </c>
    </row>
    <row r="100" spans="1:12">
      <c r="A100" t="str">
        <f t="shared" si="1"/>
        <v>varchar_0_50</v>
      </c>
      <c r="B100" s="21">
        <f>VLOOKUP(A100,DBMS_TYPE_SIZES[],2,FALSE)</f>
        <v>50</v>
      </c>
      <c r="C100" s="21">
        <f>VLOOKUP(A100,DBMS_TYPE_SIZES[],3,FALSE)</f>
        <v>50</v>
      </c>
      <c r="D100" s="21">
        <f>VLOOKUP(A100,DBMS_TYPE_SIZES[],4,FALSE)</f>
        <v>51</v>
      </c>
      <c r="E100" t="s">
        <v>114</v>
      </c>
      <c r="F100" t="s">
        <v>376</v>
      </c>
      <c r="G100" t="s">
        <v>119</v>
      </c>
      <c r="H100" t="s">
        <v>86</v>
      </c>
      <c r="I100">
        <v>0</v>
      </c>
      <c r="J100">
        <v>50</v>
      </c>
      <c r="K100">
        <v>1</v>
      </c>
      <c r="L100">
        <v>1</v>
      </c>
    </row>
    <row r="101" spans="1:12">
      <c r="A101" t="str">
        <f t="shared" si="1"/>
        <v>varchar_0_50</v>
      </c>
      <c r="B101" s="21">
        <f>VLOOKUP(A101,DBMS_TYPE_SIZES[],2,FALSE)</f>
        <v>50</v>
      </c>
      <c r="C101" s="21">
        <f>VLOOKUP(A101,DBMS_TYPE_SIZES[],3,FALSE)</f>
        <v>50</v>
      </c>
      <c r="D101" s="21">
        <f>VLOOKUP(A101,DBMS_TYPE_SIZES[],4,FALSE)</f>
        <v>51</v>
      </c>
      <c r="E101" t="s">
        <v>114</v>
      </c>
      <c r="F101" t="s">
        <v>377</v>
      </c>
      <c r="G101" t="s">
        <v>115</v>
      </c>
      <c r="H101" t="s">
        <v>86</v>
      </c>
      <c r="I101">
        <v>0</v>
      </c>
      <c r="J101">
        <v>50</v>
      </c>
      <c r="K101">
        <v>1</v>
      </c>
      <c r="L101">
        <v>0</v>
      </c>
    </row>
    <row r="102" spans="1:12">
      <c r="A102" t="str">
        <f t="shared" si="1"/>
        <v>varchar_0_50</v>
      </c>
      <c r="B102" s="21">
        <f>VLOOKUP(A102,DBMS_TYPE_SIZES[],2,FALSE)</f>
        <v>50</v>
      </c>
      <c r="C102" s="21">
        <f>VLOOKUP(A102,DBMS_TYPE_SIZES[],3,FALSE)</f>
        <v>50</v>
      </c>
      <c r="D102" s="21">
        <f>VLOOKUP(A102,DBMS_TYPE_SIZES[],4,FALSE)</f>
        <v>51</v>
      </c>
      <c r="E102" t="s">
        <v>120</v>
      </c>
      <c r="F102" t="s">
        <v>1266</v>
      </c>
      <c r="G102" t="s">
        <v>119</v>
      </c>
      <c r="H102" t="s">
        <v>86</v>
      </c>
      <c r="I102">
        <v>0</v>
      </c>
      <c r="J102">
        <v>50</v>
      </c>
      <c r="K102">
        <v>1</v>
      </c>
      <c r="L102">
        <v>1</v>
      </c>
    </row>
    <row r="103" spans="1:12">
      <c r="A103" t="str">
        <f t="shared" si="1"/>
        <v>varchar_0_50</v>
      </c>
      <c r="B103" s="21">
        <f>VLOOKUP(A103,DBMS_TYPE_SIZES[],2,FALSE)</f>
        <v>50</v>
      </c>
      <c r="C103" s="21">
        <f>VLOOKUP(A103,DBMS_TYPE_SIZES[],3,FALSE)</f>
        <v>50</v>
      </c>
      <c r="D103" s="21">
        <f>VLOOKUP(A103,DBMS_TYPE_SIZES[],4,FALSE)</f>
        <v>51</v>
      </c>
      <c r="E103" t="s">
        <v>120</v>
      </c>
      <c r="F103" t="s">
        <v>378</v>
      </c>
      <c r="G103" t="s">
        <v>121</v>
      </c>
      <c r="H103" t="s">
        <v>86</v>
      </c>
      <c r="I103">
        <v>0</v>
      </c>
      <c r="J103">
        <v>50</v>
      </c>
      <c r="K103">
        <v>1</v>
      </c>
      <c r="L103">
        <v>0</v>
      </c>
    </row>
    <row r="104" spans="1:12">
      <c r="A104" t="str">
        <f t="shared" si="1"/>
        <v>varchar_0_50</v>
      </c>
      <c r="B104" s="21">
        <f>VLOOKUP(A104,DBMS_TYPE_SIZES[],2,FALSE)</f>
        <v>50</v>
      </c>
      <c r="C104" s="21">
        <f>VLOOKUP(A104,DBMS_TYPE_SIZES[],3,FALSE)</f>
        <v>50</v>
      </c>
      <c r="D104" s="21">
        <f>VLOOKUP(A104,DBMS_TYPE_SIZES[],4,FALSE)</f>
        <v>51</v>
      </c>
      <c r="E104" t="s">
        <v>124</v>
      </c>
      <c r="F104" t="s">
        <v>1267</v>
      </c>
      <c r="G104" t="s">
        <v>115</v>
      </c>
      <c r="H104" t="s">
        <v>86</v>
      </c>
      <c r="I104">
        <v>0</v>
      </c>
      <c r="J104">
        <v>50</v>
      </c>
      <c r="K104">
        <v>1</v>
      </c>
      <c r="L104">
        <v>0</v>
      </c>
    </row>
    <row r="105" spans="1:12">
      <c r="A105" t="str">
        <f t="shared" si="1"/>
        <v>int_10_4</v>
      </c>
      <c r="B105" s="21">
        <f>VLOOKUP(A105,DBMS_TYPE_SIZES[],2,FALSE)</f>
        <v>9</v>
      </c>
      <c r="C105" s="21">
        <f>VLOOKUP(A105,DBMS_TYPE_SIZES[],3,FALSE)</f>
        <v>4</v>
      </c>
      <c r="D105" s="21">
        <f>VLOOKUP(A105,DBMS_TYPE_SIZES[],4,FALSE)</f>
        <v>4</v>
      </c>
      <c r="E105" t="s">
        <v>124</v>
      </c>
      <c r="F105" t="s">
        <v>379</v>
      </c>
      <c r="G105" t="s">
        <v>712</v>
      </c>
      <c r="H105" t="s">
        <v>18</v>
      </c>
      <c r="I105">
        <v>10</v>
      </c>
      <c r="J105">
        <v>4</v>
      </c>
      <c r="K105">
        <v>1</v>
      </c>
      <c r="L105">
        <v>0</v>
      </c>
    </row>
    <row r="106" spans="1:12">
      <c r="A106" t="str">
        <f t="shared" si="1"/>
        <v>varchar_0_50</v>
      </c>
      <c r="B106" s="21">
        <f>VLOOKUP(A106,DBMS_TYPE_SIZES[],2,FALSE)</f>
        <v>50</v>
      </c>
      <c r="C106" s="21">
        <f>VLOOKUP(A106,DBMS_TYPE_SIZES[],3,FALSE)</f>
        <v>50</v>
      </c>
      <c r="D106" s="21">
        <f>VLOOKUP(A106,DBMS_TYPE_SIZES[],4,FALSE)</f>
        <v>51</v>
      </c>
      <c r="E106" t="s">
        <v>124</v>
      </c>
      <c r="F106" t="s">
        <v>379</v>
      </c>
      <c r="G106" t="s">
        <v>125</v>
      </c>
      <c r="H106" t="s">
        <v>86</v>
      </c>
      <c r="I106">
        <v>0</v>
      </c>
      <c r="J106">
        <v>50</v>
      </c>
      <c r="K106">
        <v>0</v>
      </c>
      <c r="L106">
        <v>0</v>
      </c>
    </row>
    <row r="107" spans="1:12">
      <c r="A107" t="str">
        <f t="shared" si="1"/>
        <v>int_10_4</v>
      </c>
      <c r="B107" s="21">
        <f>VLOOKUP(A107,DBMS_TYPE_SIZES[],2,FALSE)</f>
        <v>9</v>
      </c>
      <c r="C107" s="21">
        <f>VLOOKUP(A107,DBMS_TYPE_SIZES[],3,FALSE)</f>
        <v>4</v>
      </c>
      <c r="D107" s="21">
        <f>VLOOKUP(A107,DBMS_TYPE_SIZES[],4,FALSE)</f>
        <v>4</v>
      </c>
      <c r="E107" t="s">
        <v>128</v>
      </c>
      <c r="F107" t="s">
        <v>1268</v>
      </c>
      <c r="G107" t="s">
        <v>129</v>
      </c>
      <c r="H107" t="s">
        <v>18</v>
      </c>
      <c r="I107">
        <v>10</v>
      </c>
      <c r="J107">
        <v>4</v>
      </c>
      <c r="K107">
        <v>1</v>
      </c>
      <c r="L107">
        <v>1</v>
      </c>
    </row>
    <row r="108" spans="1:12">
      <c r="A108" t="str">
        <f t="shared" si="1"/>
        <v>int_10_4</v>
      </c>
      <c r="B108" s="21">
        <f>VLOOKUP(A108,DBMS_TYPE_SIZES[],2,FALSE)</f>
        <v>9</v>
      </c>
      <c r="C108" s="21">
        <f>VLOOKUP(A108,DBMS_TYPE_SIZES[],3,FALSE)</f>
        <v>4</v>
      </c>
      <c r="D108" s="21">
        <f>VLOOKUP(A108,DBMS_TYPE_SIZES[],4,FALSE)</f>
        <v>4</v>
      </c>
      <c r="E108" t="s">
        <v>131</v>
      </c>
      <c r="F108" t="s">
        <v>1269</v>
      </c>
      <c r="G108" t="s">
        <v>129</v>
      </c>
      <c r="H108" t="s">
        <v>18</v>
      </c>
      <c r="I108">
        <v>10</v>
      </c>
      <c r="J108">
        <v>4</v>
      </c>
      <c r="K108">
        <v>1</v>
      </c>
      <c r="L108">
        <v>1</v>
      </c>
    </row>
    <row r="109" spans="1:12">
      <c r="A109" t="str">
        <f t="shared" si="1"/>
        <v>int_10_4</v>
      </c>
      <c r="B109" s="21">
        <f>VLOOKUP(A109,DBMS_TYPE_SIZES[],2,FALSE)</f>
        <v>9</v>
      </c>
      <c r="C109" s="21">
        <f>VLOOKUP(A109,DBMS_TYPE_SIZES[],3,FALSE)</f>
        <v>4</v>
      </c>
      <c r="D109" s="21">
        <f>VLOOKUP(A109,DBMS_TYPE_SIZES[],4,FALSE)</f>
        <v>4</v>
      </c>
      <c r="E109" t="s">
        <v>132</v>
      </c>
      <c r="F109" t="s">
        <v>1270</v>
      </c>
      <c r="G109" t="s">
        <v>141</v>
      </c>
      <c r="H109" t="s">
        <v>18</v>
      </c>
      <c r="I109">
        <v>10</v>
      </c>
      <c r="J109">
        <v>4</v>
      </c>
      <c r="K109">
        <v>1</v>
      </c>
      <c r="L109">
        <v>1</v>
      </c>
    </row>
    <row r="110" spans="1:12">
      <c r="A110" t="str">
        <f t="shared" si="1"/>
        <v>int_10_4</v>
      </c>
      <c r="B110" s="21">
        <f>VLOOKUP(A110,DBMS_TYPE_SIZES[],2,FALSE)</f>
        <v>9</v>
      </c>
      <c r="C110" s="21">
        <f>VLOOKUP(A110,DBMS_TYPE_SIZES[],3,FALSE)</f>
        <v>4</v>
      </c>
      <c r="D110" s="21">
        <f>VLOOKUP(A110,DBMS_TYPE_SIZES[],4,FALSE)</f>
        <v>4</v>
      </c>
      <c r="E110" t="s">
        <v>132</v>
      </c>
      <c r="F110" t="s">
        <v>380</v>
      </c>
      <c r="G110" t="s">
        <v>133</v>
      </c>
      <c r="H110" t="s">
        <v>18</v>
      </c>
      <c r="I110">
        <v>10</v>
      </c>
      <c r="J110">
        <v>4</v>
      </c>
      <c r="K110">
        <v>1</v>
      </c>
      <c r="L110">
        <v>1</v>
      </c>
    </row>
    <row r="111" spans="1:12">
      <c r="A111" t="str">
        <f t="shared" si="1"/>
        <v>int_10_4</v>
      </c>
      <c r="B111" s="21">
        <f>VLOOKUP(A111,DBMS_TYPE_SIZES[],2,FALSE)</f>
        <v>9</v>
      </c>
      <c r="C111" s="21">
        <f>VLOOKUP(A111,DBMS_TYPE_SIZES[],3,FALSE)</f>
        <v>4</v>
      </c>
      <c r="D111" s="21">
        <f>VLOOKUP(A111,DBMS_TYPE_SIZES[],4,FALSE)</f>
        <v>4</v>
      </c>
      <c r="E111" t="s">
        <v>134</v>
      </c>
      <c r="F111" t="s">
        <v>1271</v>
      </c>
      <c r="G111" t="s">
        <v>141</v>
      </c>
      <c r="H111" t="s">
        <v>18</v>
      </c>
      <c r="I111">
        <v>10</v>
      </c>
      <c r="J111">
        <v>4</v>
      </c>
      <c r="K111">
        <v>1</v>
      </c>
      <c r="L111">
        <v>1</v>
      </c>
    </row>
    <row r="112" spans="1:12">
      <c r="A112" t="str">
        <f t="shared" si="1"/>
        <v>int_10_4</v>
      </c>
      <c r="B112" s="21">
        <f>VLOOKUP(A112,DBMS_TYPE_SIZES[],2,FALSE)</f>
        <v>9</v>
      </c>
      <c r="C112" s="21">
        <f>VLOOKUP(A112,DBMS_TYPE_SIZES[],3,FALSE)</f>
        <v>4</v>
      </c>
      <c r="D112" s="21">
        <f>VLOOKUP(A112,DBMS_TYPE_SIZES[],4,FALSE)</f>
        <v>4</v>
      </c>
      <c r="E112" t="s">
        <v>134</v>
      </c>
      <c r="F112" t="s">
        <v>381</v>
      </c>
      <c r="G112" t="s">
        <v>133</v>
      </c>
      <c r="H112" t="s">
        <v>18</v>
      </c>
      <c r="I112">
        <v>10</v>
      </c>
      <c r="J112">
        <v>4</v>
      </c>
      <c r="K112">
        <v>1</v>
      </c>
      <c r="L112">
        <v>1</v>
      </c>
    </row>
    <row r="113" spans="1:12">
      <c r="A113" t="str">
        <f t="shared" si="1"/>
        <v>varchar_0_50</v>
      </c>
      <c r="B113" s="21">
        <f>VLOOKUP(A113,DBMS_TYPE_SIZES[],2,FALSE)</f>
        <v>50</v>
      </c>
      <c r="C113" s="21">
        <f>VLOOKUP(A113,DBMS_TYPE_SIZES[],3,FALSE)</f>
        <v>50</v>
      </c>
      <c r="D113" s="21">
        <f>VLOOKUP(A113,DBMS_TYPE_SIZES[],4,FALSE)</f>
        <v>51</v>
      </c>
      <c r="E113" t="s">
        <v>135</v>
      </c>
      <c r="F113" t="s">
        <v>1272</v>
      </c>
      <c r="G113" t="s">
        <v>115</v>
      </c>
      <c r="H113" t="s">
        <v>86</v>
      </c>
      <c r="I113">
        <v>0</v>
      </c>
      <c r="J113">
        <v>50</v>
      </c>
      <c r="K113">
        <v>1</v>
      </c>
      <c r="L113">
        <v>0</v>
      </c>
    </row>
    <row r="114" spans="1:12">
      <c r="A114" t="str">
        <f t="shared" si="1"/>
        <v>int_10_4</v>
      </c>
      <c r="B114" s="21">
        <f>VLOOKUP(A114,DBMS_TYPE_SIZES[],2,FALSE)</f>
        <v>9</v>
      </c>
      <c r="C114" s="21">
        <f>VLOOKUP(A114,DBMS_TYPE_SIZES[],3,FALSE)</f>
        <v>4</v>
      </c>
      <c r="D114" s="21">
        <f>VLOOKUP(A114,DBMS_TYPE_SIZES[],4,FALSE)</f>
        <v>4</v>
      </c>
      <c r="E114" t="s">
        <v>135</v>
      </c>
      <c r="F114" t="s">
        <v>1273</v>
      </c>
      <c r="G114" t="s">
        <v>129</v>
      </c>
      <c r="H114" t="s">
        <v>18</v>
      </c>
      <c r="I114">
        <v>10</v>
      </c>
      <c r="J114">
        <v>4</v>
      </c>
      <c r="K114">
        <v>1</v>
      </c>
      <c r="L114">
        <v>1</v>
      </c>
    </row>
    <row r="115" spans="1:12">
      <c r="A115" t="str">
        <f t="shared" si="1"/>
        <v>varchar_0_50</v>
      </c>
      <c r="B115" s="21">
        <f>VLOOKUP(A115,DBMS_TYPE_SIZES[],2,FALSE)</f>
        <v>50</v>
      </c>
      <c r="C115" s="21">
        <f>VLOOKUP(A115,DBMS_TYPE_SIZES[],3,FALSE)</f>
        <v>50</v>
      </c>
      <c r="D115" s="21">
        <f>VLOOKUP(A115,DBMS_TYPE_SIZES[],4,FALSE)</f>
        <v>51</v>
      </c>
      <c r="E115" t="s">
        <v>136</v>
      </c>
      <c r="F115" t="s">
        <v>382</v>
      </c>
      <c r="G115" t="s">
        <v>115</v>
      </c>
      <c r="H115" t="s">
        <v>86</v>
      </c>
      <c r="I115">
        <v>0</v>
      </c>
      <c r="J115">
        <v>50</v>
      </c>
      <c r="K115">
        <v>1</v>
      </c>
      <c r="L115">
        <v>0</v>
      </c>
    </row>
    <row r="116" spans="1:12">
      <c r="A116" t="str">
        <f t="shared" si="1"/>
        <v>int_10_4</v>
      </c>
      <c r="B116" s="21">
        <f>VLOOKUP(A116,DBMS_TYPE_SIZES[],2,FALSE)</f>
        <v>9</v>
      </c>
      <c r="C116" s="21">
        <f>VLOOKUP(A116,DBMS_TYPE_SIZES[],3,FALSE)</f>
        <v>4</v>
      </c>
      <c r="D116" s="21">
        <f>VLOOKUP(A116,DBMS_TYPE_SIZES[],4,FALSE)</f>
        <v>4</v>
      </c>
      <c r="E116" t="s">
        <v>136</v>
      </c>
      <c r="F116" t="s">
        <v>1274</v>
      </c>
      <c r="G116" t="s">
        <v>129</v>
      </c>
      <c r="H116" t="s">
        <v>18</v>
      </c>
      <c r="I116">
        <v>10</v>
      </c>
      <c r="J116">
        <v>4</v>
      </c>
      <c r="K116">
        <v>1</v>
      </c>
      <c r="L116">
        <v>1</v>
      </c>
    </row>
    <row r="117" spans="1:12">
      <c r="A117" t="str">
        <f t="shared" si="1"/>
        <v>int_10_4</v>
      </c>
      <c r="B117" s="21">
        <f>VLOOKUP(A117,DBMS_TYPE_SIZES[],2,FALSE)</f>
        <v>9</v>
      </c>
      <c r="C117" s="21">
        <f>VLOOKUP(A117,DBMS_TYPE_SIZES[],3,FALSE)</f>
        <v>4</v>
      </c>
      <c r="D117" s="21">
        <f>VLOOKUP(A117,DBMS_TYPE_SIZES[],4,FALSE)</f>
        <v>4</v>
      </c>
      <c r="E117" t="s">
        <v>137</v>
      </c>
      <c r="F117" t="s">
        <v>1694</v>
      </c>
      <c r="G117" t="s">
        <v>129</v>
      </c>
      <c r="H117" t="s">
        <v>18</v>
      </c>
      <c r="I117">
        <v>10</v>
      </c>
      <c r="J117">
        <v>4</v>
      </c>
      <c r="K117">
        <v>1</v>
      </c>
      <c r="L117">
        <v>0</v>
      </c>
    </row>
    <row r="118" spans="1:12">
      <c r="A118" t="str">
        <f t="shared" si="1"/>
        <v>varchar_0_50</v>
      </c>
      <c r="B118" s="21">
        <f>VLOOKUP(A118,DBMS_TYPE_SIZES[],2,FALSE)</f>
        <v>50</v>
      </c>
      <c r="C118" s="21">
        <f>VLOOKUP(A118,DBMS_TYPE_SIZES[],3,FALSE)</f>
        <v>50</v>
      </c>
      <c r="D118" s="21">
        <f>VLOOKUP(A118,DBMS_TYPE_SIZES[],4,FALSE)</f>
        <v>51</v>
      </c>
      <c r="E118" t="s">
        <v>137</v>
      </c>
      <c r="F118" t="s">
        <v>1695</v>
      </c>
      <c r="G118" t="s">
        <v>115</v>
      </c>
      <c r="H118" t="s">
        <v>86</v>
      </c>
      <c r="I118">
        <v>0</v>
      </c>
      <c r="J118">
        <v>50</v>
      </c>
      <c r="K118">
        <v>1</v>
      </c>
      <c r="L118">
        <v>0</v>
      </c>
    </row>
    <row r="119" spans="1:12">
      <c r="A119" t="str">
        <f t="shared" si="1"/>
        <v>varchar_0_50</v>
      </c>
      <c r="B119" s="21">
        <f>VLOOKUP(A119,DBMS_TYPE_SIZES[],2,FALSE)</f>
        <v>50</v>
      </c>
      <c r="C119" s="21">
        <f>VLOOKUP(A119,DBMS_TYPE_SIZES[],3,FALSE)</f>
        <v>50</v>
      </c>
      <c r="D119" s="21">
        <f>VLOOKUP(A119,DBMS_TYPE_SIZES[],4,FALSE)</f>
        <v>51</v>
      </c>
      <c r="E119" t="s">
        <v>137</v>
      </c>
      <c r="F119" t="s">
        <v>383</v>
      </c>
      <c r="G119" t="s">
        <v>119</v>
      </c>
      <c r="H119" t="s">
        <v>86</v>
      </c>
      <c r="I119">
        <v>0</v>
      </c>
      <c r="J119">
        <v>50</v>
      </c>
      <c r="K119">
        <v>1</v>
      </c>
      <c r="L119">
        <v>1</v>
      </c>
    </row>
    <row r="120" spans="1:12">
      <c r="A120" t="str">
        <f t="shared" si="1"/>
        <v>varchar_0_50</v>
      </c>
      <c r="B120" s="21">
        <f>VLOOKUP(A120,DBMS_TYPE_SIZES[],2,FALSE)</f>
        <v>50</v>
      </c>
      <c r="C120" s="21">
        <f>VLOOKUP(A120,DBMS_TYPE_SIZES[],3,FALSE)</f>
        <v>50</v>
      </c>
      <c r="D120" s="21">
        <f>VLOOKUP(A120,DBMS_TYPE_SIZES[],4,FALSE)</f>
        <v>51</v>
      </c>
      <c r="E120" t="s">
        <v>138</v>
      </c>
      <c r="F120" t="s">
        <v>384</v>
      </c>
      <c r="G120" t="s">
        <v>115</v>
      </c>
      <c r="H120" t="s">
        <v>86</v>
      </c>
      <c r="I120">
        <v>0</v>
      </c>
      <c r="J120">
        <v>50</v>
      </c>
      <c r="K120">
        <v>1</v>
      </c>
      <c r="L120">
        <v>0</v>
      </c>
    </row>
    <row r="121" spans="1:12">
      <c r="A121" t="str">
        <f t="shared" si="1"/>
        <v>int_10_4</v>
      </c>
      <c r="B121" s="21">
        <f>VLOOKUP(A121,DBMS_TYPE_SIZES[],2,FALSE)</f>
        <v>9</v>
      </c>
      <c r="C121" s="21">
        <f>VLOOKUP(A121,DBMS_TYPE_SIZES[],3,FALSE)</f>
        <v>4</v>
      </c>
      <c r="D121" s="21">
        <f>VLOOKUP(A121,DBMS_TYPE_SIZES[],4,FALSE)</f>
        <v>4</v>
      </c>
      <c r="E121" t="s">
        <v>138</v>
      </c>
      <c r="F121" t="s">
        <v>1275</v>
      </c>
      <c r="G121" t="s">
        <v>139</v>
      </c>
      <c r="H121" t="s">
        <v>18</v>
      </c>
      <c r="I121">
        <v>10</v>
      </c>
      <c r="J121">
        <v>4</v>
      </c>
      <c r="K121">
        <v>1</v>
      </c>
      <c r="L121">
        <v>1</v>
      </c>
    </row>
    <row r="122" spans="1:12">
      <c r="A122" t="str">
        <f t="shared" si="1"/>
        <v>int_10_4</v>
      </c>
      <c r="B122" s="21">
        <f>VLOOKUP(A122,DBMS_TYPE_SIZES[],2,FALSE)</f>
        <v>9</v>
      </c>
      <c r="C122" s="21">
        <f>VLOOKUP(A122,DBMS_TYPE_SIZES[],3,FALSE)</f>
        <v>4</v>
      </c>
      <c r="D122" s="21">
        <f>VLOOKUP(A122,DBMS_TYPE_SIZES[],4,FALSE)</f>
        <v>4</v>
      </c>
      <c r="E122" t="s">
        <v>140</v>
      </c>
      <c r="F122" t="s">
        <v>385</v>
      </c>
      <c r="G122" t="s">
        <v>141</v>
      </c>
      <c r="H122" t="s">
        <v>18</v>
      </c>
      <c r="I122">
        <v>10</v>
      </c>
      <c r="J122">
        <v>4</v>
      </c>
      <c r="K122">
        <v>1</v>
      </c>
      <c r="L122">
        <v>0</v>
      </c>
    </row>
    <row r="123" spans="1:12">
      <c r="A123" t="str">
        <f t="shared" si="1"/>
        <v>varchar_0_50</v>
      </c>
      <c r="B123" s="21">
        <f>VLOOKUP(A123,DBMS_TYPE_SIZES[],2,FALSE)</f>
        <v>50</v>
      </c>
      <c r="C123" s="21">
        <f>VLOOKUP(A123,DBMS_TYPE_SIZES[],3,FALSE)</f>
        <v>50</v>
      </c>
      <c r="D123" s="21">
        <f>VLOOKUP(A123,DBMS_TYPE_SIZES[],4,FALSE)</f>
        <v>51</v>
      </c>
      <c r="E123" t="s">
        <v>140</v>
      </c>
      <c r="F123" t="s">
        <v>386</v>
      </c>
      <c r="G123" t="s">
        <v>119</v>
      </c>
      <c r="H123" t="s">
        <v>86</v>
      </c>
      <c r="I123">
        <v>0</v>
      </c>
      <c r="J123">
        <v>50</v>
      </c>
      <c r="K123">
        <v>1</v>
      </c>
      <c r="L123">
        <v>1</v>
      </c>
    </row>
    <row r="124" spans="1:12">
      <c r="A124" t="str">
        <f t="shared" si="1"/>
        <v>varchar_0_50</v>
      </c>
      <c r="B124" s="21">
        <f>VLOOKUP(A124,DBMS_TYPE_SIZES[],2,FALSE)</f>
        <v>50</v>
      </c>
      <c r="C124" s="21">
        <f>VLOOKUP(A124,DBMS_TYPE_SIZES[],3,FALSE)</f>
        <v>50</v>
      </c>
      <c r="D124" s="21">
        <f>VLOOKUP(A124,DBMS_TYPE_SIZES[],4,FALSE)</f>
        <v>51</v>
      </c>
      <c r="E124" t="s">
        <v>140</v>
      </c>
      <c r="F124" t="s">
        <v>387</v>
      </c>
      <c r="G124" t="s">
        <v>115</v>
      </c>
      <c r="H124" t="s">
        <v>86</v>
      </c>
      <c r="I124">
        <v>0</v>
      </c>
      <c r="J124">
        <v>50</v>
      </c>
      <c r="K124">
        <v>1</v>
      </c>
      <c r="L124">
        <v>0</v>
      </c>
    </row>
    <row r="125" spans="1:12">
      <c r="A125" t="str">
        <f t="shared" si="1"/>
        <v>int_10_4</v>
      </c>
      <c r="B125" s="21">
        <f>VLOOKUP(A125,DBMS_TYPE_SIZES[],2,FALSE)</f>
        <v>9</v>
      </c>
      <c r="C125" s="21">
        <f>VLOOKUP(A125,DBMS_TYPE_SIZES[],3,FALSE)</f>
        <v>4</v>
      </c>
      <c r="D125" s="21">
        <f>VLOOKUP(A125,DBMS_TYPE_SIZES[],4,FALSE)</f>
        <v>4</v>
      </c>
      <c r="E125" t="s">
        <v>142</v>
      </c>
      <c r="F125" t="s">
        <v>1276</v>
      </c>
      <c r="G125" t="s">
        <v>129</v>
      </c>
      <c r="H125" t="s">
        <v>18</v>
      </c>
      <c r="I125">
        <v>10</v>
      </c>
      <c r="J125">
        <v>4</v>
      </c>
      <c r="K125">
        <v>1</v>
      </c>
      <c r="L125">
        <v>0</v>
      </c>
    </row>
    <row r="126" spans="1:12">
      <c r="A126" t="str">
        <f t="shared" si="1"/>
        <v>int_10_4</v>
      </c>
      <c r="B126" s="21">
        <f>VLOOKUP(A126,DBMS_TYPE_SIZES[],2,FALSE)</f>
        <v>9</v>
      </c>
      <c r="C126" s="21">
        <f>VLOOKUP(A126,DBMS_TYPE_SIZES[],3,FALSE)</f>
        <v>4</v>
      </c>
      <c r="D126" s="21">
        <f>VLOOKUP(A126,DBMS_TYPE_SIZES[],4,FALSE)</f>
        <v>4</v>
      </c>
      <c r="E126" t="s">
        <v>142</v>
      </c>
      <c r="F126" t="s">
        <v>1777</v>
      </c>
      <c r="G126" t="s">
        <v>129</v>
      </c>
      <c r="H126" t="s">
        <v>18</v>
      </c>
      <c r="I126">
        <v>10</v>
      </c>
      <c r="J126">
        <v>4</v>
      </c>
      <c r="K126">
        <v>1</v>
      </c>
      <c r="L126">
        <v>0</v>
      </c>
    </row>
    <row r="127" spans="1:12">
      <c r="A127" t="str">
        <f t="shared" si="1"/>
        <v>varchar_0_50</v>
      </c>
      <c r="B127" s="21">
        <f>VLOOKUP(A127,DBMS_TYPE_SIZES[],2,FALSE)</f>
        <v>50</v>
      </c>
      <c r="C127" s="21">
        <f>VLOOKUP(A127,DBMS_TYPE_SIZES[],3,FALSE)</f>
        <v>50</v>
      </c>
      <c r="D127" s="21">
        <f>VLOOKUP(A127,DBMS_TYPE_SIZES[],4,FALSE)</f>
        <v>51</v>
      </c>
      <c r="E127" t="s">
        <v>142</v>
      </c>
      <c r="F127" t="s">
        <v>1777</v>
      </c>
      <c r="G127" t="s">
        <v>115</v>
      </c>
      <c r="H127" t="s">
        <v>86</v>
      </c>
      <c r="I127">
        <v>0</v>
      </c>
      <c r="J127">
        <v>50</v>
      </c>
      <c r="K127">
        <v>0</v>
      </c>
      <c r="L127">
        <v>0</v>
      </c>
    </row>
    <row r="128" spans="1:12">
      <c r="A128" t="str">
        <f t="shared" si="1"/>
        <v>numeric_19_9</v>
      </c>
      <c r="B128" s="21">
        <f>VLOOKUP(A128,DBMS_TYPE_SIZES[],2,FALSE)</f>
        <v>9</v>
      </c>
      <c r="C128" s="21">
        <f>VLOOKUP(A128,DBMS_TYPE_SIZES[],3,FALSE)</f>
        <v>9</v>
      </c>
      <c r="D128" s="21">
        <f>VLOOKUP(A128,DBMS_TYPE_SIZES[],4,FALSE)</f>
        <v>9</v>
      </c>
      <c r="E128" t="s">
        <v>142</v>
      </c>
      <c r="F128" t="s">
        <v>1777</v>
      </c>
      <c r="G128" t="s">
        <v>143</v>
      </c>
      <c r="H128" t="s">
        <v>62</v>
      </c>
      <c r="I128">
        <v>19</v>
      </c>
      <c r="J128">
        <v>9</v>
      </c>
      <c r="K128">
        <v>0</v>
      </c>
      <c r="L128">
        <v>0</v>
      </c>
    </row>
    <row r="129" spans="1:12">
      <c r="A129" t="str">
        <f t="shared" si="1"/>
        <v>numeric_19_9</v>
      </c>
      <c r="B129" s="21">
        <f>VLOOKUP(A129,DBMS_TYPE_SIZES[],2,FALSE)</f>
        <v>9</v>
      </c>
      <c r="C129" s="21">
        <f>VLOOKUP(A129,DBMS_TYPE_SIZES[],3,FALSE)</f>
        <v>9</v>
      </c>
      <c r="D129" s="21">
        <f>VLOOKUP(A129,DBMS_TYPE_SIZES[],4,FALSE)</f>
        <v>9</v>
      </c>
      <c r="E129" t="s">
        <v>142</v>
      </c>
      <c r="F129" t="s">
        <v>1777</v>
      </c>
      <c r="G129" t="s">
        <v>96</v>
      </c>
      <c r="H129" t="s">
        <v>62</v>
      </c>
      <c r="I129">
        <v>19</v>
      </c>
      <c r="J129">
        <v>9</v>
      </c>
      <c r="K129">
        <v>0</v>
      </c>
      <c r="L129">
        <v>0</v>
      </c>
    </row>
    <row r="130" spans="1:12">
      <c r="A130" t="str">
        <f t="shared" si="1"/>
        <v>int_10_4</v>
      </c>
      <c r="B130" s="21">
        <f>VLOOKUP(A130,DBMS_TYPE_SIZES[],2,FALSE)</f>
        <v>9</v>
      </c>
      <c r="C130" s="21">
        <f>VLOOKUP(A130,DBMS_TYPE_SIZES[],3,FALSE)</f>
        <v>4</v>
      </c>
      <c r="D130" s="21">
        <f>VLOOKUP(A130,DBMS_TYPE_SIZES[],4,FALSE)</f>
        <v>4</v>
      </c>
      <c r="E130" t="s">
        <v>144</v>
      </c>
      <c r="F130" t="s">
        <v>1277</v>
      </c>
      <c r="G130" t="s">
        <v>129</v>
      </c>
      <c r="H130" t="s">
        <v>18</v>
      </c>
      <c r="I130">
        <v>10</v>
      </c>
      <c r="J130">
        <v>4</v>
      </c>
      <c r="K130">
        <v>1</v>
      </c>
      <c r="L130">
        <v>1</v>
      </c>
    </row>
    <row r="131" spans="1:12">
      <c r="A131" t="str">
        <f t="shared" si="1"/>
        <v>int_10_4</v>
      </c>
      <c r="B131" s="21">
        <f>VLOOKUP(A131,DBMS_TYPE_SIZES[],2,FALSE)</f>
        <v>9</v>
      </c>
      <c r="C131" s="21">
        <f>VLOOKUP(A131,DBMS_TYPE_SIZES[],3,FALSE)</f>
        <v>4</v>
      </c>
      <c r="D131" s="21">
        <f>VLOOKUP(A131,DBMS_TYPE_SIZES[],4,FALSE)</f>
        <v>4</v>
      </c>
      <c r="E131" t="s">
        <v>145</v>
      </c>
      <c r="F131" t="s">
        <v>1278</v>
      </c>
      <c r="G131" t="s">
        <v>129</v>
      </c>
      <c r="H131" t="s">
        <v>18</v>
      </c>
      <c r="I131">
        <v>10</v>
      </c>
      <c r="J131">
        <v>4</v>
      </c>
      <c r="K131">
        <v>1</v>
      </c>
      <c r="L131">
        <v>1</v>
      </c>
    </row>
    <row r="132" spans="1:12">
      <c r="A132" t="str">
        <f t="shared" ref="A132:A195" si="2">H132&amp;"_"&amp;I132&amp;"_"&amp;J132</f>
        <v>int_10_4</v>
      </c>
      <c r="B132" s="21">
        <f>VLOOKUP(A132,DBMS_TYPE_SIZES[],2,FALSE)</f>
        <v>9</v>
      </c>
      <c r="C132" s="21">
        <f>VLOOKUP(A132,DBMS_TYPE_SIZES[],3,FALSE)</f>
        <v>4</v>
      </c>
      <c r="D132" s="21">
        <f>VLOOKUP(A132,DBMS_TYPE_SIZES[],4,FALSE)</f>
        <v>4</v>
      </c>
      <c r="E132" t="s">
        <v>146</v>
      </c>
      <c r="F132" t="s">
        <v>1279</v>
      </c>
      <c r="G132" t="s">
        <v>129</v>
      </c>
      <c r="H132" t="s">
        <v>18</v>
      </c>
      <c r="I132">
        <v>10</v>
      </c>
      <c r="J132">
        <v>4</v>
      </c>
      <c r="K132">
        <v>1</v>
      </c>
      <c r="L132">
        <v>1</v>
      </c>
    </row>
    <row r="133" spans="1:12">
      <c r="A133" t="str">
        <f t="shared" si="2"/>
        <v>int_10_4</v>
      </c>
      <c r="B133" s="21">
        <f>VLOOKUP(A133,DBMS_TYPE_SIZES[],2,FALSE)</f>
        <v>9</v>
      </c>
      <c r="C133" s="21">
        <f>VLOOKUP(A133,DBMS_TYPE_SIZES[],3,FALSE)</f>
        <v>4</v>
      </c>
      <c r="D133" s="21">
        <f>VLOOKUP(A133,DBMS_TYPE_SIZES[],4,FALSE)</f>
        <v>4</v>
      </c>
      <c r="E133" t="s">
        <v>147</v>
      </c>
      <c r="F133" t="s">
        <v>1280</v>
      </c>
      <c r="G133" t="s">
        <v>129</v>
      </c>
      <c r="H133" t="s">
        <v>18</v>
      </c>
      <c r="I133">
        <v>10</v>
      </c>
      <c r="J133">
        <v>4</v>
      </c>
      <c r="K133">
        <v>1</v>
      </c>
      <c r="L133">
        <v>1</v>
      </c>
    </row>
    <row r="134" spans="1:12">
      <c r="A134" t="str">
        <f t="shared" si="2"/>
        <v>varchar_0_50</v>
      </c>
      <c r="B134" s="21">
        <f>VLOOKUP(A134,DBMS_TYPE_SIZES[],2,FALSE)</f>
        <v>50</v>
      </c>
      <c r="C134" s="21">
        <f>VLOOKUP(A134,DBMS_TYPE_SIZES[],3,FALSE)</f>
        <v>50</v>
      </c>
      <c r="D134" s="21">
        <f>VLOOKUP(A134,DBMS_TYPE_SIZES[],4,FALSE)</f>
        <v>51</v>
      </c>
      <c r="E134" t="s">
        <v>147</v>
      </c>
      <c r="F134" t="s">
        <v>388</v>
      </c>
      <c r="G134" t="s">
        <v>121</v>
      </c>
      <c r="H134" t="s">
        <v>86</v>
      </c>
      <c r="I134">
        <v>0</v>
      </c>
      <c r="J134">
        <v>50</v>
      </c>
      <c r="K134">
        <v>1</v>
      </c>
      <c r="L134">
        <v>0</v>
      </c>
    </row>
    <row r="135" spans="1:12">
      <c r="A135" t="str">
        <f t="shared" si="2"/>
        <v>int_10_4</v>
      </c>
      <c r="B135" s="21">
        <f>VLOOKUP(A135,DBMS_TYPE_SIZES[],2,FALSE)</f>
        <v>9</v>
      </c>
      <c r="C135" s="21">
        <f>VLOOKUP(A135,DBMS_TYPE_SIZES[],3,FALSE)</f>
        <v>4</v>
      </c>
      <c r="D135" s="21">
        <f>VLOOKUP(A135,DBMS_TYPE_SIZES[],4,FALSE)</f>
        <v>4</v>
      </c>
      <c r="E135" t="s">
        <v>148</v>
      </c>
      <c r="F135" t="s">
        <v>1281</v>
      </c>
      <c r="G135" t="s">
        <v>129</v>
      </c>
      <c r="H135" t="s">
        <v>18</v>
      </c>
      <c r="I135">
        <v>10</v>
      </c>
      <c r="J135">
        <v>4</v>
      </c>
      <c r="K135">
        <v>1</v>
      </c>
      <c r="L135">
        <v>1</v>
      </c>
    </row>
    <row r="136" spans="1:12">
      <c r="A136" t="str">
        <f t="shared" si="2"/>
        <v>varchar_0_50</v>
      </c>
      <c r="B136" s="21">
        <f>VLOOKUP(A136,DBMS_TYPE_SIZES[],2,FALSE)</f>
        <v>50</v>
      </c>
      <c r="C136" s="21">
        <f>VLOOKUP(A136,DBMS_TYPE_SIZES[],3,FALSE)</f>
        <v>50</v>
      </c>
      <c r="D136" s="21">
        <f>VLOOKUP(A136,DBMS_TYPE_SIZES[],4,FALSE)</f>
        <v>51</v>
      </c>
      <c r="E136" t="s">
        <v>148</v>
      </c>
      <c r="F136" t="s">
        <v>389</v>
      </c>
      <c r="G136" t="s">
        <v>121</v>
      </c>
      <c r="H136" t="s">
        <v>86</v>
      </c>
      <c r="I136">
        <v>0</v>
      </c>
      <c r="J136">
        <v>50</v>
      </c>
      <c r="K136">
        <v>1</v>
      </c>
      <c r="L136">
        <v>0</v>
      </c>
    </row>
    <row r="137" spans="1:12">
      <c r="A137" t="str">
        <f t="shared" si="2"/>
        <v>int_10_4</v>
      </c>
      <c r="B137" s="21">
        <f>VLOOKUP(A137,DBMS_TYPE_SIZES[],2,FALSE)</f>
        <v>9</v>
      </c>
      <c r="C137" s="21">
        <f>VLOOKUP(A137,DBMS_TYPE_SIZES[],3,FALSE)</f>
        <v>4</v>
      </c>
      <c r="D137" s="21">
        <f>VLOOKUP(A137,DBMS_TYPE_SIZES[],4,FALSE)</f>
        <v>4</v>
      </c>
      <c r="E137" t="s">
        <v>149</v>
      </c>
      <c r="F137" t="s">
        <v>1696</v>
      </c>
      <c r="G137" t="s">
        <v>129</v>
      </c>
      <c r="H137" t="s">
        <v>18</v>
      </c>
      <c r="I137">
        <v>10</v>
      </c>
      <c r="J137">
        <v>4</v>
      </c>
      <c r="K137">
        <v>1</v>
      </c>
      <c r="L137">
        <v>0</v>
      </c>
    </row>
    <row r="138" spans="1:12">
      <c r="A138" t="str">
        <f t="shared" si="2"/>
        <v>varchar_0_50</v>
      </c>
      <c r="B138" s="21">
        <f>VLOOKUP(A138,DBMS_TYPE_SIZES[],2,FALSE)</f>
        <v>50</v>
      </c>
      <c r="C138" s="21">
        <f>VLOOKUP(A138,DBMS_TYPE_SIZES[],3,FALSE)</f>
        <v>50</v>
      </c>
      <c r="D138" s="21">
        <f>VLOOKUP(A138,DBMS_TYPE_SIZES[],4,FALSE)</f>
        <v>51</v>
      </c>
      <c r="E138" t="s">
        <v>149</v>
      </c>
      <c r="F138" t="s">
        <v>390</v>
      </c>
      <c r="G138" t="s">
        <v>121</v>
      </c>
      <c r="H138" t="s">
        <v>86</v>
      </c>
      <c r="I138">
        <v>0</v>
      </c>
      <c r="J138">
        <v>50</v>
      </c>
      <c r="K138">
        <v>1</v>
      </c>
      <c r="L138">
        <v>0</v>
      </c>
    </row>
    <row r="139" spans="1:12">
      <c r="A139" t="str">
        <f t="shared" si="2"/>
        <v>varchar_0_50</v>
      </c>
      <c r="B139" s="21">
        <f>VLOOKUP(A139,DBMS_TYPE_SIZES[],2,FALSE)</f>
        <v>50</v>
      </c>
      <c r="C139" s="21">
        <f>VLOOKUP(A139,DBMS_TYPE_SIZES[],3,FALSE)</f>
        <v>50</v>
      </c>
      <c r="D139" s="21">
        <f>VLOOKUP(A139,DBMS_TYPE_SIZES[],4,FALSE)</f>
        <v>51</v>
      </c>
      <c r="E139" t="s">
        <v>149</v>
      </c>
      <c r="F139" t="s">
        <v>1697</v>
      </c>
      <c r="G139" t="s">
        <v>122</v>
      </c>
      <c r="H139" t="s">
        <v>86</v>
      </c>
      <c r="I139">
        <v>0</v>
      </c>
      <c r="J139">
        <v>50</v>
      </c>
      <c r="K139">
        <v>1</v>
      </c>
      <c r="L139">
        <v>1</v>
      </c>
    </row>
    <row r="140" spans="1:12">
      <c r="A140" t="str">
        <f t="shared" si="2"/>
        <v>int_10_4</v>
      </c>
      <c r="B140" s="21">
        <f>VLOOKUP(A140,DBMS_TYPE_SIZES[],2,FALSE)</f>
        <v>9</v>
      </c>
      <c r="C140" s="21">
        <f>VLOOKUP(A140,DBMS_TYPE_SIZES[],3,FALSE)</f>
        <v>4</v>
      </c>
      <c r="D140" s="21">
        <f>VLOOKUP(A140,DBMS_TYPE_SIZES[],4,FALSE)</f>
        <v>4</v>
      </c>
      <c r="E140" t="s">
        <v>152</v>
      </c>
      <c r="F140" t="s">
        <v>391</v>
      </c>
      <c r="G140" t="s">
        <v>141</v>
      </c>
      <c r="H140" t="s">
        <v>18</v>
      </c>
      <c r="I140">
        <v>10</v>
      </c>
      <c r="J140">
        <v>4</v>
      </c>
      <c r="K140">
        <v>1</v>
      </c>
      <c r="L140">
        <v>1</v>
      </c>
    </row>
    <row r="141" spans="1:12">
      <c r="A141" t="str">
        <f t="shared" si="2"/>
        <v>varchar_0_50</v>
      </c>
      <c r="B141" s="21">
        <f>VLOOKUP(A141,DBMS_TYPE_SIZES[],2,FALSE)</f>
        <v>50</v>
      </c>
      <c r="C141" s="21">
        <f>VLOOKUP(A141,DBMS_TYPE_SIZES[],3,FALSE)</f>
        <v>50</v>
      </c>
      <c r="D141" s="21">
        <f>VLOOKUP(A141,DBMS_TYPE_SIZES[],4,FALSE)</f>
        <v>51</v>
      </c>
      <c r="E141" t="s">
        <v>152</v>
      </c>
      <c r="F141" t="s">
        <v>392</v>
      </c>
      <c r="G141" t="s">
        <v>121</v>
      </c>
      <c r="H141" t="s">
        <v>86</v>
      </c>
      <c r="I141">
        <v>0</v>
      </c>
      <c r="J141">
        <v>50</v>
      </c>
      <c r="K141">
        <v>1</v>
      </c>
      <c r="L141">
        <v>0</v>
      </c>
    </row>
    <row r="142" spans="1:12">
      <c r="A142" t="str">
        <f t="shared" si="2"/>
        <v>numeric_19_9</v>
      </c>
      <c r="B142" s="21">
        <f>VLOOKUP(A142,DBMS_TYPE_SIZES[],2,FALSE)</f>
        <v>9</v>
      </c>
      <c r="C142" s="21">
        <f>VLOOKUP(A142,DBMS_TYPE_SIZES[],3,FALSE)</f>
        <v>9</v>
      </c>
      <c r="D142" s="21">
        <f>VLOOKUP(A142,DBMS_TYPE_SIZES[],4,FALSE)</f>
        <v>9</v>
      </c>
      <c r="E142" t="s">
        <v>152</v>
      </c>
      <c r="F142" t="s">
        <v>393</v>
      </c>
      <c r="G142" t="s">
        <v>151</v>
      </c>
      <c r="H142" t="s">
        <v>62</v>
      </c>
      <c r="I142">
        <v>19</v>
      </c>
      <c r="J142">
        <v>9</v>
      </c>
      <c r="K142">
        <v>1</v>
      </c>
      <c r="L142">
        <v>0</v>
      </c>
    </row>
    <row r="143" spans="1:12">
      <c r="A143" t="str">
        <f t="shared" si="2"/>
        <v>varchar_0_50</v>
      </c>
      <c r="B143" s="21">
        <f>VLOOKUP(A143,DBMS_TYPE_SIZES[],2,FALSE)</f>
        <v>50</v>
      </c>
      <c r="C143" s="21">
        <f>VLOOKUP(A143,DBMS_TYPE_SIZES[],3,FALSE)</f>
        <v>50</v>
      </c>
      <c r="D143" s="21">
        <f>VLOOKUP(A143,DBMS_TYPE_SIZES[],4,FALSE)</f>
        <v>51</v>
      </c>
      <c r="E143" t="s">
        <v>153</v>
      </c>
      <c r="F143" t="s">
        <v>394</v>
      </c>
      <c r="G143" t="s">
        <v>115</v>
      </c>
      <c r="H143" t="s">
        <v>86</v>
      </c>
      <c r="I143">
        <v>0</v>
      </c>
      <c r="J143">
        <v>50</v>
      </c>
      <c r="K143">
        <v>1</v>
      </c>
      <c r="L143">
        <v>1</v>
      </c>
    </row>
    <row r="144" spans="1:12">
      <c r="A144" t="str">
        <f t="shared" si="2"/>
        <v>int_10_4</v>
      </c>
      <c r="B144" s="21">
        <f>VLOOKUP(A144,DBMS_TYPE_SIZES[],2,FALSE)</f>
        <v>9</v>
      </c>
      <c r="C144" s="21">
        <f>VLOOKUP(A144,DBMS_TYPE_SIZES[],3,FALSE)</f>
        <v>4</v>
      </c>
      <c r="D144" s="21">
        <f>VLOOKUP(A144,DBMS_TYPE_SIZES[],4,FALSE)</f>
        <v>4</v>
      </c>
      <c r="E144" t="s">
        <v>153</v>
      </c>
      <c r="F144" t="s">
        <v>1282</v>
      </c>
      <c r="G144" t="s">
        <v>129</v>
      </c>
      <c r="H144" t="s">
        <v>18</v>
      </c>
      <c r="I144">
        <v>10</v>
      </c>
      <c r="J144">
        <v>4</v>
      </c>
      <c r="K144">
        <v>1</v>
      </c>
      <c r="L144">
        <v>1</v>
      </c>
    </row>
    <row r="145" spans="1:12">
      <c r="A145" t="str">
        <f t="shared" si="2"/>
        <v>varchar_0_50</v>
      </c>
      <c r="B145" s="21">
        <f>VLOOKUP(A145,DBMS_TYPE_SIZES[],2,FALSE)</f>
        <v>50</v>
      </c>
      <c r="C145" s="21">
        <f>VLOOKUP(A145,DBMS_TYPE_SIZES[],3,FALSE)</f>
        <v>50</v>
      </c>
      <c r="D145" s="21">
        <f>VLOOKUP(A145,DBMS_TYPE_SIZES[],4,FALSE)</f>
        <v>51</v>
      </c>
      <c r="E145" t="s">
        <v>154</v>
      </c>
      <c r="F145" t="s">
        <v>1283</v>
      </c>
      <c r="G145" t="s">
        <v>115</v>
      </c>
      <c r="H145" t="s">
        <v>86</v>
      </c>
      <c r="I145">
        <v>0</v>
      </c>
      <c r="J145">
        <v>50</v>
      </c>
      <c r="K145">
        <v>1</v>
      </c>
      <c r="L145">
        <v>0</v>
      </c>
    </row>
    <row r="146" spans="1:12">
      <c r="A146" t="str">
        <f t="shared" si="2"/>
        <v>int_10_4</v>
      </c>
      <c r="B146" s="21">
        <f>VLOOKUP(A146,DBMS_TYPE_SIZES[],2,FALSE)</f>
        <v>9</v>
      </c>
      <c r="C146" s="21">
        <f>VLOOKUP(A146,DBMS_TYPE_SIZES[],3,FALSE)</f>
        <v>4</v>
      </c>
      <c r="D146" s="21">
        <f>VLOOKUP(A146,DBMS_TYPE_SIZES[],4,FALSE)</f>
        <v>4</v>
      </c>
      <c r="E146" t="s">
        <v>154</v>
      </c>
      <c r="F146" t="s">
        <v>1284</v>
      </c>
      <c r="G146" t="s">
        <v>155</v>
      </c>
      <c r="H146" t="s">
        <v>18</v>
      </c>
      <c r="I146">
        <v>10</v>
      </c>
      <c r="J146">
        <v>4</v>
      </c>
      <c r="K146">
        <v>1</v>
      </c>
      <c r="L146">
        <v>0</v>
      </c>
    </row>
    <row r="147" spans="1:12">
      <c r="A147" t="str">
        <f t="shared" si="2"/>
        <v>int_10_4</v>
      </c>
      <c r="B147" s="21">
        <f>VLOOKUP(A147,DBMS_TYPE_SIZES[],2,FALSE)</f>
        <v>9</v>
      </c>
      <c r="C147" s="21">
        <f>VLOOKUP(A147,DBMS_TYPE_SIZES[],3,FALSE)</f>
        <v>4</v>
      </c>
      <c r="D147" s="21">
        <f>VLOOKUP(A147,DBMS_TYPE_SIZES[],4,FALSE)</f>
        <v>4</v>
      </c>
      <c r="E147" t="s">
        <v>154</v>
      </c>
      <c r="F147" t="s">
        <v>395</v>
      </c>
      <c r="G147" t="s">
        <v>712</v>
      </c>
      <c r="H147" t="s">
        <v>18</v>
      </c>
      <c r="I147">
        <v>10</v>
      </c>
      <c r="J147">
        <v>4</v>
      </c>
      <c r="K147">
        <v>1</v>
      </c>
      <c r="L147">
        <v>0</v>
      </c>
    </row>
    <row r="148" spans="1:12">
      <c r="A148" t="str">
        <f t="shared" si="2"/>
        <v>varchar_0_50</v>
      </c>
      <c r="B148" s="21">
        <f>VLOOKUP(A148,DBMS_TYPE_SIZES[],2,FALSE)</f>
        <v>50</v>
      </c>
      <c r="C148" s="21">
        <f>VLOOKUP(A148,DBMS_TYPE_SIZES[],3,FALSE)</f>
        <v>50</v>
      </c>
      <c r="D148" s="21">
        <f>VLOOKUP(A148,DBMS_TYPE_SIZES[],4,FALSE)</f>
        <v>51</v>
      </c>
      <c r="E148" t="s">
        <v>154</v>
      </c>
      <c r="F148" t="s">
        <v>395</v>
      </c>
      <c r="G148" t="s">
        <v>125</v>
      </c>
      <c r="H148" t="s">
        <v>86</v>
      </c>
      <c r="I148">
        <v>0</v>
      </c>
      <c r="J148">
        <v>50</v>
      </c>
      <c r="K148">
        <v>0</v>
      </c>
      <c r="L148">
        <v>0</v>
      </c>
    </row>
    <row r="149" spans="1:12">
      <c r="A149" t="str">
        <f t="shared" si="2"/>
        <v>int_10_4</v>
      </c>
      <c r="B149" s="21">
        <f>VLOOKUP(A149,DBMS_TYPE_SIZES[],2,FALSE)</f>
        <v>9</v>
      </c>
      <c r="C149" s="21">
        <f>VLOOKUP(A149,DBMS_TYPE_SIZES[],3,FALSE)</f>
        <v>4</v>
      </c>
      <c r="D149" s="21">
        <f>VLOOKUP(A149,DBMS_TYPE_SIZES[],4,FALSE)</f>
        <v>4</v>
      </c>
      <c r="E149" t="s">
        <v>156</v>
      </c>
      <c r="F149" t="s">
        <v>1285</v>
      </c>
      <c r="G149" t="s">
        <v>157</v>
      </c>
      <c r="H149" t="s">
        <v>18</v>
      </c>
      <c r="I149">
        <v>10</v>
      </c>
      <c r="J149">
        <v>4</v>
      </c>
      <c r="K149">
        <v>1</v>
      </c>
      <c r="L149">
        <v>1</v>
      </c>
    </row>
    <row r="150" spans="1:12">
      <c r="A150" t="str">
        <f t="shared" si="2"/>
        <v>int_10_4</v>
      </c>
      <c r="B150" s="21">
        <f>VLOOKUP(A150,DBMS_TYPE_SIZES[],2,FALSE)</f>
        <v>9</v>
      </c>
      <c r="C150" s="21">
        <f>VLOOKUP(A150,DBMS_TYPE_SIZES[],3,FALSE)</f>
        <v>4</v>
      </c>
      <c r="D150" s="21">
        <f>VLOOKUP(A150,DBMS_TYPE_SIZES[],4,FALSE)</f>
        <v>4</v>
      </c>
      <c r="E150" t="s">
        <v>156</v>
      </c>
      <c r="F150" t="s">
        <v>1778</v>
      </c>
      <c r="G150" t="s">
        <v>141</v>
      </c>
      <c r="H150" t="s">
        <v>18</v>
      </c>
      <c r="I150">
        <v>10</v>
      </c>
      <c r="J150">
        <v>4</v>
      </c>
      <c r="K150">
        <v>1</v>
      </c>
      <c r="L150">
        <v>0</v>
      </c>
    </row>
    <row r="151" spans="1:12">
      <c r="A151" t="str">
        <f t="shared" si="2"/>
        <v>varchar_0_50</v>
      </c>
      <c r="B151" s="21">
        <f>VLOOKUP(A151,DBMS_TYPE_SIZES[],2,FALSE)</f>
        <v>50</v>
      </c>
      <c r="C151" s="21">
        <f>VLOOKUP(A151,DBMS_TYPE_SIZES[],3,FALSE)</f>
        <v>50</v>
      </c>
      <c r="D151" s="21">
        <f>VLOOKUP(A151,DBMS_TYPE_SIZES[],4,FALSE)</f>
        <v>51</v>
      </c>
      <c r="E151" t="s">
        <v>156</v>
      </c>
      <c r="F151" t="s">
        <v>396</v>
      </c>
      <c r="G151" t="s">
        <v>158</v>
      </c>
      <c r="H151" t="s">
        <v>86</v>
      </c>
      <c r="I151">
        <v>0</v>
      </c>
      <c r="J151">
        <v>50</v>
      </c>
      <c r="K151">
        <v>1</v>
      </c>
      <c r="L151">
        <v>0</v>
      </c>
    </row>
    <row r="152" spans="1:12">
      <c r="A152" t="str">
        <f t="shared" si="2"/>
        <v>int_10_4</v>
      </c>
      <c r="B152" s="21">
        <f>VLOOKUP(A152,DBMS_TYPE_SIZES[],2,FALSE)</f>
        <v>9</v>
      </c>
      <c r="C152" s="21">
        <f>VLOOKUP(A152,DBMS_TYPE_SIZES[],3,FALSE)</f>
        <v>4</v>
      </c>
      <c r="D152" s="21">
        <f>VLOOKUP(A152,DBMS_TYPE_SIZES[],4,FALSE)</f>
        <v>4</v>
      </c>
      <c r="E152" t="s">
        <v>159</v>
      </c>
      <c r="F152" t="s">
        <v>1286</v>
      </c>
      <c r="G152" t="s">
        <v>157</v>
      </c>
      <c r="H152" t="s">
        <v>18</v>
      </c>
      <c r="I152">
        <v>10</v>
      </c>
      <c r="J152">
        <v>4</v>
      </c>
      <c r="K152">
        <v>1</v>
      </c>
      <c r="L152">
        <v>1</v>
      </c>
    </row>
    <row r="153" spans="1:12">
      <c r="A153" t="str">
        <f t="shared" si="2"/>
        <v>int_10_4</v>
      </c>
      <c r="B153" s="21">
        <f>VLOOKUP(A153,DBMS_TYPE_SIZES[],2,FALSE)</f>
        <v>9</v>
      </c>
      <c r="C153" s="21">
        <f>VLOOKUP(A153,DBMS_TYPE_SIZES[],3,FALSE)</f>
        <v>4</v>
      </c>
      <c r="D153" s="21">
        <f>VLOOKUP(A153,DBMS_TYPE_SIZES[],4,FALSE)</f>
        <v>4</v>
      </c>
      <c r="E153" t="s">
        <v>159</v>
      </c>
      <c r="F153" t="s">
        <v>1779</v>
      </c>
      <c r="G153" t="s">
        <v>141</v>
      </c>
      <c r="H153" t="s">
        <v>18</v>
      </c>
      <c r="I153">
        <v>10</v>
      </c>
      <c r="J153">
        <v>4</v>
      </c>
      <c r="K153">
        <v>1</v>
      </c>
      <c r="L153">
        <v>0</v>
      </c>
    </row>
    <row r="154" spans="1:12">
      <c r="A154" t="str">
        <f t="shared" si="2"/>
        <v>varchar_0_50</v>
      </c>
      <c r="B154" s="21">
        <f>VLOOKUP(A154,DBMS_TYPE_SIZES[],2,FALSE)</f>
        <v>50</v>
      </c>
      <c r="C154" s="21">
        <f>VLOOKUP(A154,DBMS_TYPE_SIZES[],3,FALSE)</f>
        <v>50</v>
      </c>
      <c r="D154" s="21">
        <f>VLOOKUP(A154,DBMS_TYPE_SIZES[],4,FALSE)</f>
        <v>51</v>
      </c>
      <c r="E154" t="s">
        <v>159</v>
      </c>
      <c r="F154" t="s">
        <v>1287</v>
      </c>
      <c r="G154" t="s">
        <v>158</v>
      </c>
      <c r="H154" t="s">
        <v>86</v>
      </c>
      <c r="I154">
        <v>0</v>
      </c>
      <c r="J154">
        <v>50</v>
      </c>
      <c r="K154">
        <v>1</v>
      </c>
      <c r="L154">
        <v>0</v>
      </c>
    </row>
    <row r="155" spans="1:12">
      <c r="A155" t="str">
        <f t="shared" si="2"/>
        <v>int_10_4</v>
      </c>
      <c r="B155" s="21">
        <f>VLOOKUP(A155,DBMS_TYPE_SIZES[],2,FALSE)</f>
        <v>9</v>
      </c>
      <c r="C155" s="21">
        <f>VLOOKUP(A155,DBMS_TYPE_SIZES[],3,FALSE)</f>
        <v>4</v>
      </c>
      <c r="D155" s="21">
        <f>VLOOKUP(A155,DBMS_TYPE_SIZES[],4,FALSE)</f>
        <v>4</v>
      </c>
      <c r="E155" t="s">
        <v>160</v>
      </c>
      <c r="F155" t="s">
        <v>1288</v>
      </c>
      <c r="G155" t="s">
        <v>129</v>
      </c>
      <c r="H155" t="s">
        <v>18</v>
      </c>
      <c r="I155">
        <v>10</v>
      </c>
      <c r="J155">
        <v>4</v>
      </c>
      <c r="K155">
        <v>1</v>
      </c>
      <c r="L155">
        <v>1</v>
      </c>
    </row>
    <row r="156" spans="1:12">
      <c r="A156" t="str">
        <f t="shared" si="2"/>
        <v>varchar_0_50</v>
      </c>
      <c r="B156" s="21">
        <f>VLOOKUP(A156,DBMS_TYPE_SIZES[],2,FALSE)</f>
        <v>50</v>
      </c>
      <c r="C156" s="21">
        <f>VLOOKUP(A156,DBMS_TYPE_SIZES[],3,FALSE)</f>
        <v>50</v>
      </c>
      <c r="D156" s="21">
        <f>VLOOKUP(A156,DBMS_TYPE_SIZES[],4,FALSE)</f>
        <v>51</v>
      </c>
      <c r="E156" t="s">
        <v>160</v>
      </c>
      <c r="F156" t="s">
        <v>397</v>
      </c>
      <c r="G156" t="s">
        <v>130</v>
      </c>
      <c r="H156" t="s">
        <v>86</v>
      </c>
      <c r="I156">
        <v>0</v>
      </c>
      <c r="J156">
        <v>50</v>
      </c>
      <c r="K156">
        <v>1</v>
      </c>
      <c r="L156">
        <v>0</v>
      </c>
    </row>
    <row r="157" spans="1:12">
      <c r="A157" t="str">
        <f t="shared" si="2"/>
        <v>int_10_4</v>
      </c>
      <c r="B157" s="21">
        <f>VLOOKUP(A157,DBMS_TYPE_SIZES[],2,FALSE)</f>
        <v>9</v>
      </c>
      <c r="C157" s="21">
        <f>VLOOKUP(A157,DBMS_TYPE_SIZES[],3,FALSE)</f>
        <v>4</v>
      </c>
      <c r="D157" s="21">
        <f>VLOOKUP(A157,DBMS_TYPE_SIZES[],4,FALSE)</f>
        <v>4</v>
      </c>
      <c r="E157" t="s">
        <v>161</v>
      </c>
      <c r="F157" t="s">
        <v>1289</v>
      </c>
      <c r="G157" t="s">
        <v>129</v>
      </c>
      <c r="H157" t="s">
        <v>18</v>
      </c>
      <c r="I157">
        <v>10</v>
      </c>
      <c r="J157">
        <v>4</v>
      </c>
      <c r="K157">
        <v>1</v>
      </c>
      <c r="L157">
        <v>1</v>
      </c>
    </row>
    <row r="158" spans="1:12">
      <c r="A158" t="str">
        <f t="shared" si="2"/>
        <v>varchar_0_50</v>
      </c>
      <c r="B158" s="21">
        <f>VLOOKUP(A158,DBMS_TYPE_SIZES[],2,FALSE)</f>
        <v>50</v>
      </c>
      <c r="C158" s="21">
        <f>VLOOKUP(A158,DBMS_TYPE_SIZES[],3,FALSE)</f>
        <v>50</v>
      </c>
      <c r="D158" s="21">
        <f>VLOOKUP(A158,DBMS_TYPE_SIZES[],4,FALSE)</f>
        <v>51</v>
      </c>
      <c r="E158" t="s">
        <v>161</v>
      </c>
      <c r="F158" t="s">
        <v>398</v>
      </c>
      <c r="G158" t="s">
        <v>130</v>
      </c>
      <c r="H158" t="s">
        <v>86</v>
      </c>
      <c r="I158">
        <v>0</v>
      </c>
      <c r="J158">
        <v>50</v>
      </c>
      <c r="K158">
        <v>1</v>
      </c>
      <c r="L158">
        <v>0</v>
      </c>
    </row>
    <row r="159" spans="1:12">
      <c r="A159" t="str">
        <f t="shared" si="2"/>
        <v>varchar_0_50</v>
      </c>
      <c r="B159" s="21">
        <f>VLOOKUP(A159,DBMS_TYPE_SIZES[],2,FALSE)</f>
        <v>50</v>
      </c>
      <c r="C159" s="21">
        <f>VLOOKUP(A159,DBMS_TYPE_SIZES[],3,FALSE)</f>
        <v>50</v>
      </c>
      <c r="D159" s="21">
        <f>VLOOKUP(A159,DBMS_TYPE_SIZES[],4,FALSE)</f>
        <v>51</v>
      </c>
      <c r="E159" t="s">
        <v>162</v>
      </c>
      <c r="F159" t="s">
        <v>399</v>
      </c>
      <c r="G159" t="s">
        <v>115</v>
      </c>
      <c r="H159" t="s">
        <v>86</v>
      </c>
      <c r="I159">
        <v>0</v>
      </c>
      <c r="J159">
        <v>50</v>
      </c>
      <c r="K159">
        <v>1</v>
      </c>
      <c r="L159">
        <v>0</v>
      </c>
    </row>
    <row r="160" spans="1:12">
      <c r="A160" t="str">
        <f t="shared" si="2"/>
        <v>int_10_4</v>
      </c>
      <c r="B160" s="21">
        <f>VLOOKUP(A160,DBMS_TYPE_SIZES[],2,FALSE)</f>
        <v>9</v>
      </c>
      <c r="C160" s="21">
        <f>VLOOKUP(A160,DBMS_TYPE_SIZES[],3,FALSE)</f>
        <v>4</v>
      </c>
      <c r="D160" s="21">
        <f>VLOOKUP(A160,DBMS_TYPE_SIZES[],4,FALSE)</f>
        <v>4</v>
      </c>
      <c r="E160" t="s">
        <v>162</v>
      </c>
      <c r="F160" t="s">
        <v>400</v>
      </c>
      <c r="G160" t="s">
        <v>141</v>
      </c>
      <c r="H160" t="s">
        <v>18</v>
      </c>
      <c r="I160">
        <v>10</v>
      </c>
      <c r="J160">
        <v>4</v>
      </c>
      <c r="K160">
        <v>1</v>
      </c>
      <c r="L160">
        <v>0</v>
      </c>
    </row>
    <row r="161" spans="1:12">
      <c r="A161" t="str">
        <f t="shared" si="2"/>
        <v>numeric_19_9</v>
      </c>
      <c r="B161" s="21">
        <f>VLOOKUP(A161,DBMS_TYPE_SIZES[],2,FALSE)</f>
        <v>9</v>
      </c>
      <c r="C161" s="21">
        <f>VLOOKUP(A161,DBMS_TYPE_SIZES[],3,FALSE)</f>
        <v>9</v>
      </c>
      <c r="D161" s="21">
        <f>VLOOKUP(A161,DBMS_TYPE_SIZES[],4,FALSE)</f>
        <v>9</v>
      </c>
      <c r="E161" t="s">
        <v>162</v>
      </c>
      <c r="F161" t="s">
        <v>401</v>
      </c>
      <c r="G161" t="s">
        <v>163</v>
      </c>
      <c r="H161" t="s">
        <v>62</v>
      </c>
      <c r="I161">
        <v>19</v>
      </c>
      <c r="J161">
        <v>9</v>
      </c>
      <c r="K161">
        <v>1</v>
      </c>
      <c r="L161">
        <v>0</v>
      </c>
    </row>
    <row r="162" spans="1:12">
      <c r="A162" t="str">
        <f t="shared" si="2"/>
        <v>varchar_0_50</v>
      </c>
      <c r="B162" s="21">
        <f>VLOOKUP(A162,DBMS_TYPE_SIZES[],2,FALSE)</f>
        <v>50</v>
      </c>
      <c r="C162" s="21">
        <f>VLOOKUP(A162,DBMS_TYPE_SIZES[],3,FALSE)</f>
        <v>50</v>
      </c>
      <c r="D162" s="21">
        <f>VLOOKUP(A162,DBMS_TYPE_SIZES[],4,FALSE)</f>
        <v>51</v>
      </c>
      <c r="E162" t="s">
        <v>165</v>
      </c>
      <c r="F162" t="s">
        <v>402</v>
      </c>
      <c r="G162" t="s">
        <v>115</v>
      </c>
      <c r="H162" t="s">
        <v>86</v>
      </c>
      <c r="I162">
        <v>0</v>
      </c>
      <c r="J162">
        <v>50</v>
      </c>
      <c r="K162">
        <v>1</v>
      </c>
      <c r="L162">
        <v>0</v>
      </c>
    </row>
    <row r="163" spans="1:12">
      <c r="A163" t="str">
        <f t="shared" si="2"/>
        <v>int_10_4</v>
      </c>
      <c r="B163" s="21">
        <f>VLOOKUP(A163,DBMS_TYPE_SIZES[],2,FALSE)</f>
        <v>9</v>
      </c>
      <c r="C163" s="21">
        <f>VLOOKUP(A163,DBMS_TYPE_SIZES[],3,FALSE)</f>
        <v>4</v>
      </c>
      <c r="D163" s="21">
        <f>VLOOKUP(A163,DBMS_TYPE_SIZES[],4,FALSE)</f>
        <v>4</v>
      </c>
      <c r="E163" t="s">
        <v>165</v>
      </c>
      <c r="F163" t="s">
        <v>403</v>
      </c>
      <c r="G163" t="s">
        <v>141</v>
      </c>
      <c r="H163" t="s">
        <v>18</v>
      </c>
      <c r="I163">
        <v>10</v>
      </c>
      <c r="J163">
        <v>4</v>
      </c>
      <c r="K163">
        <v>1</v>
      </c>
      <c r="L163">
        <v>0</v>
      </c>
    </row>
    <row r="164" spans="1:12">
      <c r="A164" t="str">
        <f t="shared" si="2"/>
        <v>varchar_0_50</v>
      </c>
      <c r="B164" s="21">
        <f>VLOOKUP(A164,DBMS_TYPE_SIZES[],2,FALSE)</f>
        <v>50</v>
      </c>
      <c r="C164" s="21">
        <f>VLOOKUP(A164,DBMS_TYPE_SIZES[],3,FALSE)</f>
        <v>50</v>
      </c>
      <c r="D164" s="21">
        <f>VLOOKUP(A164,DBMS_TYPE_SIZES[],4,FALSE)</f>
        <v>51</v>
      </c>
      <c r="E164" t="s">
        <v>165</v>
      </c>
      <c r="F164" t="s">
        <v>404</v>
      </c>
      <c r="G164" t="s">
        <v>164</v>
      </c>
      <c r="H164" t="s">
        <v>86</v>
      </c>
      <c r="I164">
        <v>0</v>
      </c>
      <c r="J164">
        <v>50</v>
      </c>
      <c r="K164">
        <v>1</v>
      </c>
      <c r="L164">
        <v>0</v>
      </c>
    </row>
    <row r="165" spans="1:12">
      <c r="A165" t="str">
        <f t="shared" si="2"/>
        <v>varchar_0_50</v>
      </c>
      <c r="B165" s="21">
        <f>VLOOKUP(A165,DBMS_TYPE_SIZES[],2,FALSE)</f>
        <v>50</v>
      </c>
      <c r="C165" s="21">
        <f>VLOOKUP(A165,DBMS_TYPE_SIZES[],3,FALSE)</f>
        <v>50</v>
      </c>
      <c r="D165" s="21">
        <f>VLOOKUP(A165,DBMS_TYPE_SIZES[],4,FALSE)</f>
        <v>51</v>
      </c>
      <c r="E165" t="s">
        <v>165</v>
      </c>
      <c r="F165" t="s">
        <v>405</v>
      </c>
      <c r="G165" t="s">
        <v>130</v>
      </c>
      <c r="H165" t="s">
        <v>86</v>
      </c>
      <c r="I165">
        <v>0</v>
      </c>
      <c r="J165">
        <v>50</v>
      </c>
      <c r="K165">
        <v>1</v>
      </c>
      <c r="L165">
        <v>0</v>
      </c>
    </row>
    <row r="166" spans="1:12">
      <c r="A166" t="str">
        <f t="shared" si="2"/>
        <v>numeric_19_9</v>
      </c>
      <c r="B166" s="21">
        <f>VLOOKUP(A166,DBMS_TYPE_SIZES[],2,FALSE)</f>
        <v>9</v>
      </c>
      <c r="C166" s="21">
        <f>VLOOKUP(A166,DBMS_TYPE_SIZES[],3,FALSE)</f>
        <v>9</v>
      </c>
      <c r="D166" s="21">
        <f>VLOOKUP(A166,DBMS_TYPE_SIZES[],4,FALSE)</f>
        <v>9</v>
      </c>
      <c r="E166" t="s">
        <v>165</v>
      </c>
      <c r="F166" t="s">
        <v>406</v>
      </c>
      <c r="G166" t="s">
        <v>163</v>
      </c>
      <c r="H166" t="s">
        <v>62</v>
      </c>
      <c r="I166">
        <v>19</v>
      </c>
      <c r="J166">
        <v>9</v>
      </c>
      <c r="K166">
        <v>1</v>
      </c>
      <c r="L166">
        <v>0</v>
      </c>
    </row>
    <row r="167" spans="1:12">
      <c r="A167" t="str">
        <f t="shared" si="2"/>
        <v>int_10_4</v>
      </c>
      <c r="B167" s="21">
        <f>VLOOKUP(A167,DBMS_TYPE_SIZES[],2,FALSE)</f>
        <v>9</v>
      </c>
      <c r="C167" s="21">
        <f>VLOOKUP(A167,DBMS_TYPE_SIZES[],3,FALSE)</f>
        <v>4</v>
      </c>
      <c r="D167" s="21">
        <f>VLOOKUP(A167,DBMS_TYPE_SIZES[],4,FALSE)</f>
        <v>4</v>
      </c>
      <c r="E167" t="s">
        <v>1357</v>
      </c>
      <c r="F167" t="s">
        <v>1587</v>
      </c>
      <c r="G167" t="s">
        <v>129</v>
      </c>
      <c r="H167" t="s">
        <v>18</v>
      </c>
      <c r="I167">
        <v>10</v>
      </c>
      <c r="J167">
        <v>4</v>
      </c>
      <c r="K167">
        <v>1</v>
      </c>
      <c r="L167">
        <v>0</v>
      </c>
    </row>
    <row r="168" spans="1:12">
      <c r="A168" t="str">
        <f t="shared" si="2"/>
        <v>varchar_0_50</v>
      </c>
      <c r="B168" s="21">
        <f>VLOOKUP(A168,DBMS_TYPE_SIZES[],2,FALSE)</f>
        <v>50</v>
      </c>
      <c r="C168" s="21">
        <f>VLOOKUP(A168,DBMS_TYPE_SIZES[],3,FALSE)</f>
        <v>50</v>
      </c>
      <c r="D168" s="21">
        <f>VLOOKUP(A168,DBMS_TYPE_SIZES[],4,FALSE)</f>
        <v>51</v>
      </c>
      <c r="E168" t="s">
        <v>1357</v>
      </c>
      <c r="F168" t="s">
        <v>1588</v>
      </c>
      <c r="G168" t="s">
        <v>175</v>
      </c>
      <c r="H168" t="s">
        <v>86</v>
      </c>
      <c r="I168">
        <v>0</v>
      </c>
      <c r="J168">
        <v>50</v>
      </c>
      <c r="K168">
        <v>1</v>
      </c>
      <c r="L168">
        <v>0</v>
      </c>
    </row>
    <row r="169" spans="1:12">
      <c r="A169" t="str">
        <f t="shared" si="2"/>
        <v>varchar_0_50</v>
      </c>
      <c r="B169" s="21">
        <f>VLOOKUP(A169,DBMS_TYPE_SIZES[],2,FALSE)</f>
        <v>50</v>
      </c>
      <c r="C169" s="21">
        <f>VLOOKUP(A169,DBMS_TYPE_SIZES[],3,FALSE)</f>
        <v>50</v>
      </c>
      <c r="D169" s="21">
        <f>VLOOKUP(A169,DBMS_TYPE_SIZES[],4,FALSE)</f>
        <v>51</v>
      </c>
      <c r="E169" t="s">
        <v>1359</v>
      </c>
      <c r="F169" t="s">
        <v>1589</v>
      </c>
      <c r="G169" t="s">
        <v>115</v>
      </c>
      <c r="H169" t="s">
        <v>86</v>
      </c>
      <c r="I169">
        <v>0</v>
      </c>
      <c r="J169">
        <v>50</v>
      </c>
      <c r="K169">
        <v>1</v>
      </c>
      <c r="L169">
        <v>0</v>
      </c>
    </row>
    <row r="170" spans="1:12">
      <c r="A170" t="str">
        <f t="shared" si="2"/>
        <v>int_10_4</v>
      </c>
      <c r="B170" s="21">
        <f>VLOOKUP(A170,DBMS_TYPE_SIZES[],2,FALSE)</f>
        <v>9</v>
      </c>
      <c r="C170" s="21">
        <f>VLOOKUP(A170,DBMS_TYPE_SIZES[],3,FALSE)</f>
        <v>4</v>
      </c>
      <c r="D170" s="21">
        <f>VLOOKUP(A170,DBMS_TYPE_SIZES[],4,FALSE)</f>
        <v>4</v>
      </c>
      <c r="E170" t="s">
        <v>1359</v>
      </c>
      <c r="F170" t="s">
        <v>1590</v>
      </c>
      <c r="G170" t="s">
        <v>129</v>
      </c>
      <c r="H170" t="s">
        <v>18</v>
      </c>
      <c r="I170">
        <v>10</v>
      </c>
      <c r="J170">
        <v>4</v>
      </c>
      <c r="K170">
        <v>1</v>
      </c>
      <c r="L170">
        <v>0</v>
      </c>
    </row>
    <row r="171" spans="1:12">
      <c r="A171" t="str">
        <f t="shared" si="2"/>
        <v>varchar_0_50</v>
      </c>
      <c r="B171" s="21">
        <f>VLOOKUP(A171,DBMS_TYPE_SIZES[],2,FALSE)</f>
        <v>50</v>
      </c>
      <c r="C171" s="21">
        <f>VLOOKUP(A171,DBMS_TYPE_SIZES[],3,FALSE)</f>
        <v>50</v>
      </c>
      <c r="D171" s="21">
        <f>VLOOKUP(A171,DBMS_TYPE_SIZES[],4,FALSE)</f>
        <v>51</v>
      </c>
      <c r="E171" t="s">
        <v>166</v>
      </c>
      <c r="F171" t="s">
        <v>407</v>
      </c>
      <c r="G171" t="s">
        <v>115</v>
      </c>
      <c r="H171" t="s">
        <v>86</v>
      </c>
      <c r="I171">
        <v>0</v>
      </c>
      <c r="J171">
        <v>50</v>
      </c>
      <c r="K171">
        <v>1</v>
      </c>
      <c r="L171">
        <v>0</v>
      </c>
    </row>
    <row r="172" spans="1:12">
      <c r="A172" t="str">
        <f t="shared" si="2"/>
        <v>int_10_4</v>
      </c>
      <c r="B172" s="21">
        <f>VLOOKUP(A172,DBMS_TYPE_SIZES[],2,FALSE)</f>
        <v>9</v>
      </c>
      <c r="C172" s="21">
        <f>VLOOKUP(A172,DBMS_TYPE_SIZES[],3,FALSE)</f>
        <v>4</v>
      </c>
      <c r="D172" s="21">
        <f>VLOOKUP(A172,DBMS_TYPE_SIZES[],4,FALSE)</f>
        <v>4</v>
      </c>
      <c r="E172" t="s">
        <v>166</v>
      </c>
      <c r="F172" t="s">
        <v>1698</v>
      </c>
      <c r="G172" t="s">
        <v>133</v>
      </c>
      <c r="H172" t="s">
        <v>18</v>
      </c>
      <c r="I172">
        <v>10</v>
      </c>
      <c r="J172">
        <v>4</v>
      </c>
      <c r="K172">
        <v>1</v>
      </c>
      <c r="L172">
        <v>0</v>
      </c>
    </row>
    <row r="173" spans="1:12">
      <c r="A173" t="str">
        <f t="shared" si="2"/>
        <v>varchar_0_50</v>
      </c>
      <c r="B173" s="21">
        <f>VLOOKUP(A173,DBMS_TYPE_SIZES[],2,FALSE)</f>
        <v>50</v>
      </c>
      <c r="C173" s="21">
        <f>VLOOKUP(A173,DBMS_TYPE_SIZES[],3,FALSE)</f>
        <v>50</v>
      </c>
      <c r="D173" s="21">
        <f>VLOOKUP(A173,DBMS_TYPE_SIZES[],4,FALSE)</f>
        <v>51</v>
      </c>
      <c r="E173" t="s">
        <v>167</v>
      </c>
      <c r="F173" t="s">
        <v>408</v>
      </c>
      <c r="G173" t="s">
        <v>115</v>
      </c>
      <c r="H173" t="s">
        <v>86</v>
      </c>
      <c r="I173">
        <v>0</v>
      </c>
      <c r="J173">
        <v>50</v>
      </c>
      <c r="K173">
        <v>1</v>
      </c>
      <c r="L173">
        <v>0</v>
      </c>
    </row>
    <row r="174" spans="1:12">
      <c r="A174" t="str">
        <f t="shared" si="2"/>
        <v>int_10_4</v>
      </c>
      <c r="B174" s="21">
        <f>VLOOKUP(A174,DBMS_TYPE_SIZES[],2,FALSE)</f>
        <v>9</v>
      </c>
      <c r="C174" s="21">
        <f>VLOOKUP(A174,DBMS_TYPE_SIZES[],3,FALSE)</f>
        <v>4</v>
      </c>
      <c r="D174" s="21">
        <f>VLOOKUP(A174,DBMS_TYPE_SIZES[],4,FALSE)</f>
        <v>4</v>
      </c>
      <c r="E174" t="s">
        <v>167</v>
      </c>
      <c r="F174" t="s">
        <v>409</v>
      </c>
      <c r="G174" t="s">
        <v>141</v>
      </c>
      <c r="H174" t="s">
        <v>18</v>
      </c>
      <c r="I174">
        <v>10</v>
      </c>
      <c r="J174">
        <v>4</v>
      </c>
      <c r="K174">
        <v>1</v>
      </c>
      <c r="L174">
        <v>1</v>
      </c>
    </row>
    <row r="175" spans="1:12">
      <c r="A175" t="str">
        <f t="shared" si="2"/>
        <v>int_10_4</v>
      </c>
      <c r="B175" s="21">
        <f>VLOOKUP(A175,DBMS_TYPE_SIZES[],2,FALSE)</f>
        <v>9</v>
      </c>
      <c r="C175" s="21">
        <f>VLOOKUP(A175,DBMS_TYPE_SIZES[],3,FALSE)</f>
        <v>4</v>
      </c>
      <c r="D175" s="21">
        <f>VLOOKUP(A175,DBMS_TYPE_SIZES[],4,FALSE)</f>
        <v>4</v>
      </c>
      <c r="E175" t="s">
        <v>168</v>
      </c>
      <c r="F175" t="s">
        <v>1290</v>
      </c>
      <c r="G175" t="s">
        <v>129</v>
      </c>
      <c r="H175" t="s">
        <v>18</v>
      </c>
      <c r="I175">
        <v>10</v>
      </c>
      <c r="J175">
        <v>4</v>
      </c>
      <c r="K175">
        <v>1</v>
      </c>
      <c r="L175">
        <v>0</v>
      </c>
    </row>
    <row r="176" spans="1:12">
      <c r="A176" t="str">
        <f t="shared" si="2"/>
        <v>int_10_4</v>
      </c>
      <c r="B176" s="21">
        <f>VLOOKUP(A176,DBMS_TYPE_SIZES[],2,FALSE)</f>
        <v>9</v>
      </c>
      <c r="C176" s="21">
        <f>VLOOKUP(A176,DBMS_TYPE_SIZES[],3,FALSE)</f>
        <v>4</v>
      </c>
      <c r="D176" s="21">
        <f>VLOOKUP(A176,DBMS_TYPE_SIZES[],4,FALSE)</f>
        <v>4</v>
      </c>
      <c r="E176" t="s">
        <v>168</v>
      </c>
      <c r="F176" t="s">
        <v>1780</v>
      </c>
      <c r="G176" t="s">
        <v>129</v>
      </c>
      <c r="H176" t="s">
        <v>18</v>
      </c>
      <c r="I176">
        <v>10</v>
      </c>
      <c r="J176">
        <v>4</v>
      </c>
      <c r="K176">
        <v>1</v>
      </c>
      <c r="L176">
        <v>0</v>
      </c>
    </row>
    <row r="177" spans="1:12">
      <c r="A177" t="str">
        <f t="shared" si="2"/>
        <v>varchar_0_50</v>
      </c>
      <c r="B177" s="21">
        <f>VLOOKUP(A177,DBMS_TYPE_SIZES[],2,FALSE)</f>
        <v>50</v>
      </c>
      <c r="C177" s="21">
        <f>VLOOKUP(A177,DBMS_TYPE_SIZES[],3,FALSE)</f>
        <v>50</v>
      </c>
      <c r="D177" s="21">
        <f>VLOOKUP(A177,DBMS_TYPE_SIZES[],4,FALSE)</f>
        <v>51</v>
      </c>
      <c r="E177" t="s">
        <v>168</v>
      </c>
      <c r="F177" t="s">
        <v>1780</v>
      </c>
      <c r="G177" t="s">
        <v>115</v>
      </c>
      <c r="H177" t="s">
        <v>86</v>
      </c>
      <c r="I177">
        <v>0</v>
      </c>
      <c r="J177">
        <v>50</v>
      </c>
      <c r="K177">
        <v>0</v>
      </c>
      <c r="L177">
        <v>0</v>
      </c>
    </row>
    <row r="178" spans="1:12">
      <c r="A178" t="str">
        <f t="shared" si="2"/>
        <v>numeric_19_9</v>
      </c>
      <c r="B178" s="21">
        <f>VLOOKUP(A178,DBMS_TYPE_SIZES[],2,FALSE)</f>
        <v>9</v>
      </c>
      <c r="C178" s="21">
        <f>VLOOKUP(A178,DBMS_TYPE_SIZES[],3,FALSE)</f>
        <v>9</v>
      </c>
      <c r="D178" s="21">
        <f>VLOOKUP(A178,DBMS_TYPE_SIZES[],4,FALSE)</f>
        <v>9</v>
      </c>
      <c r="E178" t="s">
        <v>168</v>
      </c>
      <c r="F178" t="s">
        <v>1780</v>
      </c>
      <c r="G178" t="s">
        <v>143</v>
      </c>
      <c r="H178" t="s">
        <v>62</v>
      </c>
      <c r="I178">
        <v>19</v>
      </c>
      <c r="J178">
        <v>9</v>
      </c>
      <c r="K178">
        <v>0</v>
      </c>
      <c r="L178">
        <v>0</v>
      </c>
    </row>
    <row r="179" spans="1:12">
      <c r="A179" t="str">
        <f t="shared" si="2"/>
        <v>numeric_19_9</v>
      </c>
      <c r="B179" s="21">
        <f>VLOOKUP(A179,DBMS_TYPE_SIZES[],2,FALSE)</f>
        <v>9</v>
      </c>
      <c r="C179" s="21">
        <f>VLOOKUP(A179,DBMS_TYPE_SIZES[],3,FALSE)</f>
        <v>9</v>
      </c>
      <c r="D179" s="21">
        <f>VLOOKUP(A179,DBMS_TYPE_SIZES[],4,FALSE)</f>
        <v>9</v>
      </c>
      <c r="E179" t="s">
        <v>168</v>
      </c>
      <c r="F179" t="s">
        <v>1780</v>
      </c>
      <c r="G179" t="s">
        <v>96</v>
      </c>
      <c r="H179" t="s">
        <v>62</v>
      </c>
      <c r="I179">
        <v>19</v>
      </c>
      <c r="J179">
        <v>9</v>
      </c>
      <c r="K179">
        <v>0</v>
      </c>
      <c r="L179">
        <v>0</v>
      </c>
    </row>
    <row r="180" spans="1:12">
      <c r="A180" t="str">
        <f t="shared" si="2"/>
        <v>int_10_4</v>
      </c>
      <c r="B180" s="21">
        <f>VLOOKUP(A180,DBMS_TYPE_SIZES[],2,FALSE)</f>
        <v>9</v>
      </c>
      <c r="C180" s="21">
        <f>VLOOKUP(A180,DBMS_TYPE_SIZES[],3,FALSE)</f>
        <v>4</v>
      </c>
      <c r="D180" s="21">
        <f>VLOOKUP(A180,DBMS_TYPE_SIZES[],4,FALSE)</f>
        <v>4</v>
      </c>
      <c r="E180" t="s">
        <v>169</v>
      </c>
      <c r="F180" t="s">
        <v>1291</v>
      </c>
      <c r="G180" t="s">
        <v>129</v>
      </c>
      <c r="H180" t="s">
        <v>18</v>
      </c>
      <c r="I180">
        <v>10</v>
      </c>
      <c r="J180">
        <v>4</v>
      </c>
      <c r="K180">
        <v>1</v>
      </c>
      <c r="L180">
        <v>1</v>
      </c>
    </row>
    <row r="181" spans="1:12">
      <c r="A181" t="str">
        <f t="shared" si="2"/>
        <v>int_10_4</v>
      </c>
      <c r="B181" s="21">
        <f>VLOOKUP(A181,DBMS_TYPE_SIZES[],2,FALSE)</f>
        <v>9</v>
      </c>
      <c r="C181" s="21">
        <f>VLOOKUP(A181,DBMS_TYPE_SIZES[],3,FALSE)</f>
        <v>4</v>
      </c>
      <c r="D181" s="21">
        <f>VLOOKUP(A181,DBMS_TYPE_SIZES[],4,FALSE)</f>
        <v>4</v>
      </c>
      <c r="E181" t="s">
        <v>170</v>
      </c>
      <c r="F181" t="s">
        <v>1292</v>
      </c>
      <c r="G181" t="s">
        <v>129</v>
      </c>
      <c r="H181" t="s">
        <v>18</v>
      </c>
      <c r="I181">
        <v>10</v>
      </c>
      <c r="J181">
        <v>4</v>
      </c>
      <c r="K181">
        <v>1</v>
      </c>
      <c r="L181">
        <v>0</v>
      </c>
    </row>
    <row r="182" spans="1:12">
      <c r="A182" t="str">
        <f t="shared" si="2"/>
        <v>int_10_4</v>
      </c>
      <c r="B182" s="21">
        <f>VLOOKUP(A182,DBMS_TYPE_SIZES[],2,FALSE)</f>
        <v>9</v>
      </c>
      <c r="C182" s="21">
        <f>VLOOKUP(A182,DBMS_TYPE_SIZES[],3,FALSE)</f>
        <v>4</v>
      </c>
      <c r="D182" s="21">
        <f>VLOOKUP(A182,DBMS_TYPE_SIZES[],4,FALSE)</f>
        <v>4</v>
      </c>
      <c r="E182" t="s">
        <v>170</v>
      </c>
      <c r="F182" t="s">
        <v>1781</v>
      </c>
      <c r="G182" t="s">
        <v>129</v>
      </c>
      <c r="H182" t="s">
        <v>18</v>
      </c>
      <c r="I182">
        <v>10</v>
      </c>
      <c r="J182">
        <v>4</v>
      </c>
      <c r="K182">
        <v>1</v>
      </c>
      <c r="L182">
        <v>0</v>
      </c>
    </row>
    <row r="183" spans="1:12">
      <c r="A183" t="str">
        <f t="shared" si="2"/>
        <v>varchar_0_50</v>
      </c>
      <c r="B183" s="21">
        <f>VLOOKUP(A183,DBMS_TYPE_SIZES[],2,FALSE)</f>
        <v>50</v>
      </c>
      <c r="C183" s="21">
        <f>VLOOKUP(A183,DBMS_TYPE_SIZES[],3,FALSE)</f>
        <v>50</v>
      </c>
      <c r="D183" s="21">
        <f>VLOOKUP(A183,DBMS_TYPE_SIZES[],4,FALSE)</f>
        <v>51</v>
      </c>
      <c r="E183" t="s">
        <v>170</v>
      </c>
      <c r="F183" t="s">
        <v>1781</v>
      </c>
      <c r="G183" t="s">
        <v>115</v>
      </c>
      <c r="H183" t="s">
        <v>86</v>
      </c>
      <c r="I183">
        <v>0</v>
      </c>
      <c r="J183">
        <v>50</v>
      </c>
      <c r="K183">
        <v>0</v>
      </c>
      <c r="L183">
        <v>0</v>
      </c>
    </row>
    <row r="184" spans="1:12">
      <c r="A184" t="str">
        <f t="shared" si="2"/>
        <v>numeric_19_9</v>
      </c>
      <c r="B184" s="21">
        <f>VLOOKUP(A184,DBMS_TYPE_SIZES[],2,FALSE)</f>
        <v>9</v>
      </c>
      <c r="C184" s="21">
        <f>VLOOKUP(A184,DBMS_TYPE_SIZES[],3,FALSE)</f>
        <v>9</v>
      </c>
      <c r="D184" s="21">
        <f>VLOOKUP(A184,DBMS_TYPE_SIZES[],4,FALSE)</f>
        <v>9</v>
      </c>
      <c r="E184" t="s">
        <v>170</v>
      </c>
      <c r="F184" t="s">
        <v>1781</v>
      </c>
      <c r="G184" t="s">
        <v>143</v>
      </c>
      <c r="H184" t="s">
        <v>62</v>
      </c>
      <c r="I184">
        <v>19</v>
      </c>
      <c r="J184">
        <v>9</v>
      </c>
      <c r="K184">
        <v>0</v>
      </c>
      <c r="L184">
        <v>0</v>
      </c>
    </row>
    <row r="185" spans="1:12">
      <c r="A185" t="str">
        <f t="shared" si="2"/>
        <v>numeric_19_9</v>
      </c>
      <c r="B185" s="21">
        <f>VLOOKUP(A185,DBMS_TYPE_SIZES[],2,FALSE)</f>
        <v>9</v>
      </c>
      <c r="C185" s="21">
        <f>VLOOKUP(A185,DBMS_TYPE_SIZES[],3,FALSE)</f>
        <v>9</v>
      </c>
      <c r="D185" s="21">
        <f>VLOOKUP(A185,DBMS_TYPE_SIZES[],4,FALSE)</f>
        <v>9</v>
      </c>
      <c r="E185" t="s">
        <v>170</v>
      </c>
      <c r="F185" t="s">
        <v>1781</v>
      </c>
      <c r="G185" t="s">
        <v>96</v>
      </c>
      <c r="H185" t="s">
        <v>62</v>
      </c>
      <c r="I185">
        <v>19</v>
      </c>
      <c r="J185">
        <v>9</v>
      </c>
      <c r="K185">
        <v>0</v>
      </c>
      <c r="L185">
        <v>0</v>
      </c>
    </row>
    <row r="186" spans="1:12">
      <c r="A186" t="str">
        <f t="shared" si="2"/>
        <v>int_10_4</v>
      </c>
      <c r="B186" s="21">
        <f>VLOOKUP(A186,DBMS_TYPE_SIZES[],2,FALSE)</f>
        <v>9</v>
      </c>
      <c r="C186" s="21">
        <f>VLOOKUP(A186,DBMS_TYPE_SIZES[],3,FALSE)</f>
        <v>4</v>
      </c>
      <c r="D186" s="21">
        <f>VLOOKUP(A186,DBMS_TYPE_SIZES[],4,FALSE)</f>
        <v>4</v>
      </c>
      <c r="E186" t="s">
        <v>171</v>
      </c>
      <c r="F186" t="s">
        <v>1293</v>
      </c>
      <c r="G186" t="s">
        <v>129</v>
      </c>
      <c r="H186" t="s">
        <v>18</v>
      </c>
      <c r="I186">
        <v>10</v>
      </c>
      <c r="J186">
        <v>4</v>
      </c>
      <c r="K186">
        <v>1</v>
      </c>
      <c r="L186">
        <v>1</v>
      </c>
    </row>
    <row r="187" spans="1:12">
      <c r="A187" t="str">
        <f t="shared" si="2"/>
        <v>int_10_4</v>
      </c>
      <c r="B187" s="21">
        <f>VLOOKUP(A187,DBMS_TYPE_SIZES[],2,FALSE)</f>
        <v>9</v>
      </c>
      <c r="C187" s="21">
        <f>VLOOKUP(A187,DBMS_TYPE_SIZES[],3,FALSE)</f>
        <v>4</v>
      </c>
      <c r="D187" s="21">
        <f>VLOOKUP(A187,DBMS_TYPE_SIZES[],4,FALSE)</f>
        <v>4</v>
      </c>
      <c r="E187" t="s">
        <v>172</v>
      </c>
      <c r="F187" t="s">
        <v>1699</v>
      </c>
      <c r="G187" t="s">
        <v>129</v>
      </c>
      <c r="H187" t="s">
        <v>18</v>
      </c>
      <c r="I187">
        <v>10</v>
      </c>
      <c r="J187">
        <v>4</v>
      </c>
      <c r="K187">
        <v>1</v>
      </c>
      <c r="L187">
        <v>0</v>
      </c>
    </row>
    <row r="188" spans="1:12">
      <c r="A188" t="str">
        <f t="shared" si="2"/>
        <v>varchar_0_50</v>
      </c>
      <c r="B188" s="21">
        <f>VLOOKUP(A188,DBMS_TYPE_SIZES[],2,FALSE)</f>
        <v>50</v>
      </c>
      <c r="C188" s="21">
        <f>VLOOKUP(A188,DBMS_TYPE_SIZES[],3,FALSE)</f>
        <v>50</v>
      </c>
      <c r="D188" s="21">
        <f>VLOOKUP(A188,DBMS_TYPE_SIZES[],4,FALSE)</f>
        <v>51</v>
      </c>
      <c r="E188" t="s">
        <v>172</v>
      </c>
      <c r="F188" t="s">
        <v>1591</v>
      </c>
      <c r="G188" t="s">
        <v>173</v>
      </c>
      <c r="H188" t="s">
        <v>86</v>
      </c>
      <c r="I188">
        <v>0</v>
      </c>
      <c r="J188">
        <v>50</v>
      </c>
      <c r="K188">
        <v>1</v>
      </c>
      <c r="L188">
        <v>0</v>
      </c>
    </row>
    <row r="189" spans="1:12">
      <c r="A189" t="str">
        <f t="shared" si="2"/>
        <v>int_10_4</v>
      </c>
      <c r="B189" s="21">
        <f>VLOOKUP(A189,DBMS_TYPE_SIZES[],2,FALSE)</f>
        <v>9</v>
      </c>
      <c r="C189" s="21">
        <f>VLOOKUP(A189,DBMS_TYPE_SIZES[],3,FALSE)</f>
        <v>4</v>
      </c>
      <c r="D189" s="21">
        <f>VLOOKUP(A189,DBMS_TYPE_SIZES[],4,FALSE)</f>
        <v>4</v>
      </c>
      <c r="E189" t="s">
        <v>176</v>
      </c>
      <c r="F189" t="s">
        <v>1294</v>
      </c>
      <c r="G189" t="s">
        <v>141</v>
      </c>
      <c r="H189" t="s">
        <v>18</v>
      </c>
      <c r="I189">
        <v>10</v>
      </c>
      <c r="J189">
        <v>4</v>
      </c>
      <c r="K189">
        <v>1</v>
      </c>
      <c r="L189">
        <v>0</v>
      </c>
    </row>
    <row r="190" spans="1:12">
      <c r="A190" t="str">
        <f t="shared" si="2"/>
        <v>varchar_0_50</v>
      </c>
      <c r="B190" s="21">
        <f>VLOOKUP(A190,DBMS_TYPE_SIZES[],2,FALSE)</f>
        <v>50</v>
      </c>
      <c r="C190" s="21">
        <f>VLOOKUP(A190,DBMS_TYPE_SIZES[],3,FALSE)</f>
        <v>50</v>
      </c>
      <c r="D190" s="21">
        <f>VLOOKUP(A190,DBMS_TYPE_SIZES[],4,FALSE)</f>
        <v>51</v>
      </c>
      <c r="E190" t="s">
        <v>176</v>
      </c>
      <c r="F190" t="s">
        <v>1592</v>
      </c>
      <c r="G190" t="s">
        <v>173</v>
      </c>
      <c r="H190" t="s">
        <v>86</v>
      </c>
      <c r="I190">
        <v>0</v>
      </c>
      <c r="J190">
        <v>50</v>
      </c>
      <c r="K190">
        <v>1</v>
      </c>
      <c r="L190">
        <v>0</v>
      </c>
    </row>
    <row r="191" spans="1:12">
      <c r="A191" t="str">
        <f t="shared" si="2"/>
        <v>int_10_4</v>
      </c>
      <c r="B191" s="21">
        <f>VLOOKUP(A191,DBMS_TYPE_SIZES[],2,FALSE)</f>
        <v>9</v>
      </c>
      <c r="C191" s="21">
        <f>VLOOKUP(A191,DBMS_TYPE_SIZES[],3,FALSE)</f>
        <v>4</v>
      </c>
      <c r="D191" s="21">
        <f>VLOOKUP(A191,DBMS_TYPE_SIZES[],4,FALSE)</f>
        <v>4</v>
      </c>
      <c r="E191" t="s">
        <v>177</v>
      </c>
      <c r="F191" t="s">
        <v>1593</v>
      </c>
      <c r="G191" t="s">
        <v>96</v>
      </c>
      <c r="H191" t="s">
        <v>18</v>
      </c>
      <c r="I191">
        <v>10</v>
      </c>
      <c r="J191">
        <v>4</v>
      </c>
      <c r="K191">
        <v>1</v>
      </c>
      <c r="L191">
        <v>0</v>
      </c>
    </row>
    <row r="192" spans="1:12">
      <c r="A192" t="str">
        <f t="shared" si="2"/>
        <v>numeric_19_9</v>
      </c>
      <c r="B192" s="21">
        <f>VLOOKUP(A192,DBMS_TYPE_SIZES[],2,FALSE)</f>
        <v>9</v>
      </c>
      <c r="C192" s="21">
        <f>VLOOKUP(A192,DBMS_TYPE_SIZES[],3,FALSE)</f>
        <v>9</v>
      </c>
      <c r="D192" s="21">
        <f>VLOOKUP(A192,DBMS_TYPE_SIZES[],4,FALSE)</f>
        <v>9</v>
      </c>
      <c r="E192" t="s">
        <v>178</v>
      </c>
      <c r="F192" t="s">
        <v>1594</v>
      </c>
      <c r="G192" t="s">
        <v>143</v>
      </c>
      <c r="H192" t="s">
        <v>62</v>
      </c>
      <c r="I192">
        <v>19</v>
      </c>
      <c r="J192">
        <v>9</v>
      </c>
      <c r="K192">
        <v>1</v>
      </c>
      <c r="L192">
        <v>0</v>
      </c>
    </row>
    <row r="193" spans="1:12">
      <c r="A193" t="str">
        <f t="shared" si="2"/>
        <v>numeric_19_9</v>
      </c>
      <c r="B193" s="21">
        <f>VLOOKUP(A193,DBMS_TYPE_SIZES[],2,FALSE)</f>
        <v>9</v>
      </c>
      <c r="C193" s="21">
        <f>VLOOKUP(A193,DBMS_TYPE_SIZES[],3,FALSE)</f>
        <v>9</v>
      </c>
      <c r="D193" s="21">
        <f>VLOOKUP(A193,DBMS_TYPE_SIZES[],4,FALSE)</f>
        <v>9</v>
      </c>
      <c r="E193" t="s">
        <v>178</v>
      </c>
      <c r="F193" t="s">
        <v>1595</v>
      </c>
      <c r="G193" t="s">
        <v>151</v>
      </c>
      <c r="H193" t="s">
        <v>62</v>
      </c>
      <c r="I193">
        <v>19</v>
      </c>
      <c r="J193">
        <v>9</v>
      </c>
      <c r="K193">
        <v>1</v>
      </c>
      <c r="L193">
        <v>0</v>
      </c>
    </row>
    <row r="194" spans="1:12">
      <c r="A194" t="str">
        <f t="shared" si="2"/>
        <v>int_10_4</v>
      </c>
      <c r="B194" s="21">
        <f>VLOOKUP(A194,DBMS_TYPE_SIZES[],2,FALSE)</f>
        <v>9</v>
      </c>
      <c r="C194" s="21">
        <f>VLOOKUP(A194,DBMS_TYPE_SIZES[],3,FALSE)</f>
        <v>4</v>
      </c>
      <c r="D194" s="21">
        <f>VLOOKUP(A194,DBMS_TYPE_SIZES[],4,FALSE)</f>
        <v>4</v>
      </c>
      <c r="E194" t="s">
        <v>178</v>
      </c>
      <c r="F194" t="s">
        <v>1596</v>
      </c>
      <c r="G194" t="s">
        <v>96</v>
      </c>
      <c r="H194" t="s">
        <v>18</v>
      </c>
      <c r="I194">
        <v>10</v>
      </c>
      <c r="J194">
        <v>4</v>
      </c>
      <c r="K194">
        <v>1</v>
      </c>
      <c r="L194">
        <v>0</v>
      </c>
    </row>
    <row r="195" spans="1:12">
      <c r="A195" t="str">
        <f t="shared" si="2"/>
        <v>numeric_19_9</v>
      </c>
      <c r="B195" s="21">
        <f>VLOOKUP(A195,DBMS_TYPE_SIZES[],2,FALSE)</f>
        <v>9</v>
      </c>
      <c r="C195" s="21">
        <f>VLOOKUP(A195,DBMS_TYPE_SIZES[],3,FALSE)</f>
        <v>9</v>
      </c>
      <c r="D195" s="21">
        <f>VLOOKUP(A195,DBMS_TYPE_SIZES[],4,FALSE)</f>
        <v>9</v>
      </c>
      <c r="E195" t="s">
        <v>1649</v>
      </c>
      <c r="F195" t="s">
        <v>1700</v>
      </c>
      <c r="G195" t="s">
        <v>143</v>
      </c>
      <c r="H195" t="s">
        <v>62</v>
      </c>
      <c r="I195">
        <v>19</v>
      </c>
      <c r="J195">
        <v>9</v>
      </c>
      <c r="K195">
        <v>1</v>
      </c>
      <c r="L195">
        <v>0</v>
      </c>
    </row>
    <row r="196" spans="1:12">
      <c r="A196" t="str">
        <f t="shared" ref="A196:A259" si="3">H196&amp;"_"&amp;I196&amp;"_"&amp;J196</f>
        <v>numeric_19_9</v>
      </c>
      <c r="B196" s="21">
        <f>VLOOKUP(A196,DBMS_TYPE_SIZES[],2,FALSE)</f>
        <v>9</v>
      </c>
      <c r="C196" s="21">
        <f>VLOOKUP(A196,DBMS_TYPE_SIZES[],3,FALSE)</f>
        <v>9</v>
      </c>
      <c r="D196" s="21">
        <f>VLOOKUP(A196,DBMS_TYPE_SIZES[],4,FALSE)</f>
        <v>9</v>
      </c>
      <c r="E196" t="s">
        <v>1649</v>
      </c>
      <c r="F196" t="s">
        <v>1701</v>
      </c>
      <c r="G196" t="s">
        <v>151</v>
      </c>
      <c r="H196" t="s">
        <v>62</v>
      </c>
      <c r="I196">
        <v>19</v>
      </c>
      <c r="J196">
        <v>9</v>
      </c>
      <c r="K196">
        <v>1</v>
      </c>
      <c r="L196">
        <v>0</v>
      </c>
    </row>
    <row r="197" spans="1:12">
      <c r="A197" t="str">
        <f t="shared" si="3"/>
        <v>int_10_4</v>
      </c>
      <c r="B197" s="21">
        <f>VLOOKUP(A197,DBMS_TYPE_SIZES[],2,FALSE)</f>
        <v>9</v>
      </c>
      <c r="C197" s="21">
        <f>VLOOKUP(A197,DBMS_TYPE_SIZES[],3,FALSE)</f>
        <v>4</v>
      </c>
      <c r="D197" s="21">
        <f>VLOOKUP(A197,DBMS_TYPE_SIZES[],4,FALSE)</f>
        <v>4</v>
      </c>
      <c r="E197" t="s">
        <v>1649</v>
      </c>
      <c r="F197" t="s">
        <v>1702</v>
      </c>
      <c r="G197" t="s">
        <v>1650</v>
      </c>
      <c r="H197" t="s">
        <v>18</v>
      </c>
      <c r="I197">
        <v>10</v>
      </c>
      <c r="J197">
        <v>4</v>
      </c>
      <c r="K197">
        <v>1</v>
      </c>
      <c r="L197">
        <v>0</v>
      </c>
    </row>
    <row r="198" spans="1:12">
      <c r="A198" t="str">
        <f t="shared" si="3"/>
        <v>tinyint_3_1</v>
      </c>
      <c r="B198" s="21" t="e">
        <f>VLOOKUP(A198,DBMS_TYPE_SIZES[],2,FALSE)</f>
        <v>#N/A</v>
      </c>
      <c r="C198" s="21" t="e">
        <f>VLOOKUP(A198,DBMS_TYPE_SIZES[],3,FALSE)</f>
        <v>#N/A</v>
      </c>
      <c r="D198" s="21" t="e">
        <f>VLOOKUP(A198,DBMS_TYPE_SIZES[],4,FALSE)</f>
        <v>#N/A</v>
      </c>
      <c r="E198" t="s">
        <v>1649</v>
      </c>
      <c r="F198" t="s">
        <v>1702</v>
      </c>
      <c r="G198" t="s">
        <v>1651</v>
      </c>
      <c r="H198" t="s">
        <v>1652</v>
      </c>
      <c r="I198">
        <v>3</v>
      </c>
      <c r="J198">
        <v>1</v>
      </c>
      <c r="K198">
        <v>0</v>
      </c>
      <c r="L198">
        <v>0</v>
      </c>
    </row>
    <row r="199" spans="1:12">
      <c r="A199" t="str">
        <f t="shared" si="3"/>
        <v>varchar_0_255</v>
      </c>
      <c r="B199" s="21">
        <f>VLOOKUP(A199,DBMS_TYPE_SIZES[],2,FALSE)</f>
        <v>255</v>
      </c>
      <c r="C199" s="21">
        <f>VLOOKUP(A199,DBMS_TYPE_SIZES[],3,FALSE)</f>
        <v>255</v>
      </c>
      <c r="D199" s="21">
        <f>VLOOKUP(A199,DBMS_TYPE_SIZES[],4,FALSE)</f>
        <v>256</v>
      </c>
      <c r="E199" t="s">
        <v>1649</v>
      </c>
      <c r="F199" t="s">
        <v>1702</v>
      </c>
      <c r="G199" t="s">
        <v>731</v>
      </c>
      <c r="H199" t="s">
        <v>86</v>
      </c>
      <c r="I199">
        <v>0</v>
      </c>
      <c r="J199">
        <v>255</v>
      </c>
      <c r="K199">
        <v>0</v>
      </c>
      <c r="L199">
        <v>0</v>
      </c>
    </row>
    <row r="200" spans="1:12">
      <c r="A200" t="str">
        <f t="shared" si="3"/>
        <v>varchar_0_255</v>
      </c>
      <c r="B200" s="21">
        <f>VLOOKUP(A200,DBMS_TYPE_SIZES[],2,FALSE)</f>
        <v>255</v>
      </c>
      <c r="C200" s="21">
        <f>VLOOKUP(A200,DBMS_TYPE_SIZES[],3,FALSE)</f>
        <v>255</v>
      </c>
      <c r="D200" s="21">
        <f>VLOOKUP(A200,DBMS_TYPE_SIZES[],4,FALSE)</f>
        <v>256</v>
      </c>
      <c r="E200" t="s">
        <v>1649</v>
      </c>
      <c r="F200" t="s">
        <v>1702</v>
      </c>
      <c r="G200" t="s">
        <v>1653</v>
      </c>
      <c r="H200" t="s">
        <v>86</v>
      </c>
      <c r="I200">
        <v>0</v>
      </c>
      <c r="J200">
        <v>255</v>
      </c>
      <c r="K200">
        <v>0</v>
      </c>
      <c r="L200">
        <v>0</v>
      </c>
    </row>
    <row r="201" spans="1:12">
      <c r="A201" t="str">
        <f t="shared" si="3"/>
        <v>int_10_4</v>
      </c>
      <c r="B201" s="21">
        <f>VLOOKUP(A201,DBMS_TYPE_SIZES[],2,FALSE)</f>
        <v>9</v>
      </c>
      <c r="C201" s="21">
        <f>VLOOKUP(A201,DBMS_TYPE_SIZES[],3,FALSE)</f>
        <v>4</v>
      </c>
      <c r="D201" s="21">
        <f>VLOOKUP(A201,DBMS_TYPE_SIZES[],4,FALSE)</f>
        <v>4</v>
      </c>
      <c r="E201" t="s">
        <v>179</v>
      </c>
      <c r="F201" t="s">
        <v>1597</v>
      </c>
      <c r="G201" t="s">
        <v>96</v>
      </c>
      <c r="H201" t="s">
        <v>18</v>
      </c>
      <c r="I201">
        <v>10</v>
      </c>
      <c r="J201">
        <v>4</v>
      </c>
      <c r="K201">
        <v>1</v>
      </c>
      <c r="L201">
        <v>0</v>
      </c>
    </row>
    <row r="202" spans="1:12">
      <c r="A202" t="str">
        <f t="shared" si="3"/>
        <v>int_10_4</v>
      </c>
      <c r="B202" s="21">
        <f>VLOOKUP(A202,DBMS_TYPE_SIZES[],2,FALSE)</f>
        <v>9</v>
      </c>
      <c r="C202" s="21">
        <f>VLOOKUP(A202,DBMS_TYPE_SIZES[],3,FALSE)</f>
        <v>4</v>
      </c>
      <c r="D202" s="21">
        <f>VLOOKUP(A202,DBMS_TYPE_SIZES[],4,FALSE)</f>
        <v>4</v>
      </c>
      <c r="E202" t="s">
        <v>180</v>
      </c>
      <c r="F202" t="s">
        <v>1598</v>
      </c>
      <c r="G202" t="s">
        <v>96</v>
      </c>
      <c r="H202" t="s">
        <v>18</v>
      </c>
      <c r="I202">
        <v>10</v>
      </c>
      <c r="J202">
        <v>4</v>
      </c>
      <c r="K202">
        <v>1</v>
      </c>
      <c r="L202">
        <v>0</v>
      </c>
    </row>
    <row r="203" spans="1:12">
      <c r="A203" t="str">
        <f t="shared" si="3"/>
        <v>int_10_4</v>
      </c>
      <c r="B203" s="21">
        <f>VLOOKUP(A203,DBMS_TYPE_SIZES[],2,FALSE)</f>
        <v>9</v>
      </c>
      <c r="C203" s="21">
        <f>VLOOKUP(A203,DBMS_TYPE_SIZES[],3,FALSE)</f>
        <v>4</v>
      </c>
      <c r="D203" s="21">
        <f>VLOOKUP(A203,DBMS_TYPE_SIZES[],4,FALSE)</f>
        <v>4</v>
      </c>
      <c r="E203" t="s">
        <v>181</v>
      </c>
      <c r="F203" t="s">
        <v>1599</v>
      </c>
      <c r="G203" t="s">
        <v>96</v>
      </c>
      <c r="H203" t="s">
        <v>18</v>
      </c>
      <c r="I203">
        <v>10</v>
      </c>
      <c r="J203">
        <v>4</v>
      </c>
      <c r="K203">
        <v>1</v>
      </c>
      <c r="L203">
        <v>0</v>
      </c>
    </row>
    <row r="204" spans="1:12">
      <c r="A204" t="str">
        <f t="shared" si="3"/>
        <v>int_10_4</v>
      </c>
      <c r="B204" s="21">
        <f>VLOOKUP(A204,DBMS_TYPE_SIZES[],2,FALSE)</f>
        <v>9</v>
      </c>
      <c r="C204" s="21">
        <f>VLOOKUP(A204,DBMS_TYPE_SIZES[],3,FALSE)</f>
        <v>4</v>
      </c>
      <c r="D204" s="21">
        <f>VLOOKUP(A204,DBMS_TYPE_SIZES[],4,FALSE)</f>
        <v>4</v>
      </c>
      <c r="E204" t="s">
        <v>182</v>
      </c>
      <c r="F204" t="s">
        <v>1600</v>
      </c>
      <c r="G204" t="s">
        <v>96</v>
      </c>
      <c r="H204" t="s">
        <v>18</v>
      </c>
      <c r="I204">
        <v>10</v>
      </c>
      <c r="J204">
        <v>4</v>
      </c>
      <c r="K204">
        <v>1</v>
      </c>
      <c r="L204">
        <v>0</v>
      </c>
    </row>
    <row r="205" spans="1:12">
      <c r="A205" t="str">
        <f t="shared" si="3"/>
        <v>int_10_4</v>
      </c>
      <c r="B205" s="21">
        <f>VLOOKUP(A205,DBMS_TYPE_SIZES[],2,FALSE)</f>
        <v>9</v>
      </c>
      <c r="C205" s="21">
        <f>VLOOKUP(A205,DBMS_TYPE_SIZES[],3,FALSE)</f>
        <v>4</v>
      </c>
      <c r="D205" s="21">
        <f>VLOOKUP(A205,DBMS_TYPE_SIZES[],4,FALSE)</f>
        <v>4</v>
      </c>
      <c r="E205" t="s">
        <v>183</v>
      </c>
      <c r="F205" t="s">
        <v>1601</v>
      </c>
      <c r="G205" t="s">
        <v>96</v>
      </c>
      <c r="H205" t="s">
        <v>18</v>
      </c>
      <c r="I205">
        <v>10</v>
      </c>
      <c r="J205">
        <v>4</v>
      </c>
      <c r="K205">
        <v>1</v>
      </c>
      <c r="L205">
        <v>0</v>
      </c>
    </row>
    <row r="206" spans="1:12">
      <c r="A206" t="str">
        <f t="shared" si="3"/>
        <v>numeric_19_9</v>
      </c>
      <c r="B206" s="21">
        <f>VLOOKUP(A206,DBMS_TYPE_SIZES[],2,FALSE)</f>
        <v>9</v>
      </c>
      <c r="C206" s="21">
        <f>VLOOKUP(A206,DBMS_TYPE_SIZES[],3,FALSE)</f>
        <v>9</v>
      </c>
      <c r="D206" s="21">
        <f>VLOOKUP(A206,DBMS_TYPE_SIZES[],4,FALSE)</f>
        <v>9</v>
      </c>
      <c r="E206" t="s">
        <v>184</v>
      </c>
      <c r="F206" t="s">
        <v>1602</v>
      </c>
      <c r="G206" t="s">
        <v>143</v>
      </c>
      <c r="H206" t="s">
        <v>62</v>
      </c>
      <c r="I206">
        <v>19</v>
      </c>
      <c r="J206">
        <v>9</v>
      </c>
      <c r="K206">
        <v>1</v>
      </c>
      <c r="L206">
        <v>0</v>
      </c>
    </row>
    <row r="207" spans="1:12">
      <c r="A207" t="str">
        <f t="shared" si="3"/>
        <v>numeric_19_9</v>
      </c>
      <c r="B207" s="21">
        <f>VLOOKUP(A207,DBMS_TYPE_SIZES[],2,FALSE)</f>
        <v>9</v>
      </c>
      <c r="C207" s="21">
        <f>VLOOKUP(A207,DBMS_TYPE_SIZES[],3,FALSE)</f>
        <v>9</v>
      </c>
      <c r="D207" s="21">
        <f>VLOOKUP(A207,DBMS_TYPE_SIZES[],4,FALSE)</f>
        <v>9</v>
      </c>
      <c r="E207" t="s">
        <v>184</v>
      </c>
      <c r="F207" t="s">
        <v>1603</v>
      </c>
      <c r="G207" t="s">
        <v>151</v>
      </c>
      <c r="H207" t="s">
        <v>62</v>
      </c>
      <c r="I207">
        <v>19</v>
      </c>
      <c r="J207">
        <v>9</v>
      </c>
      <c r="K207">
        <v>1</v>
      </c>
      <c r="L207">
        <v>0</v>
      </c>
    </row>
    <row r="208" spans="1:12">
      <c r="A208" t="str">
        <f t="shared" si="3"/>
        <v>int_10_4</v>
      </c>
      <c r="B208" s="21">
        <f>VLOOKUP(A208,DBMS_TYPE_SIZES[],2,FALSE)</f>
        <v>9</v>
      </c>
      <c r="C208" s="21">
        <f>VLOOKUP(A208,DBMS_TYPE_SIZES[],3,FALSE)</f>
        <v>4</v>
      </c>
      <c r="D208" s="21">
        <f>VLOOKUP(A208,DBMS_TYPE_SIZES[],4,FALSE)</f>
        <v>4</v>
      </c>
      <c r="E208" t="s">
        <v>184</v>
      </c>
      <c r="F208" t="s">
        <v>1604</v>
      </c>
      <c r="G208" t="s">
        <v>96</v>
      </c>
      <c r="H208" t="s">
        <v>18</v>
      </c>
      <c r="I208">
        <v>10</v>
      </c>
      <c r="J208">
        <v>4</v>
      </c>
      <c r="K208">
        <v>1</v>
      </c>
      <c r="L208">
        <v>0</v>
      </c>
    </row>
    <row r="209" spans="1:12">
      <c r="A209" t="str">
        <f t="shared" si="3"/>
        <v>int_10_4</v>
      </c>
      <c r="B209" s="21">
        <f>VLOOKUP(A209,DBMS_TYPE_SIZES[],2,FALSE)</f>
        <v>9</v>
      </c>
      <c r="C209" s="21">
        <f>VLOOKUP(A209,DBMS_TYPE_SIZES[],3,FALSE)</f>
        <v>4</v>
      </c>
      <c r="D209" s="21">
        <f>VLOOKUP(A209,DBMS_TYPE_SIZES[],4,FALSE)</f>
        <v>4</v>
      </c>
      <c r="E209" t="s">
        <v>185</v>
      </c>
      <c r="F209" t="s">
        <v>1605</v>
      </c>
      <c r="G209" t="s">
        <v>96</v>
      </c>
      <c r="H209" t="s">
        <v>18</v>
      </c>
      <c r="I209">
        <v>10</v>
      </c>
      <c r="J209">
        <v>4</v>
      </c>
      <c r="K209">
        <v>1</v>
      </c>
      <c r="L209">
        <v>0</v>
      </c>
    </row>
    <row r="210" spans="1:12">
      <c r="A210" t="str">
        <f t="shared" si="3"/>
        <v>int_10_4</v>
      </c>
      <c r="B210" s="21">
        <f>VLOOKUP(A210,DBMS_TYPE_SIZES[],2,FALSE)</f>
        <v>9</v>
      </c>
      <c r="C210" s="21">
        <f>VLOOKUP(A210,DBMS_TYPE_SIZES[],3,FALSE)</f>
        <v>4</v>
      </c>
      <c r="D210" s="21">
        <f>VLOOKUP(A210,DBMS_TYPE_SIZES[],4,FALSE)</f>
        <v>4</v>
      </c>
      <c r="E210" t="s">
        <v>186</v>
      </c>
      <c r="F210" t="s">
        <v>1606</v>
      </c>
      <c r="G210" t="s">
        <v>96</v>
      </c>
      <c r="H210" t="s">
        <v>18</v>
      </c>
      <c r="I210">
        <v>10</v>
      </c>
      <c r="J210">
        <v>4</v>
      </c>
      <c r="K210">
        <v>1</v>
      </c>
      <c r="L210">
        <v>0</v>
      </c>
    </row>
    <row r="211" spans="1:12">
      <c r="A211" t="str">
        <f t="shared" si="3"/>
        <v>int_10_4</v>
      </c>
      <c r="B211" s="21">
        <f>VLOOKUP(A211,DBMS_TYPE_SIZES[],2,FALSE)</f>
        <v>9</v>
      </c>
      <c r="C211" s="21">
        <f>VLOOKUP(A211,DBMS_TYPE_SIZES[],3,FALSE)</f>
        <v>4</v>
      </c>
      <c r="D211" s="21">
        <f>VLOOKUP(A211,DBMS_TYPE_SIZES[],4,FALSE)</f>
        <v>4</v>
      </c>
      <c r="E211" t="s">
        <v>187</v>
      </c>
      <c r="F211" t="s">
        <v>1607</v>
      </c>
      <c r="G211" t="s">
        <v>96</v>
      </c>
      <c r="H211" t="s">
        <v>18</v>
      </c>
      <c r="I211">
        <v>10</v>
      </c>
      <c r="J211">
        <v>4</v>
      </c>
      <c r="K211">
        <v>1</v>
      </c>
      <c r="L211">
        <v>0</v>
      </c>
    </row>
    <row r="212" spans="1:12">
      <c r="A212" t="str">
        <f t="shared" si="3"/>
        <v>int_10_4</v>
      </c>
      <c r="B212" s="21">
        <f>VLOOKUP(A212,DBMS_TYPE_SIZES[],2,FALSE)</f>
        <v>9</v>
      </c>
      <c r="C212" s="21">
        <f>VLOOKUP(A212,DBMS_TYPE_SIZES[],3,FALSE)</f>
        <v>4</v>
      </c>
      <c r="D212" s="21">
        <f>VLOOKUP(A212,DBMS_TYPE_SIZES[],4,FALSE)</f>
        <v>4</v>
      </c>
      <c r="E212" t="s">
        <v>188</v>
      </c>
      <c r="F212" t="s">
        <v>1608</v>
      </c>
      <c r="G212" t="s">
        <v>96</v>
      </c>
      <c r="H212" t="s">
        <v>18</v>
      </c>
      <c r="I212">
        <v>10</v>
      </c>
      <c r="J212">
        <v>4</v>
      </c>
      <c r="K212">
        <v>1</v>
      </c>
      <c r="L212">
        <v>0</v>
      </c>
    </row>
    <row r="213" spans="1:12">
      <c r="A213" t="str">
        <f t="shared" si="3"/>
        <v>int_10_4</v>
      </c>
      <c r="B213" s="21">
        <f>VLOOKUP(A213,DBMS_TYPE_SIZES[],2,FALSE)</f>
        <v>9</v>
      </c>
      <c r="C213" s="21">
        <f>VLOOKUP(A213,DBMS_TYPE_SIZES[],3,FALSE)</f>
        <v>4</v>
      </c>
      <c r="D213" s="21">
        <f>VLOOKUP(A213,DBMS_TYPE_SIZES[],4,FALSE)</f>
        <v>4</v>
      </c>
      <c r="E213" t="s">
        <v>189</v>
      </c>
      <c r="F213" t="s">
        <v>1609</v>
      </c>
      <c r="G213" t="s">
        <v>96</v>
      </c>
      <c r="H213" t="s">
        <v>18</v>
      </c>
      <c r="I213">
        <v>10</v>
      </c>
      <c r="J213">
        <v>4</v>
      </c>
      <c r="K213">
        <v>1</v>
      </c>
      <c r="L213">
        <v>0</v>
      </c>
    </row>
    <row r="214" spans="1:12">
      <c r="A214" t="str">
        <f t="shared" si="3"/>
        <v>int_10_4</v>
      </c>
      <c r="B214" s="21">
        <f>VLOOKUP(A214,DBMS_TYPE_SIZES[],2,FALSE)</f>
        <v>9</v>
      </c>
      <c r="C214" s="21">
        <f>VLOOKUP(A214,DBMS_TYPE_SIZES[],3,FALSE)</f>
        <v>4</v>
      </c>
      <c r="D214" s="21">
        <f>VLOOKUP(A214,DBMS_TYPE_SIZES[],4,FALSE)</f>
        <v>4</v>
      </c>
      <c r="E214" t="s">
        <v>190</v>
      </c>
      <c r="F214" t="s">
        <v>1610</v>
      </c>
      <c r="G214" t="s">
        <v>96</v>
      </c>
      <c r="H214" t="s">
        <v>18</v>
      </c>
      <c r="I214">
        <v>10</v>
      </c>
      <c r="J214">
        <v>4</v>
      </c>
      <c r="K214">
        <v>1</v>
      </c>
      <c r="L214">
        <v>0</v>
      </c>
    </row>
    <row r="215" spans="1:12">
      <c r="A215" t="str">
        <f t="shared" si="3"/>
        <v>int_10_4</v>
      </c>
      <c r="B215" s="21">
        <f>VLOOKUP(A215,DBMS_TYPE_SIZES[],2,FALSE)</f>
        <v>9</v>
      </c>
      <c r="C215" s="21">
        <f>VLOOKUP(A215,DBMS_TYPE_SIZES[],3,FALSE)</f>
        <v>4</v>
      </c>
      <c r="D215" s="21">
        <f>VLOOKUP(A215,DBMS_TYPE_SIZES[],4,FALSE)</f>
        <v>4</v>
      </c>
      <c r="E215" t="s">
        <v>191</v>
      </c>
      <c r="F215" t="s">
        <v>1611</v>
      </c>
      <c r="G215" t="s">
        <v>96</v>
      </c>
      <c r="H215" t="s">
        <v>18</v>
      </c>
      <c r="I215">
        <v>10</v>
      </c>
      <c r="J215">
        <v>4</v>
      </c>
      <c r="K215">
        <v>1</v>
      </c>
      <c r="L215">
        <v>0</v>
      </c>
    </row>
    <row r="216" spans="1:12">
      <c r="A216" t="str">
        <f t="shared" si="3"/>
        <v>int_10_4</v>
      </c>
      <c r="B216" s="21">
        <f>VLOOKUP(A216,DBMS_TYPE_SIZES[],2,FALSE)</f>
        <v>9</v>
      </c>
      <c r="C216" s="21">
        <f>VLOOKUP(A216,DBMS_TYPE_SIZES[],3,FALSE)</f>
        <v>4</v>
      </c>
      <c r="D216" s="21">
        <f>VLOOKUP(A216,DBMS_TYPE_SIZES[],4,FALSE)</f>
        <v>4</v>
      </c>
      <c r="E216" t="s">
        <v>192</v>
      </c>
      <c r="F216" t="s">
        <v>1612</v>
      </c>
      <c r="G216" t="s">
        <v>96</v>
      </c>
      <c r="H216" t="s">
        <v>18</v>
      </c>
      <c r="I216">
        <v>10</v>
      </c>
      <c r="J216">
        <v>4</v>
      </c>
      <c r="K216">
        <v>1</v>
      </c>
      <c r="L216">
        <v>0</v>
      </c>
    </row>
    <row r="217" spans="1:12">
      <c r="A217" t="str">
        <f t="shared" si="3"/>
        <v>int_10_4</v>
      </c>
      <c r="B217" s="21">
        <f>VLOOKUP(A217,DBMS_TYPE_SIZES[],2,FALSE)</f>
        <v>9</v>
      </c>
      <c r="C217" s="21">
        <f>VLOOKUP(A217,DBMS_TYPE_SIZES[],3,FALSE)</f>
        <v>4</v>
      </c>
      <c r="D217" s="21">
        <f>VLOOKUP(A217,DBMS_TYPE_SIZES[],4,FALSE)</f>
        <v>4</v>
      </c>
      <c r="E217" t="s">
        <v>193</v>
      </c>
      <c r="F217" t="s">
        <v>1613</v>
      </c>
      <c r="G217" t="s">
        <v>96</v>
      </c>
      <c r="H217" t="s">
        <v>18</v>
      </c>
      <c r="I217">
        <v>10</v>
      </c>
      <c r="J217">
        <v>4</v>
      </c>
      <c r="K217">
        <v>1</v>
      </c>
      <c r="L217">
        <v>0</v>
      </c>
    </row>
    <row r="218" spans="1:12">
      <c r="A218" t="str">
        <f t="shared" si="3"/>
        <v>int_10_4</v>
      </c>
      <c r="B218" s="21">
        <f>VLOOKUP(A218,DBMS_TYPE_SIZES[],2,FALSE)</f>
        <v>9</v>
      </c>
      <c r="C218" s="21">
        <f>VLOOKUP(A218,DBMS_TYPE_SIZES[],3,FALSE)</f>
        <v>4</v>
      </c>
      <c r="D218" s="21">
        <f>VLOOKUP(A218,DBMS_TYPE_SIZES[],4,FALSE)</f>
        <v>4</v>
      </c>
      <c r="E218" t="s">
        <v>194</v>
      </c>
      <c r="F218" t="s">
        <v>1614</v>
      </c>
      <c r="G218" t="s">
        <v>96</v>
      </c>
      <c r="H218" t="s">
        <v>18</v>
      </c>
      <c r="I218">
        <v>10</v>
      </c>
      <c r="J218">
        <v>4</v>
      </c>
      <c r="K218">
        <v>1</v>
      </c>
      <c r="L218">
        <v>0</v>
      </c>
    </row>
    <row r="219" spans="1:12">
      <c r="A219" t="str">
        <f t="shared" si="3"/>
        <v>numeric_19_9</v>
      </c>
      <c r="B219" s="21">
        <f>VLOOKUP(A219,DBMS_TYPE_SIZES[],2,FALSE)</f>
        <v>9</v>
      </c>
      <c r="C219" s="21">
        <f>VLOOKUP(A219,DBMS_TYPE_SIZES[],3,FALSE)</f>
        <v>9</v>
      </c>
      <c r="D219" s="21">
        <f>VLOOKUP(A219,DBMS_TYPE_SIZES[],4,FALSE)</f>
        <v>9</v>
      </c>
      <c r="E219" t="s">
        <v>195</v>
      </c>
      <c r="F219" t="s">
        <v>1615</v>
      </c>
      <c r="G219" t="s">
        <v>143</v>
      </c>
      <c r="H219" t="s">
        <v>62</v>
      </c>
      <c r="I219">
        <v>19</v>
      </c>
      <c r="J219">
        <v>9</v>
      </c>
      <c r="K219">
        <v>1</v>
      </c>
      <c r="L219">
        <v>0</v>
      </c>
    </row>
    <row r="220" spans="1:12">
      <c r="A220" t="str">
        <f t="shared" si="3"/>
        <v>numeric_19_9</v>
      </c>
      <c r="B220" s="21">
        <f>VLOOKUP(A220,DBMS_TYPE_SIZES[],2,FALSE)</f>
        <v>9</v>
      </c>
      <c r="C220" s="21">
        <f>VLOOKUP(A220,DBMS_TYPE_SIZES[],3,FALSE)</f>
        <v>9</v>
      </c>
      <c r="D220" s="21">
        <f>VLOOKUP(A220,DBMS_TYPE_SIZES[],4,FALSE)</f>
        <v>9</v>
      </c>
      <c r="E220" t="s">
        <v>195</v>
      </c>
      <c r="F220" t="s">
        <v>1616</v>
      </c>
      <c r="G220" t="s">
        <v>151</v>
      </c>
      <c r="H220" t="s">
        <v>62</v>
      </c>
      <c r="I220">
        <v>19</v>
      </c>
      <c r="J220">
        <v>9</v>
      </c>
      <c r="K220">
        <v>1</v>
      </c>
      <c r="L220">
        <v>0</v>
      </c>
    </row>
    <row r="221" spans="1:12">
      <c r="A221" t="str">
        <f t="shared" si="3"/>
        <v>int_10_4</v>
      </c>
      <c r="B221" s="21">
        <f>VLOOKUP(A221,DBMS_TYPE_SIZES[],2,FALSE)</f>
        <v>9</v>
      </c>
      <c r="C221" s="21">
        <f>VLOOKUP(A221,DBMS_TYPE_SIZES[],3,FALSE)</f>
        <v>4</v>
      </c>
      <c r="D221" s="21">
        <f>VLOOKUP(A221,DBMS_TYPE_SIZES[],4,FALSE)</f>
        <v>4</v>
      </c>
      <c r="E221" t="s">
        <v>195</v>
      </c>
      <c r="F221" t="s">
        <v>1617</v>
      </c>
      <c r="G221" t="s">
        <v>96</v>
      </c>
      <c r="H221" t="s">
        <v>18</v>
      </c>
      <c r="I221">
        <v>10</v>
      </c>
      <c r="J221">
        <v>4</v>
      </c>
      <c r="K221">
        <v>1</v>
      </c>
      <c r="L221">
        <v>0</v>
      </c>
    </row>
    <row r="222" spans="1:12">
      <c r="A222" t="str">
        <f t="shared" si="3"/>
        <v>int_10_4</v>
      </c>
      <c r="B222" s="21">
        <f>VLOOKUP(A222,DBMS_TYPE_SIZES[],2,FALSE)</f>
        <v>9</v>
      </c>
      <c r="C222" s="21">
        <f>VLOOKUP(A222,DBMS_TYPE_SIZES[],3,FALSE)</f>
        <v>4</v>
      </c>
      <c r="D222" s="21">
        <f>VLOOKUP(A222,DBMS_TYPE_SIZES[],4,FALSE)</f>
        <v>4</v>
      </c>
      <c r="E222" t="s">
        <v>196</v>
      </c>
      <c r="F222" t="s">
        <v>1618</v>
      </c>
      <c r="G222" t="s">
        <v>96</v>
      </c>
      <c r="H222" t="s">
        <v>18</v>
      </c>
      <c r="I222">
        <v>10</v>
      </c>
      <c r="J222">
        <v>4</v>
      </c>
      <c r="K222">
        <v>1</v>
      </c>
      <c r="L222">
        <v>0</v>
      </c>
    </row>
    <row r="223" spans="1:12">
      <c r="A223" t="str">
        <f t="shared" si="3"/>
        <v>int_10_4</v>
      </c>
      <c r="B223" s="21">
        <f>VLOOKUP(A223,DBMS_TYPE_SIZES[],2,FALSE)</f>
        <v>9</v>
      </c>
      <c r="C223" s="21">
        <f>VLOOKUP(A223,DBMS_TYPE_SIZES[],3,FALSE)</f>
        <v>4</v>
      </c>
      <c r="D223" s="21">
        <f>VLOOKUP(A223,DBMS_TYPE_SIZES[],4,FALSE)</f>
        <v>4</v>
      </c>
      <c r="E223" t="s">
        <v>197</v>
      </c>
      <c r="F223" t="s">
        <v>1619</v>
      </c>
      <c r="G223" t="s">
        <v>96</v>
      </c>
      <c r="H223" t="s">
        <v>18</v>
      </c>
      <c r="I223">
        <v>10</v>
      </c>
      <c r="J223">
        <v>4</v>
      </c>
      <c r="K223">
        <v>1</v>
      </c>
      <c r="L223">
        <v>0</v>
      </c>
    </row>
    <row r="224" spans="1:12">
      <c r="A224" t="str">
        <f t="shared" si="3"/>
        <v>int_10_4</v>
      </c>
      <c r="B224" s="21">
        <f>VLOOKUP(A224,DBMS_TYPE_SIZES[],2,FALSE)</f>
        <v>9</v>
      </c>
      <c r="C224" s="21">
        <f>VLOOKUP(A224,DBMS_TYPE_SIZES[],3,FALSE)</f>
        <v>4</v>
      </c>
      <c r="D224" s="21">
        <f>VLOOKUP(A224,DBMS_TYPE_SIZES[],4,FALSE)</f>
        <v>4</v>
      </c>
      <c r="E224" t="s">
        <v>198</v>
      </c>
      <c r="F224" t="s">
        <v>1620</v>
      </c>
      <c r="G224" t="s">
        <v>96</v>
      </c>
      <c r="H224" t="s">
        <v>18</v>
      </c>
      <c r="I224">
        <v>10</v>
      </c>
      <c r="J224">
        <v>4</v>
      </c>
      <c r="K224">
        <v>1</v>
      </c>
      <c r="L224">
        <v>0</v>
      </c>
    </row>
    <row r="225" spans="1:12">
      <c r="A225" t="str">
        <f t="shared" si="3"/>
        <v>int_10_4</v>
      </c>
      <c r="B225" s="21">
        <f>VLOOKUP(A225,DBMS_TYPE_SIZES[],2,FALSE)</f>
        <v>9</v>
      </c>
      <c r="C225" s="21">
        <f>VLOOKUP(A225,DBMS_TYPE_SIZES[],3,FALSE)</f>
        <v>4</v>
      </c>
      <c r="D225" s="21">
        <f>VLOOKUP(A225,DBMS_TYPE_SIZES[],4,FALSE)</f>
        <v>4</v>
      </c>
      <c r="E225" t="s">
        <v>199</v>
      </c>
      <c r="F225" t="s">
        <v>410</v>
      </c>
      <c r="G225" t="s">
        <v>96</v>
      </c>
      <c r="H225" t="s">
        <v>18</v>
      </c>
      <c r="I225">
        <v>10</v>
      </c>
      <c r="J225">
        <v>4</v>
      </c>
      <c r="K225">
        <v>1</v>
      </c>
      <c r="L225">
        <v>0</v>
      </c>
    </row>
    <row r="226" spans="1:12">
      <c r="A226" t="str">
        <f t="shared" si="3"/>
        <v>int_10_4</v>
      </c>
      <c r="B226" s="21">
        <f>VLOOKUP(A226,DBMS_TYPE_SIZES[],2,FALSE)</f>
        <v>9</v>
      </c>
      <c r="C226" s="21">
        <f>VLOOKUP(A226,DBMS_TYPE_SIZES[],3,FALSE)</f>
        <v>4</v>
      </c>
      <c r="D226" s="21">
        <f>VLOOKUP(A226,DBMS_TYPE_SIZES[],4,FALSE)</f>
        <v>4</v>
      </c>
      <c r="E226" t="s">
        <v>200</v>
      </c>
      <c r="F226" t="s">
        <v>1621</v>
      </c>
      <c r="G226" t="s">
        <v>96</v>
      </c>
      <c r="H226" t="s">
        <v>18</v>
      </c>
      <c r="I226">
        <v>10</v>
      </c>
      <c r="J226">
        <v>4</v>
      </c>
      <c r="K226">
        <v>1</v>
      </c>
      <c r="L226">
        <v>0</v>
      </c>
    </row>
    <row r="227" spans="1:12">
      <c r="A227" t="str">
        <f t="shared" si="3"/>
        <v>int_10_4</v>
      </c>
      <c r="B227" s="21">
        <f>VLOOKUP(A227,DBMS_TYPE_SIZES[],2,FALSE)</f>
        <v>9</v>
      </c>
      <c r="C227" s="21">
        <f>VLOOKUP(A227,DBMS_TYPE_SIZES[],3,FALSE)</f>
        <v>4</v>
      </c>
      <c r="D227" s="21">
        <f>VLOOKUP(A227,DBMS_TYPE_SIZES[],4,FALSE)</f>
        <v>4</v>
      </c>
      <c r="E227" t="s">
        <v>201</v>
      </c>
      <c r="F227" t="s">
        <v>1622</v>
      </c>
      <c r="G227" t="s">
        <v>96</v>
      </c>
      <c r="H227" t="s">
        <v>18</v>
      </c>
      <c r="I227">
        <v>10</v>
      </c>
      <c r="J227">
        <v>4</v>
      </c>
      <c r="K227">
        <v>1</v>
      </c>
      <c r="L227">
        <v>0</v>
      </c>
    </row>
    <row r="228" spans="1:12">
      <c r="A228" t="str">
        <f t="shared" si="3"/>
        <v>int_10_4</v>
      </c>
      <c r="B228" s="21">
        <f>VLOOKUP(A228,DBMS_TYPE_SIZES[],2,FALSE)</f>
        <v>9</v>
      </c>
      <c r="C228" s="21">
        <f>VLOOKUP(A228,DBMS_TYPE_SIZES[],3,FALSE)</f>
        <v>4</v>
      </c>
      <c r="D228" s="21">
        <f>VLOOKUP(A228,DBMS_TYPE_SIZES[],4,FALSE)</f>
        <v>4</v>
      </c>
      <c r="E228" t="s">
        <v>865</v>
      </c>
      <c r="F228" t="s">
        <v>1623</v>
      </c>
      <c r="G228" t="s">
        <v>96</v>
      </c>
      <c r="H228" t="s">
        <v>18</v>
      </c>
      <c r="I228">
        <v>10</v>
      </c>
      <c r="J228">
        <v>4</v>
      </c>
      <c r="K228">
        <v>1</v>
      </c>
      <c r="L228">
        <v>0</v>
      </c>
    </row>
    <row r="229" spans="1:12">
      <c r="A229" t="str">
        <f t="shared" si="3"/>
        <v>int_10_4</v>
      </c>
      <c r="B229" s="21">
        <f>VLOOKUP(A229,DBMS_TYPE_SIZES[],2,FALSE)</f>
        <v>9</v>
      </c>
      <c r="C229" s="21">
        <f>VLOOKUP(A229,DBMS_TYPE_SIZES[],3,FALSE)</f>
        <v>4</v>
      </c>
      <c r="D229" s="21">
        <f>VLOOKUP(A229,DBMS_TYPE_SIZES[],4,FALSE)</f>
        <v>4</v>
      </c>
      <c r="E229" t="s">
        <v>202</v>
      </c>
      <c r="F229" t="s">
        <v>1782</v>
      </c>
      <c r="G229" t="s">
        <v>211</v>
      </c>
      <c r="H229" t="s">
        <v>18</v>
      </c>
      <c r="I229">
        <v>10</v>
      </c>
      <c r="J229">
        <v>4</v>
      </c>
      <c r="K229">
        <v>1</v>
      </c>
      <c r="L229">
        <v>1</v>
      </c>
    </row>
    <row r="230" spans="1:12">
      <c r="A230" t="str">
        <f t="shared" si="3"/>
        <v>int_10_4</v>
      </c>
      <c r="B230" s="21">
        <f>VLOOKUP(A230,DBMS_TYPE_SIZES[],2,FALSE)</f>
        <v>9</v>
      </c>
      <c r="C230" s="21">
        <f>VLOOKUP(A230,DBMS_TYPE_SIZES[],3,FALSE)</f>
        <v>4</v>
      </c>
      <c r="D230" s="21">
        <f>VLOOKUP(A230,DBMS_TYPE_SIZES[],4,FALSE)</f>
        <v>4</v>
      </c>
      <c r="E230" t="s">
        <v>202</v>
      </c>
      <c r="F230" t="s">
        <v>411</v>
      </c>
      <c r="G230" t="s">
        <v>157</v>
      </c>
      <c r="H230" t="s">
        <v>18</v>
      </c>
      <c r="I230">
        <v>10</v>
      </c>
      <c r="J230">
        <v>4</v>
      </c>
      <c r="K230">
        <v>1</v>
      </c>
      <c r="L230">
        <v>0</v>
      </c>
    </row>
    <row r="231" spans="1:12">
      <c r="A231" t="str">
        <f t="shared" si="3"/>
        <v>int_10_4</v>
      </c>
      <c r="B231" s="21">
        <f>VLOOKUP(A231,DBMS_TYPE_SIZES[],2,FALSE)</f>
        <v>9</v>
      </c>
      <c r="C231" s="21">
        <f>VLOOKUP(A231,DBMS_TYPE_SIZES[],3,FALSE)</f>
        <v>4</v>
      </c>
      <c r="D231" s="21">
        <f>VLOOKUP(A231,DBMS_TYPE_SIZES[],4,FALSE)</f>
        <v>4</v>
      </c>
      <c r="E231" t="s">
        <v>202</v>
      </c>
      <c r="F231" t="s">
        <v>411</v>
      </c>
      <c r="G231" t="s">
        <v>203</v>
      </c>
      <c r="H231" t="s">
        <v>18</v>
      </c>
      <c r="I231">
        <v>10</v>
      </c>
      <c r="J231">
        <v>4</v>
      </c>
      <c r="K231">
        <v>0</v>
      </c>
      <c r="L231">
        <v>0</v>
      </c>
    </row>
    <row r="232" spans="1:12">
      <c r="A232" t="str">
        <f t="shared" si="3"/>
        <v>int_10_4</v>
      </c>
      <c r="B232" s="21">
        <f>VLOOKUP(A232,DBMS_TYPE_SIZES[],2,FALSE)</f>
        <v>9</v>
      </c>
      <c r="C232" s="21">
        <f>VLOOKUP(A232,DBMS_TYPE_SIZES[],3,FALSE)</f>
        <v>4</v>
      </c>
      <c r="D232" s="21">
        <f>VLOOKUP(A232,DBMS_TYPE_SIZES[],4,FALSE)</f>
        <v>4</v>
      </c>
      <c r="E232" t="s">
        <v>202</v>
      </c>
      <c r="F232" t="s">
        <v>411</v>
      </c>
      <c r="G232" t="s">
        <v>204</v>
      </c>
      <c r="H232" t="s">
        <v>18</v>
      </c>
      <c r="I232">
        <v>10</v>
      </c>
      <c r="J232">
        <v>4</v>
      </c>
      <c r="K232">
        <v>0</v>
      </c>
      <c r="L232">
        <v>0</v>
      </c>
    </row>
    <row r="233" spans="1:12">
      <c r="A233" t="str">
        <f t="shared" si="3"/>
        <v>int_10_4</v>
      </c>
      <c r="B233" s="21">
        <f>VLOOKUP(A233,DBMS_TYPE_SIZES[],2,FALSE)</f>
        <v>9</v>
      </c>
      <c r="C233" s="21">
        <f>VLOOKUP(A233,DBMS_TYPE_SIZES[],3,FALSE)</f>
        <v>4</v>
      </c>
      <c r="D233" s="21">
        <f>VLOOKUP(A233,DBMS_TYPE_SIZES[],4,FALSE)</f>
        <v>4</v>
      </c>
      <c r="E233" t="s">
        <v>202</v>
      </c>
      <c r="F233" t="s">
        <v>412</v>
      </c>
      <c r="G233" t="s">
        <v>157</v>
      </c>
      <c r="H233" t="s">
        <v>18</v>
      </c>
      <c r="I233">
        <v>10</v>
      </c>
      <c r="J233">
        <v>4</v>
      </c>
      <c r="K233">
        <v>1</v>
      </c>
      <c r="L233">
        <v>0</v>
      </c>
    </row>
    <row r="234" spans="1:12">
      <c r="A234" t="str">
        <f t="shared" si="3"/>
        <v>int_10_4</v>
      </c>
      <c r="B234" s="21">
        <f>VLOOKUP(A234,DBMS_TYPE_SIZES[],2,FALSE)</f>
        <v>9</v>
      </c>
      <c r="C234" s="21">
        <f>VLOOKUP(A234,DBMS_TYPE_SIZES[],3,FALSE)</f>
        <v>4</v>
      </c>
      <c r="D234" s="21">
        <f>VLOOKUP(A234,DBMS_TYPE_SIZES[],4,FALSE)</f>
        <v>4</v>
      </c>
      <c r="E234" t="s">
        <v>202</v>
      </c>
      <c r="F234" t="s">
        <v>412</v>
      </c>
      <c r="G234" t="s">
        <v>141</v>
      </c>
      <c r="H234" t="s">
        <v>18</v>
      </c>
      <c r="I234">
        <v>10</v>
      </c>
      <c r="J234">
        <v>4</v>
      </c>
      <c r="K234">
        <v>0</v>
      </c>
      <c r="L234">
        <v>0</v>
      </c>
    </row>
    <row r="235" spans="1:12">
      <c r="A235" t="str">
        <f t="shared" si="3"/>
        <v>int_10_4</v>
      </c>
      <c r="B235" s="21">
        <f>VLOOKUP(A235,DBMS_TYPE_SIZES[],2,FALSE)</f>
        <v>9</v>
      </c>
      <c r="C235" s="21">
        <f>VLOOKUP(A235,DBMS_TYPE_SIZES[],3,FALSE)</f>
        <v>4</v>
      </c>
      <c r="D235" s="21">
        <f>VLOOKUP(A235,DBMS_TYPE_SIZES[],4,FALSE)</f>
        <v>4</v>
      </c>
      <c r="E235" t="s">
        <v>202</v>
      </c>
      <c r="F235" t="s">
        <v>412</v>
      </c>
      <c r="G235" t="s">
        <v>203</v>
      </c>
      <c r="H235" t="s">
        <v>18</v>
      </c>
      <c r="I235">
        <v>10</v>
      </c>
      <c r="J235">
        <v>4</v>
      </c>
      <c r="K235">
        <v>0</v>
      </c>
      <c r="L235">
        <v>0</v>
      </c>
    </row>
    <row r="236" spans="1:12">
      <c r="A236" t="str">
        <f t="shared" si="3"/>
        <v>int_10_4</v>
      </c>
      <c r="B236" s="21">
        <f>VLOOKUP(A236,DBMS_TYPE_SIZES[],2,FALSE)</f>
        <v>9</v>
      </c>
      <c r="C236" s="21">
        <f>VLOOKUP(A236,DBMS_TYPE_SIZES[],3,FALSE)</f>
        <v>4</v>
      </c>
      <c r="D236" s="21">
        <f>VLOOKUP(A236,DBMS_TYPE_SIZES[],4,FALSE)</f>
        <v>4</v>
      </c>
      <c r="E236" t="s">
        <v>205</v>
      </c>
      <c r="F236" t="s">
        <v>1783</v>
      </c>
      <c r="G236" t="s">
        <v>211</v>
      </c>
      <c r="H236" t="s">
        <v>18</v>
      </c>
      <c r="I236">
        <v>10</v>
      </c>
      <c r="J236">
        <v>4</v>
      </c>
      <c r="K236">
        <v>1</v>
      </c>
      <c r="L236">
        <v>1</v>
      </c>
    </row>
    <row r="237" spans="1:12">
      <c r="A237" t="str">
        <f t="shared" si="3"/>
        <v>int_10_4</v>
      </c>
      <c r="B237" s="21">
        <f>VLOOKUP(A237,DBMS_TYPE_SIZES[],2,FALSE)</f>
        <v>9</v>
      </c>
      <c r="C237" s="21">
        <f>VLOOKUP(A237,DBMS_TYPE_SIZES[],3,FALSE)</f>
        <v>4</v>
      </c>
      <c r="D237" s="21">
        <f>VLOOKUP(A237,DBMS_TYPE_SIZES[],4,FALSE)</f>
        <v>4</v>
      </c>
      <c r="E237" t="s">
        <v>205</v>
      </c>
      <c r="F237" t="s">
        <v>413</v>
      </c>
      <c r="G237" t="s">
        <v>206</v>
      </c>
      <c r="H237" t="s">
        <v>18</v>
      </c>
      <c r="I237">
        <v>10</v>
      </c>
      <c r="J237">
        <v>4</v>
      </c>
      <c r="K237">
        <v>1</v>
      </c>
      <c r="L237">
        <v>0</v>
      </c>
    </row>
    <row r="238" spans="1:12">
      <c r="A238" t="str">
        <f t="shared" si="3"/>
        <v>int_10_4</v>
      </c>
      <c r="B238" s="21">
        <f>VLOOKUP(A238,DBMS_TYPE_SIZES[],2,FALSE)</f>
        <v>9</v>
      </c>
      <c r="C238" s="21">
        <f>VLOOKUP(A238,DBMS_TYPE_SIZES[],3,FALSE)</f>
        <v>4</v>
      </c>
      <c r="D238" s="21">
        <f>VLOOKUP(A238,DBMS_TYPE_SIZES[],4,FALSE)</f>
        <v>4</v>
      </c>
      <c r="E238" t="s">
        <v>205</v>
      </c>
      <c r="F238" t="s">
        <v>413</v>
      </c>
      <c r="G238" t="s">
        <v>207</v>
      </c>
      <c r="H238" t="s">
        <v>18</v>
      </c>
      <c r="I238">
        <v>10</v>
      </c>
      <c r="J238">
        <v>4</v>
      </c>
      <c r="K238">
        <v>0</v>
      </c>
      <c r="L238">
        <v>0</v>
      </c>
    </row>
    <row r="239" spans="1:12">
      <c r="A239" t="str">
        <f t="shared" si="3"/>
        <v>int_10_4</v>
      </c>
      <c r="B239" s="21">
        <f>VLOOKUP(A239,DBMS_TYPE_SIZES[],2,FALSE)</f>
        <v>9</v>
      </c>
      <c r="C239" s="21">
        <f>VLOOKUP(A239,DBMS_TYPE_SIZES[],3,FALSE)</f>
        <v>4</v>
      </c>
      <c r="D239" s="21">
        <f>VLOOKUP(A239,DBMS_TYPE_SIZES[],4,FALSE)</f>
        <v>4</v>
      </c>
      <c r="E239" t="s">
        <v>205</v>
      </c>
      <c r="F239" t="s">
        <v>413</v>
      </c>
      <c r="G239" t="s">
        <v>204</v>
      </c>
      <c r="H239" t="s">
        <v>18</v>
      </c>
      <c r="I239">
        <v>10</v>
      </c>
      <c r="J239">
        <v>4</v>
      </c>
      <c r="K239">
        <v>0</v>
      </c>
      <c r="L239">
        <v>0</v>
      </c>
    </row>
    <row r="240" spans="1:12">
      <c r="A240" t="str">
        <f t="shared" si="3"/>
        <v>int_10_4</v>
      </c>
      <c r="B240" s="21">
        <f>VLOOKUP(A240,DBMS_TYPE_SIZES[],2,FALSE)</f>
        <v>9</v>
      </c>
      <c r="C240" s="21">
        <f>VLOOKUP(A240,DBMS_TYPE_SIZES[],3,FALSE)</f>
        <v>4</v>
      </c>
      <c r="D240" s="21">
        <f>VLOOKUP(A240,DBMS_TYPE_SIZES[],4,FALSE)</f>
        <v>4</v>
      </c>
      <c r="E240" t="s">
        <v>205</v>
      </c>
      <c r="F240" t="s">
        <v>414</v>
      </c>
      <c r="G240" t="s">
        <v>206</v>
      </c>
      <c r="H240" t="s">
        <v>18</v>
      </c>
      <c r="I240">
        <v>10</v>
      </c>
      <c r="J240">
        <v>4</v>
      </c>
      <c r="K240">
        <v>1</v>
      </c>
      <c r="L240">
        <v>0</v>
      </c>
    </row>
    <row r="241" spans="1:12">
      <c r="A241" t="str">
        <f t="shared" si="3"/>
        <v>int_10_4</v>
      </c>
      <c r="B241" s="21">
        <f>VLOOKUP(A241,DBMS_TYPE_SIZES[],2,FALSE)</f>
        <v>9</v>
      </c>
      <c r="C241" s="21">
        <f>VLOOKUP(A241,DBMS_TYPE_SIZES[],3,FALSE)</f>
        <v>4</v>
      </c>
      <c r="D241" s="21">
        <f>VLOOKUP(A241,DBMS_TYPE_SIZES[],4,FALSE)</f>
        <v>4</v>
      </c>
      <c r="E241" t="s">
        <v>205</v>
      </c>
      <c r="F241" t="s">
        <v>414</v>
      </c>
      <c r="G241" t="s">
        <v>141</v>
      </c>
      <c r="H241" t="s">
        <v>18</v>
      </c>
      <c r="I241">
        <v>10</v>
      </c>
      <c r="J241">
        <v>4</v>
      </c>
      <c r="K241">
        <v>0</v>
      </c>
      <c r="L241">
        <v>0</v>
      </c>
    </row>
    <row r="242" spans="1:12">
      <c r="A242" t="str">
        <f t="shared" si="3"/>
        <v>int_10_4</v>
      </c>
      <c r="B242" s="21">
        <f>VLOOKUP(A242,DBMS_TYPE_SIZES[],2,FALSE)</f>
        <v>9</v>
      </c>
      <c r="C242" s="21">
        <f>VLOOKUP(A242,DBMS_TYPE_SIZES[],3,FALSE)</f>
        <v>4</v>
      </c>
      <c r="D242" s="21">
        <f>VLOOKUP(A242,DBMS_TYPE_SIZES[],4,FALSE)</f>
        <v>4</v>
      </c>
      <c r="E242" t="s">
        <v>205</v>
      </c>
      <c r="F242" t="s">
        <v>414</v>
      </c>
      <c r="G242" t="s">
        <v>207</v>
      </c>
      <c r="H242" t="s">
        <v>18</v>
      </c>
      <c r="I242">
        <v>10</v>
      </c>
      <c r="J242">
        <v>4</v>
      </c>
      <c r="K242">
        <v>0</v>
      </c>
      <c r="L242">
        <v>0</v>
      </c>
    </row>
    <row r="243" spans="1:12">
      <c r="A243" t="str">
        <f t="shared" si="3"/>
        <v>int_10_4</v>
      </c>
      <c r="B243" s="21">
        <f>VLOOKUP(A243,DBMS_TYPE_SIZES[],2,FALSE)</f>
        <v>9</v>
      </c>
      <c r="C243" s="21">
        <f>VLOOKUP(A243,DBMS_TYPE_SIZES[],3,FALSE)</f>
        <v>4</v>
      </c>
      <c r="D243" s="21">
        <f>VLOOKUP(A243,DBMS_TYPE_SIZES[],4,FALSE)</f>
        <v>4</v>
      </c>
      <c r="E243" t="s">
        <v>208</v>
      </c>
      <c r="F243" t="s">
        <v>1784</v>
      </c>
      <c r="G243" t="s">
        <v>211</v>
      </c>
      <c r="H243" t="s">
        <v>18</v>
      </c>
      <c r="I243">
        <v>10</v>
      </c>
      <c r="J243">
        <v>4</v>
      </c>
      <c r="K243">
        <v>1</v>
      </c>
      <c r="L243">
        <v>1</v>
      </c>
    </row>
    <row r="244" spans="1:12">
      <c r="A244" t="str">
        <f t="shared" si="3"/>
        <v>int_10_4</v>
      </c>
      <c r="B244" s="21">
        <f>VLOOKUP(A244,DBMS_TYPE_SIZES[],2,FALSE)</f>
        <v>9</v>
      </c>
      <c r="C244" s="21">
        <f>VLOOKUP(A244,DBMS_TYPE_SIZES[],3,FALSE)</f>
        <v>4</v>
      </c>
      <c r="D244" s="21">
        <f>VLOOKUP(A244,DBMS_TYPE_SIZES[],4,FALSE)</f>
        <v>4</v>
      </c>
      <c r="E244" t="s">
        <v>208</v>
      </c>
      <c r="F244" t="s">
        <v>415</v>
      </c>
      <c r="G244" t="s">
        <v>206</v>
      </c>
      <c r="H244" t="s">
        <v>18</v>
      </c>
      <c r="I244">
        <v>10</v>
      </c>
      <c r="J244">
        <v>4</v>
      </c>
      <c r="K244">
        <v>1</v>
      </c>
      <c r="L244">
        <v>0</v>
      </c>
    </row>
    <row r="245" spans="1:12">
      <c r="A245" t="str">
        <f t="shared" si="3"/>
        <v>int_10_4</v>
      </c>
      <c r="B245" s="21">
        <f>VLOOKUP(A245,DBMS_TYPE_SIZES[],2,FALSE)</f>
        <v>9</v>
      </c>
      <c r="C245" s="21">
        <f>VLOOKUP(A245,DBMS_TYPE_SIZES[],3,FALSE)</f>
        <v>4</v>
      </c>
      <c r="D245" s="21">
        <f>VLOOKUP(A245,DBMS_TYPE_SIZES[],4,FALSE)</f>
        <v>4</v>
      </c>
      <c r="E245" t="s">
        <v>208</v>
      </c>
      <c r="F245" t="s">
        <v>415</v>
      </c>
      <c r="G245" t="s">
        <v>209</v>
      </c>
      <c r="H245" t="s">
        <v>18</v>
      </c>
      <c r="I245">
        <v>10</v>
      </c>
      <c r="J245">
        <v>4</v>
      </c>
      <c r="K245">
        <v>0</v>
      </c>
      <c r="L245">
        <v>0</v>
      </c>
    </row>
    <row r="246" spans="1:12">
      <c r="A246" t="str">
        <f t="shared" si="3"/>
        <v>int_10_4</v>
      </c>
      <c r="B246" s="21">
        <f>VLOOKUP(A246,DBMS_TYPE_SIZES[],2,FALSE)</f>
        <v>9</v>
      </c>
      <c r="C246" s="21">
        <f>VLOOKUP(A246,DBMS_TYPE_SIZES[],3,FALSE)</f>
        <v>4</v>
      </c>
      <c r="D246" s="21">
        <f>VLOOKUP(A246,DBMS_TYPE_SIZES[],4,FALSE)</f>
        <v>4</v>
      </c>
      <c r="E246" t="s">
        <v>208</v>
      </c>
      <c r="F246" t="s">
        <v>415</v>
      </c>
      <c r="G246" t="s">
        <v>204</v>
      </c>
      <c r="H246" t="s">
        <v>18</v>
      </c>
      <c r="I246">
        <v>10</v>
      </c>
      <c r="J246">
        <v>4</v>
      </c>
      <c r="K246">
        <v>0</v>
      </c>
      <c r="L246">
        <v>0</v>
      </c>
    </row>
    <row r="247" spans="1:12">
      <c r="A247" t="str">
        <f t="shared" si="3"/>
        <v>int_10_4</v>
      </c>
      <c r="B247" s="21">
        <f>VLOOKUP(A247,DBMS_TYPE_SIZES[],2,FALSE)</f>
        <v>9</v>
      </c>
      <c r="C247" s="21">
        <f>VLOOKUP(A247,DBMS_TYPE_SIZES[],3,FALSE)</f>
        <v>4</v>
      </c>
      <c r="D247" s="21">
        <f>VLOOKUP(A247,DBMS_TYPE_SIZES[],4,FALSE)</f>
        <v>4</v>
      </c>
      <c r="E247" t="s">
        <v>208</v>
      </c>
      <c r="F247" t="s">
        <v>416</v>
      </c>
      <c r="G247" t="s">
        <v>206</v>
      </c>
      <c r="H247" t="s">
        <v>18</v>
      </c>
      <c r="I247">
        <v>10</v>
      </c>
      <c r="J247">
        <v>4</v>
      </c>
      <c r="K247">
        <v>1</v>
      </c>
      <c r="L247">
        <v>0</v>
      </c>
    </row>
    <row r="248" spans="1:12">
      <c r="A248" t="str">
        <f t="shared" si="3"/>
        <v>int_10_4</v>
      </c>
      <c r="B248" s="21">
        <f>VLOOKUP(A248,DBMS_TYPE_SIZES[],2,FALSE)</f>
        <v>9</v>
      </c>
      <c r="C248" s="21">
        <f>VLOOKUP(A248,DBMS_TYPE_SIZES[],3,FALSE)</f>
        <v>4</v>
      </c>
      <c r="D248" s="21">
        <f>VLOOKUP(A248,DBMS_TYPE_SIZES[],4,FALSE)</f>
        <v>4</v>
      </c>
      <c r="E248" t="s">
        <v>208</v>
      </c>
      <c r="F248" t="s">
        <v>416</v>
      </c>
      <c r="G248" t="s">
        <v>141</v>
      </c>
      <c r="H248" t="s">
        <v>18</v>
      </c>
      <c r="I248">
        <v>10</v>
      </c>
      <c r="J248">
        <v>4</v>
      </c>
      <c r="K248">
        <v>0</v>
      </c>
      <c r="L248">
        <v>0</v>
      </c>
    </row>
    <row r="249" spans="1:12">
      <c r="A249" t="str">
        <f t="shared" si="3"/>
        <v>int_10_4</v>
      </c>
      <c r="B249" s="21">
        <f>VLOOKUP(A249,DBMS_TYPE_SIZES[],2,FALSE)</f>
        <v>9</v>
      </c>
      <c r="C249" s="21">
        <f>VLOOKUP(A249,DBMS_TYPE_SIZES[],3,FALSE)</f>
        <v>4</v>
      </c>
      <c r="D249" s="21">
        <f>VLOOKUP(A249,DBMS_TYPE_SIZES[],4,FALSE)</f>
        <v>4</v>
      </c>
      <c r="E249" t="s">
        <v>208</v>
      </c>
      <c r="F249" t="s">
        <v>416</v>
      </c>
      <c r="G249" t="s">
        <v>209</v>
      </c>
      <c r="H249" t="s">
        <v>18</v>
      </c>
      <c r="I249">
        <v>10</v>
      </c>
      <c r="J249">
        <v>4</v>
      </c>
      <c r="K249">
        <v>0</v>
      </c>
      <c r="L249">
        <v>0</v>
      </c>
    </row>
    <row r="250" spans="1:12">
      <c r="A250" t="str">
        <f t="shared" si="3"/>
        <v>int_10_4</v>
      </c>
      <c r="B250" s="21">
        <f>VLOOKUP(A250,DBMS_TYPE_SIZES[],2,FALSE)</f>
        <v>9</v>
      </c>
      <c r="C250" s="21">
        <f>VLOOKUP(A250,DBMS_TYPE_SIZES[],3,FALSE)</f>
        <v>4</v>
      </c>
      <c r="D250" s="21">
        <f>VLOOKUP(A250,DBMS_TYPE_SIZES[],4,FALSE)</f>
        <v>4</v>
      </c>
      <c r="E250" t="s">
        <v>210</v>
      </c>
      <c r="F250" t="s">
        <v>417</v>
      </c>
      <c r="G250" t="s">
        <v>141</v>
      </c>
      <c r="H250" t="s">
        <v>18</v>
      </c>
      <c r="I250">
        <v>10</v>
      </c>
      <c r="J250">
        <v>4</v>
      </c>
      <c r="K250">
        <v>1</v>
      </c>
      <c r="L250">
        <v>0</v>
      </c>
    </row>
    <row r="251" spans="1:12">
      <c r="A251" t="str">
        <f t="shared" si="3"/>
        <v>int_10_4</v>
      </c>
      <c r="B251" s="21">
        <f>VLOOKUP(A251,DBMS_TYPE_SIZES[],2,FALSE)</f>
        <v>9</v>
      </c>
      <c r="C251" s="21">
        <f>VLOOKUP(A251,DBMS_TYPE_SIZES[],3,FALSE)</f>
        <v>4</v>
      </c>
      <c r="D251" s="21">
        <f>VLOOKUP(A251,DBMS_TYPE_SIZES[],4,FALSE)</f>
        <v>4</v>
      </c>
      <c r="E251" t="s">
        <v>210</v>
      </c>
      <c r="F251" t="s">
        <v>417</v>
      </c>
      <c r="G251" t="s">
        <v>211</v>
      </c>
      <c r="H251" t="s">
        <v>18</v>
      </c>
      <c r="I251">
        <v>10</v>
      </c>
      <c r="J251">
        <v>4</v>
      </c>
      <c r="K251">
        <v>0</v>
      </c>
      <c r="L251">
        <v>1</v>
      </c>
    </row>
    <row r="252" spans="1:12">
      <c r="A252" t="str">
        <f t="shared" si="3"/>
        <v>int_10_4</v>
      </c>
      <c r="B252" s="21">
        <f>VLOOKUP(A252,DBMS_TYPE_SIZES[],2,FALSE)</f>
        <v>9</v>
      </c>
      <c r="C252" s="21">
        <f>VLOOKUP(A252,DBMS_TYPE_SIZES[],3,FALSE)</f>
        <v>4</v>
      </c>
      <c r="D252" s="21">
        <f>VLOOKUP(A252,DBMS_TYPE_SIZES[],4,FALSE)</f>
        <v>4</v>
      </c>
      <c r="E252" t="s">
        <v>210</v>
      </c>
      <c r="F252" t="s">
        <v>417</v>
      </c>
      <c r="G252" t="s">
        <v>212</v>
      </c>
      <c r="H252" t="s">
        <v>18</v>
      </c>
      <c r="I252">
        <v>10</v>
      </c>
      <c r="J252">
        <v>4</v>
      </c>
      <c r="K252">
        <v>0</v>
      </c>
      <c r="L252">
        <v>0</v>
      </c>
    </row>
    <row r="253" spans="1:12">
      <c r="A253" t="str">
        <f t="shared" si="3"/>
        <v>int_10_4</v>
      </c>
      <c r="B253" s="21">
        <f>VLOOKUP(A253,DBMS_TYPE_SIZES[],2,FALSE)</f>
        <v>9</v>
      </c>
      <c r="C253" s="21">
        <f>VLOOKUP(A253,DBMS_TYPE_SIZES[],3,FALSE)</f>
        <v>4</v>
      </c>
      <c r="D253" s="21">
        <f>VLOOKUP(A253,DBMS_TYPE_SIZES[],4,FALSE)</f>
        <v>4</v>
      </c>
      <c r="E253" t="s">
        <v>210</v>
      </c>
      <c r="F253" t="s">
        <v>418</v>
      </c>
      <c r="G253" t="s">
        <v>212</v>
      </c>
      <c r="H253" t="s">
        <v>18</v>
      </c>
      <c r="I253">
        <v>10</v>
      </c>
      <c r="J253">
        <v>4</v>
      </c>
      <c r="K253">
        <v>1</v>
      </c>
      <c r="L253">
        <v>0</v>
      </c>
    </row>
    <row r="254" spans="1:12">
      <c r="A254" t="str">
        <f t="shared" si="3"/>
        <v>int_10_4</v>
      </c>
      <c r="B254" s="21">
        <f>VLOOKUP(A254,DBMS_TYPE_SIZES[],2,FALSE)</f>
        <v>9</v>
      </c>
      <c r="C254" s="21">
        <f>VLOOKUP(A254,DBMS_TYPE_SIZES[],3,FALSE)</f>
        <v>4</v>
      </c>
      <c r="D254" s="21">
        <f>VLOOKUP(A254,DBMS_TYPE_SIZES[],4,FALSE)</f>
        <v>4</v>
      </c>
      <c r="E254" t="s">
        <v>210</v>
      </c>
      <c r="F254" t="s">
        <v>418</v>
      </c>
      <c r="G254" t="s">
        <v>203</v>
      </c>
      <c r="H254" t="s">
        <v>18</v>
      </c>
      <c r="I254">
        <v>10</v>
      </c>
      <c r="J254">
        <v>4</v>
      </c>
      <c r="K254">
        <v>0</v>
      </c>
      <c r="L254">
        <v>0</v>
      </c>
    </row>
    <row r="255" spans="1:12">
      <c r="A255" t="str">
        <f t="shared" si="3"/>
        <v>int_10_4</v>
      </c>
      <c r="B255" s="21">
        <f>VLOOKUP(A255,DBMS_TYPE_SIZES[],2,FALSE)</f>
        <v>9</v>
      </c>
      <c r="C255" s="21">
        <f>VLOOKUP(A255,DBMS_TYPE_SIZES[],3,FALSE)</f>
        <v>4</v>
      </c>
      <c r="D255" s="21">
        <f>VLOOKUP(A255,DBMS_TYPE_SIZES[],4,FALSE)</f>
        <v>4</v>
      </c>
      <c r="E255" t="s">
        <v>210</v>
      </c>
      <c r="F255" t="s">
        <v>418</v>
      </c>
      <c r="G255" t="s">
        <v>204</v>
      </c>
      <c r="H255" t="s">
        <v>18</v>
      </c>
      <c r="I255">
        <v>10</v>
      </c>
      <c r="J255">
        <v>4</v>
      </c>
      <c r="K255">
        <v>0</v>
      </c>
      <c r="L255">
        <v>0</v>
      </c>
    </row>
    <row r="256" spans="1:12">
      <c r="A256" t="str">
        <f t="shared" si="3"/>
        <v>int_10_4</v>
      </c>
      <c r="B256" s="21">
        <f>VLOOKUP(A256,DBMS_TYPE_SIZES[],2,FALSE)</f>
        <v>9</v>
      </c>
      <c r="C256" s="21">
        <f>VLOOKUP(A256,DBMS_TYPE_SIZES[],3,FALSE)</f>
        <v>4</v>
      </c>
      <c r="D256" s="21">
        <f>VLOOKUP(A256,DBMS_TYPE_SIZES[],4,FALSE)</f>
        <v>4</v>
      </c>
      <c r="E256" t="s">
        <v>210</v>
      </c>
      <c r="F256" t="s">
        <v>1785</v>
      </c>
      <c r="G256" t="s">
        <v>211</v>
      </c>
      <c r="H256" t="s">
        <v>18</v>
      </c>
      <c r="I256">
        <v>10</v>
      </c>
      <c r="J256">
        <v>4</v>
      </c>
      <c r="K256">
        <v>1</v>
      </c>
      <c r="L256">
        <v>1</v>
      </c>
    </row>
    <row r="257" spans="1:12">
      <c r="A257" t="str">
        <f t="shared" si="3"/>
        <v>int_10_4</v>
      </c>
      <c r="B257" s="21">
        <f>VLOOKUP(A257,DBMS_TYPE_SIZES[],2,FALSE)</f>
        <v>9</v>
      </c>
      <c r="C257" s="21">
        <f>VLOOKUP(A257,DBMS_TYPE_SIZES[],3,FALSE)</f>
        <v>4</v>
      </c>
      <c r="D257" s="21">
        <f>VLOOKUP(A257,DBMS_TYPE_SIZES[],4,FALSE)</f>
        <v>4</v>
      </c>
      <c r="E257" t="s">
        <v>210</v>
      </c>
      <c r="F257" t="s">
        <v>419</v>
      </c>
      <c r="G257" t="s">
        <v>141</v>
      </c>
      <c r="H257" t="s">
        <v>18</v>
      </c>
      <c r="I257">
        <v>10</v>
      </c>
      <c r="J257">
        <v>4</v>
      </c>
      <c r="K257">
        <v>1</v>
      </c>
      <c r="L257">
        <v>0</v>
      </c>
    </row>
    <row r="258" spans="1:12">
      <c r="A258" t="str">
        <f t="shared" si="3"/>
        <v>int_10_4</v>
      </c>
      <c r="B258" s="21">
        <f>VLOOKUP(A258,DBMS_TYPE_SIZES[],2,FALSE)</f>
        <v>9</v>
      </c>
      <c r="C258" s="21">
        <f>VLOOKUP(A258,DBMS_TYPE_SIZES[],3,FALSE)</f>
        <v>4</v>
      </c>
      <c r="D258" s="21">
        <f>VLOOKUP(A258,DBMS_TYPE_SIZES[],4,FALSE)</f>
        <v>4</v>
      </c>
      <c r="E258" t="s">
        <v>210</v>
      </c>
      <c r="F258" t="s">
        <v>419</v>
      </c>
      <c r="G258" t="s">
        <v>212</v>
      </c>
      <c r="H258" t="s">
        <v>18</v>
      </c>
      <c r="I258">
        <v>10</v>
      </c>
      <c r="J258">
        <v>4</v>
      </c>
      <c r="K258">
        <v>0</v>
      </c>
      <c r="L258">
        <v>0</v>
      </c>
    </row>
    <row r="259" spans="1:12">
      <c r="A259" t="str">
        <f t="shared" si="3"/>
        <v>int_10_4</v>
      </c>
      <c r="B259" s="21">
        <f>VLOOKUP(A259,DBMS_TYPE_SIZES[],2,FALSE)</f>
        <v>9</v>
      </c>
      <c r="C259" s="21">
        <f>VLOOKUP(A259,DBMS_TYPE_SIZES[],3,FALSE)</f>
        <v>4</v>
      </c>
      <c r="D259" s="21">
        <f>VLOOKUP(A259,DBMS_TYPE_SIZES[],4,FALSE)</f>
        <v>4</v>
      </c>
      <c r="E259" t="s">
        <v>210</v>
      </c>
      <c r="F259" t="s">
        <v>419</v>
      </c>
      <c r="G259" t="s">
        <v>203</v>
      </c>
      <c r="H259" t="s">
        <v>18</v>
      </c>
      <c r="I259">
        <v>10</v>
      </c>
      <c r="J259">
        <v>4</v>
      </c>
      <c r="K259">
        <v>0</v>
      </c>
      <c r="L259">
        <v>0</v>
      </c>
    </row>
    <row r="260" spans="1:12">
      <c r="A260" t="str">
        <f t="shared" ref="A260:A323" si="4">H260&amp;"_"&amp;I260&amp;"_"&amp;J260</f>
        <v>int_10_4</v>
      </c>
      <c r="B260" s="21">
        <f>VLOOKUP(A260,DBMS_TYPE_SIZES[],2,FALSE)</f>
        <v>9</v>
      </c>
      <c r="C260" s="21">
        <f>VLOOKUP(A260,DBMS_TYPE_SIZES[],3,FALSE)</f>
        <v>4</v>
      </c>
      <c r="D260" s="21">
        <f>VLOOKUP(A260,DBMS_TYPE_SIZES[],4,FALSE)</f>
        <v>4</v>
      </c>
      <c r="E260" t="s">
        <v>213</v>
      </c>
      <c r="F260" t="s">
        <v>1786</v>
      </c>
      <c r="G260" t="s">
        <v>211</v>
      </c>
      <c r="H260" t="s">
        <v>18</v>
      </c>
      <c r="I260">
        <v>10</v>
      </c>
      <c r="J260">
        <v>4</v>
      </c>
      <c r="K260">
        <v>1</v>
      </c>
      <c r="L260">
        <v>1</v>
      </c>
    </row>
    <row r="261" spans="1:12">
      <c r="A261" t="str">
        <f t="shared" si="4"/>
        <v>int_10_4</v>
      </c>
      <c r="B261" s="21">
        <f>VLOOKUP(A261,DBMS_TYPE_SIZES[],2,FALSE)</f>
        <v>9</v>
      </c>
      <c r="C261" s="21">
        <f>VLOOKUP(A261,DBMS_TYPE_SIZES[],3,FALSE)</f>
        <v>4</v>
      </c>
      <c r="D261" s="21">
        <f>VLOOKUP(A261,DBMS_TYPE_SIZES[],4,FALSE)</f>
        <v>4</v>
      </c>
      <c r="E261" t="s">
        <v>213</v>
      </c>
      <c r="F261" t="s">
        <v>420</v>
      </c>
      <c r="G261" t="s">
        <v>214</v>
      </c>
      <c r="H261" t="s">
        <v>18</v>
      </c>
      <c r="I261">
        <v>10</v>
      </c>
      <c r="J261">
        <v>4</v>
      </c>
      <c r="K261">
        <v>1</v>
      </c>
      <c r="L261">
        <v>0</v>
      </c>
    </row>
    <row r="262" spans="1:12">
      <c r="A262" t="str">
        <f t="shared" si="4"/>
        <v>int_10_4</v>
      </c>
      <c r="B262" s="21">
        <f>VLOOKUP(A262,DBMS_TYPE_SIZES[],2,FALSE)</f>
        <v>9</v>
      </c>
      <c r="C262" s="21">
        <f>VLOOKUP(A262,DBMS_TYPE_SIZES[],3,FALSE)</f>
        <v>4</v>
      </c>
      <c r="D262" s="21">
        <f>VLOOKUP(A262,DBMS_TYPE_SIZES[],4,FALSE)</f>
        <v>4</v>
      </c>
      <c r="E262" t="s">
        <v>213</v>
      </c>
      <c r="F262" t="s">
        <v>420</v>
      </c>
      <c r="G262" t="s">
        <v>215</v>
      </c>
      <c r="H262" t="s">
        <v>18</v>
      </c>
      <c r="I262">
        <v>10</v>
      </c>
      <c r="J262">
        <v>4</v>
      </c>
      <c r="K262">
        <v>0</v>
      </c>
      <c r="L262">
        <v>0</v>
      </c>
    </row>
    <row r="263" spans="1:12">
      <c r="A263" t="str">
        <f t="shared" si="4"/>
        <v>int_10_4</v>
      </c>
      <c r="B263" s="21">
        <f>VLOOKUP(A263,DBMS_TYPE_SIZES[],2,FALSE)</f>
        <v>9</v>
      </c>
      <c r="C263" s="21">
        <f>VLOOKUP(A263,DBMS_TYPE_SIZES[],3,FALSE)</f>
        <v>4</v>
      </c>
      <c r="D263" s="21">
        <f>VLOOKUP(A263,DBMS_TYPE_SIZES[],4,FALSE)</f>
        <v>4</v>
      </c>
      <c r="E263" t="s">
        <v>213</v>
      </c>
      <c r="F263" t="s">
        <v>420</v>
      </c>
      <c r="G263" t="s">
        <v>204</v>
      </c>
      <c r="H263" t="s">
        <v>18</v>
      </c>
      <c r="I263">
        <v>10</v>
      </c>
      <c r="J263">
        <v>4</v>
      </c>
      <c r="K263">
        <v>0</v>
      </c>
      <c r="L263">
        <v>0</v>
      </c>
    </row>
    <row r="264" spans="1:12">
      <c r="A264" t="str">
        <f t="shared" si="4"/>
        <v>int_10_4</v>
      </c>
      <c r="B264" s="21">
        <f>VLOOKUP(A264,DBMS_TYPE_SIZES[],2,FALSE)</f>
        <v>9</v>
      </c>
      <c r="C264" s="21">
        <f>VLOOKUP(A264,DBMS_TYPE_SIZES[],3,FALSE)</f>
        <v>4</v>
      </c>
      <c r="D264" s="21">
        <f>VLOOKUP(A264,DBMS_TYPE_SIZES[],4,FALSE)</f>
        <v>4</v>
      </c>
      <c r="E264" t="s">
        <v>213</v>
      </c>
      <c r="F264" t="s">
        <v>421</v>
      </c>
      <c r="G264" t="s">
        <v>141</v>
      </c>
      <c r="H264" t="s">
        <v>18</v>
      </c>
      <c r="I264">
        <v>10</v>
      </c>
      <c r="J264">
        <v>4</v>
      </c>
      <c r="K264">
        <v>1</v>
      </c>
      <c r="L264">
        <v>0</v>
      </c>
    </row>
    <row r="265" spans="1:12">
      <c r="A265" t="str">
        <f t="shared" si="4"/>
        <v>int_10_4</v>
      </c>
      <c r="B265" s="21">
        <f>VLOOKUP(A265,DBMS_TYPE_SIZES[],2,FALSE)</f>
        <v>9</v>
      </c>
      <c r="C265" s="21">
        <f>VLOOKUP(A265,DBMS_TYPE_SIZES[],3,FALSE)</f>
        <v>4</v>
      </c>
      <c r="D265" s="21">
        <f>VLOOKUP(A265,DBMS_TYPE_SIZES[],4,FALSE)</f>
        <v>4</v>
      </c>
      <c r="E265" t="s">
        <v>213</v>
      </c>
      <c r="F265" t="s">
        <v>421</v>
      </c>
      <c r="G265" t="s">
        <v>214</v>
      </c>
      <c r="H265" t="s">
        <v>18</v>
      </c>
      <c r="I265">
        <v>10</v>
      </c>
      <c r="J265">
        <v>4</v>
      </c>
      <c r="K265">
        <v>0</v>
      </c>
      <c r="L265">
        <v>0</v>
      </c>
    </row>
    <row r="266" spans="1:12">
      <c r="A266" t="str">
        <f t="shared" si="4"/>
        <v>int_10_4</v>
      </c>
      <c r="B266" s="21">
        <f>VLOOKUP(A266,DBMS_TYPE_SIZES[],2,FALSE)</f>
        <v>9</v>
      </c>
      <c r="C266" s="21">
        <f>VLOOKUP(A266,DBMS_TYPE_SIZES[],3,FALSE)</f>
        <v>4</v>
      </c>
      <c r="D266" s="21">
        <f>VLOOKUP(A266,DBMS_TYPE_SIZES[],4,FALSE)</f>
        <v>4</v>
      </c>
      <c r="E266" t="s">
        <v>213</v>
      </c>
      <c r="F266" t="s">
        <v>421</v>
      </c>
      <c r="G266" t="s">
        <v>215</v>
      </c>
      <c r="H266" t="s">
        <v>18</v>
      </c>
      <c r="I266">
        <v>10</v>
      </c>
      <c r="J266">
        <v>4</v>
      </c>
      <c r="K266">
        <v>0</v>
      </c>
      <c r="L266">
        <v>0</v>
      </c>
    </row>
    <row r="267" spans="1:12">
      <c r="A267" t="str">
        <f t="shared" si="4"/>
        <v>int_10_4</v>
      </c>
      <c r="B267" s="21">
        <f>VLOOKUP(A267,DBMS_TYPE_SIZES[],2,FALSE)</f>
        <v>9</v>
      </c>
      <c r="C267" s="21">
        <f>VLOOKUP(A267,DBMS_TYPE_SIZES[],3,FALSE)</f>
        <v>4</v>
      </c>
      <c r="D267" s="21">
        <f>VLOOKUP(A267,DBMS_TYPE_SIZES[],4,FALSE)</f>
        <v>4</v>
      </c>
      <c r="E267" t="s">
        <v>216</v>
      </c>
      <c r="F267" t="s">
        <v>1787</v>
      </c>
      <c r="G267" t="s">
        <v>211</v>
      </c>
      <c r="H267" t="s">
        <v>18</v>
      </c>
      <c r="I267">
        <v>10</v>
      </c>
      <c r="J267">
        <v>4</v>
      </c>
      <c r="K267">
        <v>1</v>
      </c>
      <c r="L267">
        <v>1</v>
      </c>
    </row>
    <row r="268" spans="1:12">
      <c r="A268" t="str">
        <f t="shared" si="4"/>
        <v>int_10_4</v>
      </c>
      <c r="B268" s="21">
        <f>VLOOKUP(A268,DBMS_TYPE_SIZES[],2,FALSE)</f>
        <v>9</v>
      </c>
      <c r="C268" s="21">
        <f>VLOOKUP(A268,DBMS_TYPE_SIZES[],3,FALSE)</f>
        <v>4</v>
      </c>
      <c r="D268" s="21">
        <f>VLOOKUP(A268,DBMS_TYPE_SIZES[],4,FALSE)</f>
        <v>4</v>
      </c>
      <c r="E268" t="s">
        <v>216</v>
      </c>
      <c r="F268" t="s">
        <v>1295</v>
      </c>
      <c r="G268" t="s">
        <v>157</v>
      </c>
      <c r="H268" t="s">
        <v>18</v>
      </c>
      <c r="I268">
        <v>10</v>
      </c>
      <c r="J268">
        <v>4</v>
      </c>
      <c r="K268">
        <v>1</v>
      </c>
      <c r="L268">
        <v>0</v>
      </c>
    </row>
    <row r="269" spans="1:12">
      <c r="A269" t="str">
        <f t="shared" si="4"/>
        <v>int_10_4</v>
      </c>
      <c r="B269" s="21">
        <f>VLOOKUP(A269,DBMS_TYPE_SIZES[],2,FALSE)</f>
        <v>9</v>
      </c>
      <c r="C269" s="21">
        <f>VLOOKUP(A269,DBMS_TYPE_SIZES[],3,FALSE)</f>
        <v>4</v>
      </c>
      <c r="D269" s="21">
        <f>VLOOKUP(A269,DBMS_TYPE_SIZES[],4,FALSE)</f>
        <v>4</v>
      </c>
      <c r="E269" t="s">
        <v>216</v>
      </c>
      <c r="F269" t="s">
        <v>1295</v>
      </c>
      <c r="G269" t="s">
        <v>207</v>
      </c>
      <c r="H269" t="s">
        <v>18</v>
      </c>
      <c r="I269">
        <v>10</v>
      </c>
      <c r="J269">
        <v>4</v>
      </c>
      <c r="K269">
        <v>0</v>
      </c>
      <c r="L269">
        <v>0</v>
      </c>
    </row>
    <row r="270" spans="1:12">
      <c r="A270" t="str">
        <f t="shared" si="4"/>
        <v>int_10_4</v>
      </c>
      <c r="B270" s="21">
        <f>VLOOKUP(A270,DBMS_TYPE_SIZES[],2,FALSE)</f>
        <v>9</v>
      </c>
      <c r="C270" s="21">
        <f>VLOOKUP(A270,DBMS_TYPE_SIZES[],3,FALSE)</f>
        <v>4</v>
      </c>
      <c r="D270" s="21">
        <f>VLOOKUP(A270,DBMS_TYPE_SIZES[],4,FALSE)</f>
        <v>4</v>
      </c>
      <c r="E270" t="s">
        <v>216</v>
      </c>
      <c r="F270" t="s">
        <v>1295</v>
      </c>
      <c r="G270" t="s">
        <v>204</v>
      </c>
      <c r="H270" t="s">
        <v>18</v>
      </c>
      <c r="I270">
        <v>10</v>
      </c>
      <c r="J270">
        <v>4</v>
      </c>
      <c r="K270">
        <v>0</v>
      </c>
      <c r="L270">
        <v>0</v>
      </c>
    </row>
    <row r="271" spans="1:12">
      <c r="A271" t="str">
        <f t="shared" si="4"/>
        <v>int_10_4</v>
      </c>
      <c r="B271" s="21">
        <f>VLOOKUP(A271,DBMS_TYPE_SIZES[],2,FALSE)</f>
        <v>9</v>
      </c>
      <c r="C271" s="21">
        <f>VLOOKUP(A271,DBMS_TYPE_SIZES[],3,FALSE)</f>
        <v>4</v>
      </c>
      <c r="D271" s="21">
        <f>VLOOKUP(A271,DBMS_TYPE_SIZES[],4,FALSE)</f>
        <v>4</v>
      </c>
      <c r="E271" t="s">
        <v>216</v>
      </c>
      <c r="F271" t="s">
        <v>422</v>
      </c>
      <c r="G271" t="s">
        <v>157</v>
      </c>
      <c r="H271" t="s">
        <v>18</v>
      </c>
      <c r="I271">
        <v>10</v>
      </c>
      <c r="J271">
        <v>4</v>
      </c>
      <c r="K271">
        <v>1</v>
      </c>
      <c r="L271">
        <v>0</v>
      </c>
    </row>
    <row r="272" spans="1:12">
      <c r="A272" t="str">
        <f t="shared" si="4"/>
        <v>int_10_4</v>
      </c>
      <c r="B272" s="21">
        <f>VLOOKUP(A272,DBMS_TYPE_SIZES[],2,FALSE)</f>
        <v>9</v>
      </c>
      <c r="C272" s="21">
        <f>VLOOKUP(A272,DBMS_TYPE_SIZES[],3,FALSE)</f>
        <v>4</v>
      </c>
      <c r="D272" s="21">
        <f>VLOOKUP(A272,DBMS_TYPE_SIZES[],4,FALSE)</f>
        <v>4</v>
      </c>
      <c r="E272" t="s">
        <v>216</v>
      </c>
      <c r="F272" t="s">
        <v>422</v>
      </c>
      <c r="G272" t="s">
        <v>141</v>
      </c>
      <c r="H272" t="s">
        <v>18</v>
      </c>
      <c r="I272">
        <v>10</v>
      </c>
      <c r="J272">
        <v>4</v>
      </c>
      <c r="K272">
        <v>0</v>
      </c>
      <c r="L272">
        <v>0</v>
      </c>
    </row>
    <row r="273" spans="1:12">
      <c r="A273" t="str">
        <f t="shared" si="4"/>
        <v>int_10_4</v>
      </c>
      <c r="B273" s="21">
        <f>VLOOKUP(A273,DBMS_TYPE_SIZES[],2,FALSE)</f>
        <v>9</v>
      </c>
      <c r="C273" s="21">
        <f>VLOOKUP(A273,DBMS_TYPE_SIZES[],3,FALSE)</f>
        <v>4</v>
      </c>
      <c r="D273" s="21">
        <f>VLOOKUP(A273,DBMS_TYPE_SIZES[],4,FALSE)</f>
        <v>4</v>
      </c>
      <c r="E273" t="s">
        <v>216</v>
      </c>
      <c r="F273" t="s">
        <v>422</v>
      </c>
      <c r="G273" t="s">
        <v>207</v>
      </c>
      <c r="H273" t="s">
        <v>18</v>
      </c>
      <c r="I273">
        <v>10</v>
      </c>
      <c r="J273">
        <v>4</v>
      </c>
      <c r="K273">
        <v>0</v>
      </c>
      <c r="L273">
        <v>0</v>
      </c>
    </row>
    <row r="274" spans="1:12">
      <c r="A274" t="str">
        <f t="shared" si="4"/>
        <v>int_10_4</v>
      </c>
      <c r="B274" s="21">
        <f>VLOOKUP(A274,DBMS_TYPE_SIZES[],2,FALSE)</f>
        <v>9</v>
      </c>
      <c r="C274" s="21">
        <f>VLOOKUP(A274,DBMS_TYPE_SIZES[],3,FALSE)</f>
        <v>4</v>
      </c>
      <c r="D274" s="21">
        <f>VLOOKUP(A274,DBMS_TYPE_SIZES[],4,FALSE)</f>
        <v>4</v>
      </c>
      <c r="E274" t="s">
        <v>217</v>
      </c>
      <c r="F274" t="s">
        <v>1788</v>
      </c>
      <c r="G274" t="s">
        <v>211</v>
      </c>
      <c r="H274" t="s">
        <v>18</v>
      </c>
      <c r="I274">
        <v>10</v>
      </c>
      <c r="J274">
        <v>4</v>
      </c>
      <c r="K274">
        <v>1</v>
      </c>
      <c r="L274">
        <v>1</v>
      </c>
    </row>
    <row r="275" spans="1:12">
      <c r="A275" t="str">
        <f t="shared" si="4"/>
        <v>int_10_4</v>
      </c>
      <c r="B275" s="21">
        <f>VLOOKUP(A275,DBMS_TYPE_SIZES[],2,FALSE)</f>
        <v>9</v>
      </c>
      <c r="C275" s="21">
        <f>VLOOKUP(A275,DBMS_TYPE_SIZES[],3,FALSE)</f>
        <v>4</v>
      </c>
      <c r="D275" s="21">
        <f>VLOOKUP(A275,DBMS_TYPE_SIZES[],4,FALSE)</f>
        <v>4</v>
      </c>
      <c r="E275" t="s">
        <v>217</v>
      </c>
      <c r="F275" t="s">
        <v>423</v>
      </c>
      <c r="G275" t="s">
        <v>141</v>
      </c>
      <c r="H275" t="s">
        <v>18</v>
      </c>
      <c r="I275">
        <v>10</v>
      </c>
      <c r="J275">
        <v>4</v>
      </c>
      <c r="K275">
        <v>1</v>
      </c>
      <c r="L275">
        <v>0</v>
      </c>
    </row>
    <row r="276" spans="1:12">
      <c r="A276" t="str">
        <f t="shared" si="4"/>
        <v>int_10_4</v>
      </c>
      <c r="B276" s="21">
        <f>VLOOKUP(A276,DBMS_TYPE_SIZES[],2,FALSE)</f>
        <v>9</v>
      </c>
      <c r="C276" s="21">
        <f>VLOOKUP(A276,DBMS_TYPE_SIZES[],3,FALSE)</f>
        <v>4</v>
      </c>
      <c r="D276" s="21">
        <f>VLOOKUP(A276,DBMS_TYPE_SIZES[],4,FALSE)</f>
        <v>4</v>
      </c>
      <c r="E276" t="s">
        <v>217</v>
      </c>
      <c r="F276" t="s">
        <v>423</v>
      </c>
      <c r="G276" t="s">
        <v>211</v>
      </c>
      <c r="H276" t="s">
        <v>18</v>
      </c>
      <c r="I276">
        <v>10</v>
      </c>
      <c r="J276">
        <v>4</v>
      </c>
      <c r="K276">
        <v>0</v>
      </c>
      <c r="L276">
        <v>1</v>
      </c>
    </row>
    <row r="277" spans="1:12">
      <c r="A277" t="str">
        <f t="shared" si="4"/>
        <v>int_10_4</v>
      </c>
      <c r="B277" s="21">
        <f>VLOOKUP(A277,DBMS_TYPE_SIZES[],2,FALSE)</f>
        <v>9</v>
      </c>
      <c r="C277" s="21">
        <f>VLOOKUP(A277,DBMS_TYPE_SIZES[],3,FALSE)</f>
        <v>4</v>
      </c>
      <c r="D277" s="21">
        <f>VLOOKUP(A277,DBMS_TYPE_SIZES[],4,FALSE)</f>
        <v>4</v>
      </c>
      <c r="E277" t="s">
        <v>217</v>
      </c>
      <c r="F277" t="s">
        <v>423</v>
      </c>
      <c r="G277" t="s">
        <v>212</v>
      </c>
      <c r="H277" t="s">
        <v>18</v>
      </c>
      <c r="I277">
        <v>10</v>
      </c>
      <c r="J277">
        <v>4</v>
      </c>
      <c r="K277">
        <v>0</v>
      </c>
      <c r="L277">
        <v>0</v>
      </c>
    </row>
    <row r="278" spans="1:12">
      <c r="A278" t="str">
        <f t="shared" si="4"/>
        <v>int_10_4</v>
      </c>
      <c r="B278" s="21">
        <f>VLOOKUP(A278,DBMS_TYPE_SIZES[],2,FALSE)</f>
        <v>9</v>
      </c>
      <c r="C278" s="21">
        <f>VLOOKUP(A278,DBMS_TYPE_SIZES[],3,FALSE)</f>
        <v>4</v>
      </c>
      <c r="D278" s="21">
        <f>VLOOKUP(A278,DBMS_TYPE_SIZES[],4,FALSE)</f>
        <v>4</v>
      </c>
      <c r="E278" t="s">
        <v>217</v>
      </c>
      <c r="F278" t="s">
        <v>424</v>
      </c>
      <c r="G278" t="s">
        <v>212</v>
      </c>
      <c r="H278" t="s">
        <v>18</v>
      </c>
      <c r="I278">
        <v>10</v>
      </c>
      <c r="J278">
        <v>4</v>
      </c>
      <c r="K278">
        <v>1</v>
      </c>
      <c r="L278">
        <v>0</v>
      </c>
    </row>
    <row r="279" spans="1:12">
      <c r="A279" t="str">
        <f t="shared" si="4"/>
        <v>int_10_4</v>
      </c>
      <c r="B279" s="21">
        <f>VLOOKUP(A279,DBMS_TYPE_SIZES[],2,FALSE)</f>
        <v>9</v>
      </c>
      <c r="C279" s="21">
        <f>VLOOKUP(A279,DBMS_TYPE_SIZES[],3,FALSE)</f>
        <v>4</v>
      </c>
      <c r="D279" s="21">
        <f>VLOOKUP(A279,DBMS_TYPE_SIZES[],4,FALSE)</f>
        <v>4</v>
      </c>
      <c r="E279" t="s">
        <v>217</v>
      </c>
      <c r="F279" t="s">
        <v>424</v>
      </c>
      <c r="G279" t="s">
        <v>207</v>
      </c>
      <c r="H279" t="s">
        <v>18</v>
      </c>
      <c r="I279">
        <v>10</v>
      </c>
      <c r="J279">
        <v>4</v>
      </c>
      <c r="K279">
        <v>0</v>
      </c>
      <c r="L279">
        <v>0</v>
      </c>
    </row>
    <row r="280" spans="1:12">
      <c r="A280" t="str">
        <f t="shared" si="4"/>
        <v>int_10_4</v>
      </c>
      <c r="B280" s="21">
        <f>VLOOKUP(A280,DBMS_TYPE_SIZES[],2,FALSE)</f>
        <v>9</v>
      </c>
      <c r="C280" s="21">
        <f>VLOOKUP(A280,DBMS_TYPE_SIZES[],3,FALSE)</f>
        <v>4</v>
      </c>
      <c r="D280" s="21">
        <f>VLOOKUP(A280,DBMS_TYPE_SIZES[],4,FALSE)</f>
        <v>4</v>
      </c>
      <c r="E280" t="s">
        <v>217</v>
      </c>
      <c r="F280" t="s">
        <v>424</v>
      </c>
      <c r="G280" t="s">
        <v>204</v>
      </c>
      <c r="H280" t="s">
        <v>18</v>
      </c>
      <c r="I280">
        <v>10</v>
      </c>
      <c r="J280">
        <v>4</v>
      </c>
      <c r="K280">
        <v>0</v>
      </c>
      <c r="L280">
        <v>0</v>
      </c>
    </row>
    <row r="281" spans="1:12">
      <c r="A281" t="str">
        <f t="shared" si="4"/>
        <v>int_10_4</v>
      </c>
      <c r="B281" s="21">
        <f>VLOOKUP(A281,DBMS_TYPE_SIZES[],2,FALSE)</f>
        <v>9</v>
      </c>
      <c r="C281" s="21">
        <f>VLOOKUP(A281,DBMS_TYPE_SIZES[],3,FALSE)</f>
        <v>4</v>
      </c>
      <c r="D281" s="21">
        <f>VLOOKUP(A281,DBMS_TYPE_SIZES[],4,FALSE)</f>
        <v>4</v>
      </c>
      <c r="E281" t="s">
        <v>217</v>
      </c>
      <c r="F281" t="s">
        <v>425</v>
      </c>
      <c r="G281" t="s">
        <v>141</v>
      </c>
      <c r="H281" t="s">
        <v>18</v>
      </c>
      <c r="I281">
        <v>10</v>
      </c>
      <c r="J281">
        <v>4</v>
      </c>
      <c r="K281">
        <v>1</v>
      </c>
      <c r="L281">
        <v>0</v>
      </c>
    </row>
    <row r="282" spans="1:12">
      <c r="A282" t="str">
        <f t="shared" si="4"/>
        <v>int_10_4</v>
      </c>
      <c r="B282" s="21">
        <f>VLOOKUP(A282,DBMS_TYPE_SIZES[],2,FALSE)</f>
        <v>9</v>
      </c>
      <c r="C282" s="21">
        <f>VLOOKUP(A282,DBMS_TYPE_SIZES[],3,FALSE)</f>
        <v>4</v>
      </c>
      <c r="D282" s="21">
        <f>VLOOKUP(A282,DBMS_TYPE_SIZES[],4,FALSE)</f>
        <v>4</v>
      </c>
      <c r="E282" t="s">
        <v>217</v>
      </c>
      <c r="F282" t="s">
        <v>425</v>
      </c>
      <c r="G282" t="s">
        <v>212</v>
      </c>
      <c r="H282" t="s">
        <v>18</v>
      </c>
      <c r="I282">
        <v>10</v>
      </c>
      <c r="J282">
        <v>4</v>
      </c>
      <c r="K282">
        <v>0</v>
      </c>
      <c r="L282">
        <v>0</v>
      </c>
    </row>
    <row r="283" spans="1:12">
      <c r="A283" t="str">
        <f t="shared" si="4"/>
        <v>int_10_4</v>
      </c>
      <c r="B283" s="21">
        <f>VLOOKUP(A283,DBMS_TYPE_SIZES[],2,FALSE)</f>
        <v>9</v>
      </c>
      <c r="C283" s="21">
        <f>VLOOKUP(A283,DBMS_TYPE_SIZES[],3,FALSE)</f>
        <v>4</v>
      </c>
      <c r="D283" s="21">
        <f>VLOOKUP(A283,DBMS_TYPE_SIZES[],4,FALSE)</f>
        <v>4</v>
      </c>
      <c r="E283" t="s">
        <v>217</v>
      </c>
      <c r="F283" t="s">
        <v>425</v>
      </c>
      <c r="G283" t="s">
        <v>207</v>
      </c>
      <c r="H283" t="s">
        <v>18</v>
      </c>
      <c r="I283">
        <v>10</v>
      </c>
      <c r="J283">
        <v>4</v>
      </c>
      <c r="K283">
        <v>0</v>
      </c>
      <c r="L283">
        <v>0</v>
      </c>
    </row>
    <row r="284" spans="1:12">
      <c r="A284" t="str">
        <f t="shared" si="4"/>
        <v>int_10_4</v>
      </c>
      <c r="B284" s="21">
        <f>VLOOKUP(A284,DBMS_TYPE_SIZES[],2,FALSE)</f>
        <v>9</v>
      </c>
      <c r="C284" s="21">
        <f>VLOOKUP(A284,DBMS_TYPE_SIZES[],3,FALSE)</f>
        <v>4</v>
      </c>
      <c r="D284" s="21">
        <f>VLOOKUP(A284,DBMS_TYPE_SIZES[],4,FALSE)</f>
        <v>4</v>
      </c>
      <c r="E284" t="s">
        <v>218</v>
      </c>
      <c r="F284" t="s">
        <v>1789</v>
      </c>
      <c r="G284" t="s">
        <v>211</v>
      </c>
      <c r="H284" t="s">
        <v>18</v>
      </c>
      <c r="I284">
        <v>10</v>
      </c>
      <c r="J284">
        <v>4</v>
      </c>
      <c r="K284">
        <v>1</v>
      </c>
      <c r="L284">
        <v>1</v>
      </c>
    </row>
    <row r="285" spans="1:12">
      <c r="A285" t="str">
        <f t="shared" si="4"/>
        <v>int_10_4</v>
      </c>
      <c r="B285" s="21">
        <f>VLOOKUP(A285,DBMS_TYPE_SIZES[],2,FALSE)</f>
        <v>9</v>
      </c>
      <c r="C285" s="21">
        <f>VLOOKUP(A285,DBMS_TYPE_SIZES[],3,FALSE)</f>
        <v>4</v>
      </c>
      <c r="D285" s="21">
        <f>VLOOKUP(A285,DBMS_TYPE_SIZES[],4,FALSE)</f>
        <v>4</v>
      </c>
      <c r="E285" t="s">
        <v>218</v>
      </c>
      <c r="F285" t="s">
        <v>426</v>
      </c>
      <c r="G285" t="s">
        <v>207</v>
      </c>
      <c r="H285" t="s">
        <v>18</v>
      </c>
      <c r="I285">
        <v>10</v>
      </c>
      <c r="J285">
        <v>4</v>
      </c>
      <c r="K285">
        <v>1</v>
      </c>
      <c r="L285">
        <v>0</v>
      </c>
    </row>
    <row r="286" spans="1:12">
      <c r="A286" t="str">
        <f t="shared" si="4"/>
        <v>int_10_4</v>
      </c>
      <c r="B286" s="21">
        <f>VLOOKUP(A286,DBMS_TYPE_SIZES[],2,FALSE)</f>
        <v>9</v>
      </c>
      <c r="C286" s="21">
        <f>VLOOKUP(A286,DBMS_TYPE_SIZES[],3,FALSE)</f>
        <v>4</v>
      </c>
      <c r="D286" s="21">
        <f>VLOOKUP(A286,DBMS_TYPE_SIZES[],4,FALSE)</f>
        <v>4</v>
      </c>
      <c r="E286" t="s">
        <v>218</v>
      </c>
      <c r="F286" t="s">
        <v>426</v>
      </c>
      <c r="G286" t="s">
        <v>203</v>
      </c>
      <c r="H286" t="s">
        <v>18</v>
      </c>
      <c r="I286">
        <v>10</v>
      </c>
      <c r="J286">
        <v>4</v>
      </c>
      <c r="K286">
        <v>0</v>
      </c>
      <c r="L286">
        <v>0</v>
      </c>
    </row>
    <row r="287" spans="1:12">
      <c r="A287" t="str">
        <f t="shared" si="4"/>
        <v>int_10_4</v>
      </c>
      <c r="B287" s="21">
        <f>VLOOKUP(A287,DBMS_TYPE_SIZES[],2,FALSE)</f>
        <v>9</v>
      </c>
      <c r="C287" s="21">
        <f>VLOOKUP(A287,DBMS_TYPE_SIZES[],3,FALSE)</f>
        <v>4</v>
      </c>
      <c r="D287" s="21">
        <f>VLOOKUP(A287,DBMS_TYPE_SIZES[],4,FALSE)</f>
        <v>4</v>
      </c>
      <c r="E287" t="s">
        <v>218</v>
      </c>
      <c r="F287" t="s">
        <v>426</v>
      </c>
      <c r="G287" t="s">
        <v>204</v>
      </c>
      <c r="H287" t="s">
        <v>18</v>
      </c>
      <c r="I287">
        <v>10</v>
      </c>
      <c r="J287">
        <v>4</v>
      </c>
      <c r="K287">
        <v>0</v>
      </c>
      <c r="L287">
        <v>0</v>
      </c>
    </row>
    <row r="288" spans="1:12">
      <c r="A288" t="str">
        <f t="shared" si="4"/>
        <v>int_10_4</v>
      </c>
      <c r="B288" s="21">
        <f>VLOOKUP(A288,DBMS_TYPE_SIZES[],2,FALSE)</f>
        <v>9</v>
      </c>
      <c r="C288" s="21">
        <f>VLOOKUP(A288,DBMS_TYPE_SIZES[],3,FALSE)</f>
        <v>4</v>
      </c>
      <c r="D288" s="21">
        <f>VLOOKUP(A288,DBMS_TYPE_SIZES[],4,FALSE)</f>
        <v>4</v>
      </c>
      <c r="E288" t="s">
        <v>218</v>
      </c>
      <c r="F288" t="s">
        <v>427</v>
      </c>
      <c r="G288" t="s">
        <v>141</v>
      </c>
      <c r="H288" t="s">
        <v>18</v>
      </c>
      <c r="I288">
        <v>10</v>
      </c>
      <c r="J288">
        <v>4</v>
      </c>
      <c r="K288">
        <v>1</v>
      </c>
      <c r="L288">
        <v>0</v>
      </c>
    </row>
    <row r="289" spans="1:12">
      <c r="A289" t="str">
        <f t="shared" si="4"/>
        <v>int_10_4</v>
      </c>
      <c r="B289" s="21">
        <f>VLOOKUP(A289,DBMS_TYPE_SIZES[],2,FALSE)</f>
        <v>9</v>
      </c>
      <c r="C289" s="21">
        <f>VLOOKUP(A289,DBMS_TYPE_SIZES[],3,FALSE)</f>
        <v>4</v>
      </c>
      <c r="D289" s="21">
        <f>VLOOKUP(A289,DBMS_TYPE_SIZES[],4,FALSE)</f>
        <v>4</v>
      </c>
      <c r="E289" t="s">
        <v>218</v>
      </c>
      <c r="F289" t="s">
        <v>427</v>
      </c>
      <c r="G289" t="s">
        <v>207</v>
      </c>
      <c r="H289" t="s">
        <v>18</v>
      </c>
      <c r="I289">
        <v>10</v>
      </c>
      <c r="J289">
        <v>4</v>
      </c>
      <c r="K289">
        <v>0</v>
      </c>
      <c r="L289">
        <v>0</v>
      </c>
    </row>
    <row r="290" spans="1:12">
      <c r="A290" t="str">
        <f t="shared" si="4"/>
        <v>int_10_4</v>
      </c>
      <c r="B290" s="21">
        <f>VLOOKUP(A290,DBMS_TYPE_SIZES[],2,FALSE)</f>
        <v>9</v>
      </c>
      <c r="C290" s="21">
        <f>VLOOKUP(A290,DBMS_TYPE_SIZES[],3,FALSE)</f>
        <v>4</v>
      </c>
      <c r="D290" s="21">
        <f>VLOOKUP(A290,DBMS_TYPE_SIZES[],4,FALSE)</f>
        <v>4</v>
      </c>
      <c r="E290" t="s">
        <v>218</v>
      </c>
      <c r="F290" t="s">
        <v>427</v>
      </c>
      <c r="G290" t="s">
        <v>203</v>
      </c>
      <c r="H290" t="s">
        <v>18</v>
      </c>
      <c r="I290">
        <v>10</v>
      </c>
      <c r="J290">
        <v>4</v>
      </c>
      <c r="K290">
        <v>0</v>
      </c>
      <c r="L290">
        <v>0</v>
      </c>
    </row>
    <row r="291" spans="1:12">
      <c r="A291" t="str">
        <f t="shared" si="4"/>
        <v>int_10_4</v>
      </c>
      <c r="B291" s="21">
        <f>VLOOKUP(A291,DBMS_TYPE_SIZES[],2,FALSE)</f>
        <v>9</v>
      </c>
      <c r="C291" s="21">
        <f>VLOOKUP(A291,DBMS_TYPE_SIZES[],3,FALSE)</f>
        <v>4</v>
      </c>
      <c r="D291" s="21">
        <f>VLOOKUP(A291,DBMS_TYPE_SIZES[],4,FALSE)</f>
        <v>4</v>
      </c>
      <c r="E291" t="s">
        <v>219</v>
      </c>
      <c r="F291" t="s">
        <v>1790</v>
      </c>
      <c r="G291" t="s">
        <v>211</v>
      </c>
      <c r="H291" t="s">
        <v>18</v>
      </c>
      <c r="I291">
        <v>10</v>
      </c>
      <c r="J291">
        <v>4</v>
      </c>
      <c r="K291">
        <v>1</v>
      </c>
      <c r="L291">
        <v>1</v>
      </c>
    </row>
    <row r="292" spans="1:12">
      <c r="A292" t="str">
        <f t="shared" si="4"/>
        <v>int_10_4</v>
      </c>
      <c r="B292" s="21">
        <f>VLOOKUP(A292,DBMS_TYPE_SIZES[],2,FALSE)</f>
        <v>9</v>
      </c>
      <c r="C292" s="21">
        <f>VLOOKUP(A292,DBMS_TYPE_SIZES[],3,FALSE)</f>
        <v>4</v>
      </c>
      <c r="D292" s="21">
        <f>VLOOKUP(A292,DBMS_TYPE_SIZES[],4,FALSE)</f>
        <v>4</v>
      </c>
      <c r="E292" t="s">
        <v>219</v>
      </c>
      <c r="F292" t="s">
        <v>428</v>
      </c>
      <c r="G292" t="s">
        <v>212</v>
      </c>
      <c r="H292" t="s">
        <v>18</v>
      </c>
      <c r="I292">
        <v>10</v>
      </c>
      <c r="J292">
        <v>4</v>
      </c>
      <c r="K292">
        <v>1</v>
      </c>
      <c r="L292">
        <v>0</v>
      </c>
    </row>
    <row r="293" spans="1:12">
      <c r="A293" t="str">
        <f t="shared" si="4"/>
        <v>int_10_4</v>
      </c>
      <c r="B293" s="21">
        <f>VLOOKUP(A293,DBMS_TYPE_SIZES[],2,FALSE)</f>
        <v>9</v>
      </c>
      <c r="C293" s="21">
        <f>VLOOKUP(A293,DBMS_TYPE_SIZES[],3,FALSE)</f>
        <v>4</v>
      </c>
      <c r="D293" s="21">
        <f>VLOOKUP(A293,DBMS_TYPE_SIZES[],4,FALSE)</f>
        <v>4</v>
      </c>
      <c r="E293" t="s">
        <v>219</v>
      </c>
      <c r="F293" t="s">
        <v>428</v>
      </c>
      <c r="G293" t="s">
        <v>207</v>
      </c>
      <c r="H293" t="s">
        <v>18</v>
      </c>
      <c r="I293">
        <v>10</v>
      </c>
      <c r="J293">
        <v>4</v>
      </c>
      <c r="K293">
        <v>0</v>
      </c>
      <c r="L293">
        <v>0</v>
      </c>
    </row>
    <row r="294" spans="1:12">
      <c r="A294" t="str">
        <f t="shared" si="4"/>
        <v>int_10_4</v>
      </c>
      <c r="B294" s="21">
        <f>VLOOKUP(A294,DBMS_TYPE_SIZES[],2,FALSE)</f>
        <v>9</v>
      </c>
      <c r="C294" s="21">
        <f>VLOOKUP(A294,DBMS_TYPE_SIZES[],3,FALSE)</f>
        <v>4</v>
      </c>
      <c r="D294" s="21">
        <f>VLOOKUP(A294,DBMS_TYPE_SIZES[],4,FALSE)</f>
        <v>4</v>
      </c>
      <c r="E294" t="s">
        <v>219</v>
      </c>
      <c r="F294" t="s">
        <v>428</v>
      </c>
      <c r="G294" t="s">
        <v>204</v>
      </c>
      <c r="H294" t="s">
        <v>18</v>
      </c>
      <c r="I294">
        <v>10</v>
      </c>
      <c r="J294">
        <v>4</v>
      </c>
      <c r="K294">
        <v>0</v>
      </c>
      <c r="L294">
        <v>0</v>
      </c>
    </row>
    <row r="295" spans="1:12">
      <c r="A295" t="str">
        <f t="shared" si="4"/>
        <v>int_10_4</v>
      </c>
      <c r="B295" s="21">
        <f>VLOOKUP(A295,DBMS_TYPE_SIZES[],2,FALSE)</f>
        <v>9</v>
      </c>
      <c r="C295" s="21">
        <f>VLOOKUP(A295,DBMS_TYPE_SIZES[],3,FALSE)</f>
        <v>4</v>
      </c>
      <c r="D295" s="21">
        <f>VLOOKUP(A295,DBMS_TYPE_SIZES[],4,FALSE)</f>
        <v>4</v>
      </c>
      <c r="E295" t="s">
        <v>219</v>
      </c>
      <c r="F295" t="s">
        <v>429</v>
      </c>
      <c r="G295" t="s">
        <v>141</v>
      </c>
      <c r="H295" t="s">
        <v>18</v>
      </c>
      <c r="I295">
        <v>10</v>
      </c>
      <c r="J295">
        <v>4</v>
      </c>
      <c r="K295">
        <v>1</v>
      </c>
      <c r="L295">
        <v>0</v>
      </c>
    </row>
    <row r="296" spans="1:12">
      <c r="A296" t="str">
        <f t="shared" si="4"/>
        <v>int_10_4</v>
      </c>
      <c r="B296" s="21">
        <f>VLOOKUP(A296,DBMS_TYPE_SIZES[],2,FALSE)</f>
        <v>9</v>
      </c>
      <c r="C296" s="21">
        <f>VLOOKUP(A296,DBMS_TYPE_SIZES[],3,FALSE)</f>
        <v>4</v>
      </c>
      <c r="D296" s="21">
        <f>VLOOKUP(A296,DBMS_TYPE_SIZES[],4,FALSE)</f>
        <v>4</v>
      </c>
      <c r="E296" t="s">
        <v>219</v>
      </c>
      <c r="F296" t="s">
        <v>429</v>
      </c>
      <c r="G296" t="s">
        <v>212</v>
      </c>
      <c r="H296" t="s">
        <v>18</v>
      </c>
      <c r="I296">
        <v>10</v>
      </c>
      <c r="J296">
        <v>4</v>
      </c>
      <c r="K296">
        <v>0</v>
      </c>
      <c r="L296">
        <v>0</v>
      </c>
    </row>
    <row r="297" spans="1:12">
      <c r="A297" t="str">
        <f t="shared" si="4"/>
        <v>int_10_4</v>
      </c>
      <c r="B297" s="21">
        <f>VLOOKUP(A297,DBMS_TYPE_SIZES[],2,FALSE)</f>
        <v>9</v>
      </c>
      <c r="C297" s="21">
        <f>VLOOKUP(A297,DBMS_TYPE_SIZES[],3,FALSE)</f>
        <v>4</v>
      </c>
      <c r="D297" s="21">
        <f>VLOOKUP(A297,DBMS_TYPE_SIZES[],4,FALSE)</f>
        <v>4</v>
      </c>
      <c r="E297" t="s">
        <v>219</v>
      </c>
      <c r="F297" t="s">
        <v>429</v>
      </c>
      <c r="G297" t="s">
        <v>207</v>
      </c>
      <c r="H297" t="s">
        <v>18</v>
      </c>
      <c r="I297">
        <v>10</v>
      </c>
      <c r="J297">
        <v>4</v>
      </c>
      <c r="K297">
        <v>0</v>
      </c>
      <c r="L297">
        <v>0</v>
      </c>
    </row>
    <row r="298" spans="1:12">
      <c r="A298" t="str">
        <f t="shared" si="4"/>
        <v>int_10_4</v>
      </c>
      <c r="B298" s="21">
        <f>VLOOKUP(A298,DBMS_TYPE_SIZES[],2,FALSE)</f>
        <v>9</v>
      </c>
      <c r="C298" s="21">
        <f>VLOOKUP(A298,DBMS_TYPE_SIZES[],3,FALSE)</f>
        <v>4</v>
      </c>
      <c r="D298" s="21">
        <f>VLOOKUP(A298,DBMS_TYPE_SIZES[],4,FALSE)</f>
        <v>4</v>
      </c>
      <c r="E298" t="s">
        <v>220</v>
      </c>
      <c r="F298" t="s">
        <v>1791</v>
      </c>
      <c r="G298" t="s">
        <v>211</v>
      </c>
      <c r="H298" t="s">
        <v>18</v>
      </c>
      <c r="I298">
        <v>10</v>
      </c>
      <c r="J298">
        <v>4</v>
      </c>
      <c r="K298">
        <v>1</v>
      </c>
      <c r="L298">
        <v>1</v>
      </c>
    </row>
    <row r="299" spans="1:12">
      <c r="A299" t="str">
        <f t="shared" si="4"/>
        <v>int_10_4</v>
      </c>
      <c r="B299" s="21">
        <f>VLOOKUP(A299,DBMS_TYPE_SIZES[],2,FALSE)</f>
        <v>9</v>
      </c>
      <c r="C299" s="21">
        <f>VLOOKUP(A299,DBMS_TYPE_SIZES[],3,FALSE)</f>
        <v>4</v>
      </c>
      <c r="D299" s="21">
        <f>VLOOKUP(A299,DBMS_TYPE_SIZES[],4,FALSE)</f>
        <v>4</v>
      </c>
      <c r="E299" t="s">
        <v>220</v>
      </c>
      <c r="F299" t="s">
        <v>430</v>
      </c>
      <c r="G299" t="s">
        <v>209</v>
      </c>
      <c r="H299" t="s">
        <v>18</v>
      </c>
      <c r="I299">
        <v>10</v>
      </c>
      <c r="J299">
        <v>4</v>
      </c>
      <c r="K299">
        <v>1</v>
      </c>
      <c r="L299">
        <v>0</v>
      </c>
    </row>
    <row r="300" spans="1:12">
      <c r="A300" t="str">
        <f t="shared" si="4"/>
        <v>int_10_4</v>
      </c>
      <c r="B300" s="21">
        <f>VLOOKUP(A300,DBMS_TYPE_SIZES[],2,FALSE)</f>
        <v>9</v>
      </c>
      <c r="C300" s="21">
        <f>VLOOKUP(A300,DBMS_TYPE_SIZES[],3,FALSE)</f>
        <v>4</v>
      </c>
      <c r="D300" s="21">
        <f>VLOOKUP(A300,DBMS_TYPE_SIZES[],4,FALSE)</f>
        <v>4</v>
      </c>
      <c r="E300" t="s">
        <v>220</v>
      </c>
      <c r="F300" t="s">
        <v>430</v>
      </c>
      <c r="G300" t="s">
        <v>204</v>
      </c>
      <c r="H300" t="s">
        <v>18</v>
      </c>
      <c r="I300">
        <v>10</v>
      </c>
      <c r="J300">
        <v>4</v>
      </c>
      <c r="K300">
        <v>0</v>
      </c>
      <c r="L300">
        <v>0</v>
      </c>
    </row>
    <row r="301" spans="1:12">
      <c r="A301" t="str">
        <f t="shared" si="4"/>
        <v>int_10_4</v>
      </c>
      <c r="B301" s="21">
        <f>VLOOKUP(A301,DBMS_TYPE_SIZES[],2,FALSE)</f>
        <v>9</v>
      </c>
      <c r="C301" s="21">
        <f>VLOOKUP(A301,DBMS_TYPE_SIZES[],3,FALSE)</f>
        <v>4</v>
      </c>
      <c r="D301" s="21">
        <f>VLOOKUP(A301,DBMS_TYPE_SIZES[],4,FALSE)</f>
        <v>4</v>
      </c>
      <c r="E301" t="s">
        <v>220</v>
      </c>
      <c r="F301" t="s">
        <v>430</v>
      </c>
      <c r="G301" t="s">
        <v>221</v>
      </c>
      <c r="H301" t="s">
        <v>18</v>
      </c>
      <c r="I301">
        <v>10</v>
      </c>
      <c r="J301">
        <v>4</v>
      </c>
      <c r="K301">
        <v>0</v>
      </c>
      <c r="L301">
        <v>0</v>
      </c>
    </row>
    <row r="302" spans="1:12">
      <c r="A302" t="str">
        <f t="shared" si="4"/>
        <v>int_10_4</v>
      </c>
      <c r="B302" s="21">
        <f>VLOOKUP(A302,DBMS_TYPE_SIZES[],2,FALSE)</f>
        <v>9</v>
      </c>
      <c r="C302" s="21">
        <f>VLOOKUP(A302,DBMS_TYPE_SIZES[],3,FALSE)</f>
        <v>4</v>
      </c>
      <c r="D302" s="21">
        <f>VLOOKUP(A302,DBMS_TYPE_SIZES[],4,FALSE)</f>
        <v>4</v>
      </c>
      <c r="E302" t="s">
        <v>220</v>
      </c>
      <c r="F302" t="s">
        <v>431</v>
      </c>
      <c r="G302" t="s">
        <v>141</v>
      </c>
      <c r="H302" t="s">
        <v>18</v>
      </c>
      <c r="I302">
        <v>10</v>
      </c>
      <c r="J302">
        <v>4</v>
      </c>
      <c r="K302">
        <v>1</v>
      </c>
      <c r="L302">
        <v>0</v>
      </c>
    </row>
    <row r="303" spans="1:12">
      <c r="A303" t="str">
        <f t="shared" si="4"/>
        <v>int_10_4</v>
      </c>
      <c r="B303" s="21">
        <f>VLOOKUP(A303,DBMS_TYPE_SIZES[],2,FALSE)</f>
        <v>9</v>
      </c>
      <c r="C303" s="21">
        <f>VLOOKUP(A303,DBMS_TYPE_SIZES[],3,FALSE)</f>
        <v>4</v>
      </c>
      <c r="D303" s="21">
        <f>VLOOKUP(A303,DBMS_TYPE_SIZES[],4,FALSE)</f>
        <v>4</v>
      </c>
      <c r="E303" t="s">
        <v>220</v>
      </c>
      <c r="F303" t="s">
        <v>431</v>
      </c>
      <c r="G303" t="s">
        <v>209</v>
      </c>
      <c r="H303" t="s">
        <v>18</v>
      </c>
      <c r="I303">
        <v>10</v>
      </c>
      <c r="J303">
        <v>4</v>
      </c>
      <c r="K303">
        <v>0</v>
      </c>
      <c r="L303">
        <v>0</v>
      </c>
    </row>
    <row r="304" spans="1:12">
      <c r="A304" t="str">
        <f t="shared" si="4"/>
        <v>int_10_4</v>
      </c>
      <c r="B304" s="21">
        <f>VLOOKUP(A304,DBMS_TYPE_SIZES[],2,FALSE)</f>
        <v>9</v>
      </c>
      <c r="C304" s="21">
        <f>VLOOKUP(A304,DBMS_TYPE_SIZES[],3,FALSE)</f>
        <v>4</v>
      </c>
      <c r="D304" s="21">
        <f>VLOOKUP(A304,DBMS_TYPE_SIZES[],4,FALSE)</f>
        <v>4</v>
      </c>
      <c r="E304" t="s">
        <v>220</v>
      </c>
      <c r="F304" t="s">
        <v>431</v>
      </c>
      <c r="G304" t="s">
        <v>221</v>
      </c>
      <c r="H304" t="s">
        <v>18</v>
      </c>
      <c r="I304">
        <v>10</v>
      </c>
      <c r="J304">
        <v>4</v>
      </c>
      <c r="K304">
        <v>0</v>
      </c>
      <c r="L304">
        <v>0</v>
      </c>
    </row>
    <row r="305" spans="1:12">
      <c r="A305" t="str">
        <f t="shared" si="4"/>
        <v>int_10_4</v>
      </c>
      <c r="B305" s="21">
        <f>VLOOKUP(A305,DBMS_TYPE_SIZES[],2,FALSE)</f>
        <v>9</v>
      </c>
      <c r="C305" s="21">
        <f>VLOOKUP(A305,DBMS_TYPE_SIZES[],3,FALSE)</f>
        <v>4</v>
      </c>
      <c r="D305" s="21">
        <f>VLOOKUP(A305,DBMS_TYPE_SIZES[],4,FALSE)</f>
        <v>4</v>
      </c>
      <c r="E305" t="s">
        <v>222</v>
      </c>
      <c r="F305" t="s">
        <v>1792</v>
      </c>
      <c r="G305" t="s">
        <v>211</v>
      </c>
      <c r="H305" t="s">
        <v>18</v>
      </c>
      <c r="I305">
        <v>10</v>
      </c>
      <c r="J305">
        <v>4</v>
      </c>
      <c r="K305">
        <v>1</v>
      </c>
      <c r="L305">
        <v>1</v>
      </c>
    </row>
    <row r="306" spans="1:12">
      <c r="A306" t="str">
        <f t="shared" si="4"/>
        <v>int_10_4</v>
      </c>
      <c r="B306" s="21">
        <f>VLOOKUP(A306,DBMS_TYPE_SIZES[],2,FALSE)</f>
        <v>9</v>
      </c>
      <c r="C306" s="21">
        <f>VLOOKUP(A306,DBMS_TYPE_SIZES[],3,FALSE)</f>
        <v>4</v>
      </c>
      <c r="D306" s="21">
        <f>VLOOKUP(A306,DBMS_TYPE_SIZES[],4,FALSE)</f>
        <v>4</v>
      </c>
      <c r="E306" t="s">
        <v>222</v>
      </c>
      <c r="F306" t="s">
        <v>432</v>
      </c>
      <c r="G306" t="s">
        <v>157</v>
      </c>
      <c r="H306" t="s">
        <v>18</v>
      </c>
      <c r="I306">
        <v>10</v>
      </c>
      <c r="J306">
        <v>4</v>
      </c>
      <c r="K306">
        <v>1</v>
      </c>
      <c r="L306">
        <v>0</v>
      </c>
    </row>
    <row r="307" spans="1:12">
      <c r="A307" t="str">
        <f t="shared" si="4"/>
        <v>int_10_4</v>
      </c>
      <c r="B307" s="21">
        <f>VLOOKUP(A307,DBMS_TYPE_SIZES[],2,FALSE)</f>
        <v>9</v>
      </c>
      <c r="C307" s="21">
        <f>VLOOKUP(A307,DBMS_TYPE_SIZES[],3,FALSE)</f>
        <v>4</v>
      </c>
      <c r="D307" s="21">
        <f>VLOOKUP(A307,DBMS_TYPE_SIZES[],4,FALSE)</f>
        <v>4</v>
      </c>
      <c r="E307" t="s">
        <v>222</v>
      </c>
      <c r="F307" t="s">
        <v>432</v>
      </c>
      <c r="G307" t="s">
        <v>223</v>
      </c>
      <c r="H307" t="s">
        <v>18</v>
      </c>
      <c r="I307">
        <v>10</v>
      </c>
      <c r="J307">
        <v>4</v>
      </c>
      <c r="K307">
        <v>0</v>
      </c>
      <c r="L307">
        <v>0</v>
      </c>
    </row>
    <row r="308" spans="1:12">
      <c r="A308" t="str">
        <f t="shared" si="4"/>
        <v>int_10_4</v>
      </c>
      <c r="B308" s="21">
        <f>VLOOKUP(A308,DBMS_TYPE_SIZES[],2,FALSE)</f>
        <v>9</v>
      </c>
      <c r="C308" s="21">
        <f>VLOOKUP(A308,DBMS_TYPE_SIZES[],3,FALSE)</f>
        <v>4</v>
      </c>
      <c r="D308" s="21">
        <f>VLOOKUP(A308,DBMS_TYPE_SIZES[],4,FALSE)</f>
        <v>4</v>
      </c>
      <c r="E308" t="s">
        <v>222</v>
      </c>
      <c r="F308" t="s">
        <v>432</v>
      </c>
      <c r="G308" t="s">
        <v>204</v>
      </c>
      <c r="H308" t="s">
        <v>18</v>
      </c>
      <c r="I308">
        <v>10</v>
      </c>
      <c r="J308">
        <v>4</v>
      </c>
      <c r="K308">
        <v>0</v>
      </c>
      <c r="L308">
        <v>0</v>
      </c>
    </row>
    <row r="309" spans="1:12">
      <c r="A309" t="str">
        <f t="shared" si="4"/>
        <v>int_10_4</v>
      </c>
      <c r="B309" s="21">
        <f>VLOOKUP(A309,DBMS_TYPE_SIZES[],2,FALSE)</f>
        <v>9</v>
      </c>
      <c r="C309" s="21">
        <f>VLOOKUP(A309,DBMS_TYPE_SIZES[],3,FALSE)</f>
        <v>4</v>
      </c>
      <c r="D309" s="21">
        <f>VLOOKUP(A309,DBMS_TYPE_SIZES[],4,FALSE)</f>
        <v>4</v>
      </c>
      <c r="E309" t="s">
        <v>222</v>
      </c>
      <c r="F309" t="s">
        <v>433</v>
      </c>
      <c r="G309" t="s">
        <v>157</v>
      </c>
      <c r="H309" t="s">
        <v>18</v>
      </c>
      <c r="I309">
        <v>10</v>
      </c>
      <c r="J309">
        <v>4</v>
      </c>
      <c r="K309">
        <v>1</v>
      </c>
      <c r="L309">
        <v>0</v>
      </c>
    </row>
    <row r="310" spans="1:12">
      <c r="A310" t="str">
        <f t="shared" si="4"/>
        <v>int_10_4</v>
      </c>
      <c r="B310" s="21">
        <f>VLOOKUP(A310,DBMS_TYPE_SIZES[],2,FALSE)</f>
        <v>9</v>
      </c>
      <c r="C310" s="21">
        <f>VLOOKUP(A310,DBMS_TYPE_SIZES[],3,FALSE)</f>
        <v>4</v>
      </c>
      <c r="D310" s="21">
        <f>VLOOKUP(A310,DBMS_TYPE_SIZES[],4,FALSE)</f>
        <v>4</v>
      </c>
      <c r="E310" t="s">
        <v>222</v>
      </c>
      <c r="F310" t="s">
        <v>433</v>
      </c>
      <c r="G310" t="s">
        <v>141</v>
      </c>
      <c r="H310" t="s">
        <v>18</v>
      </c>
      <c r="I310">
        <v>10</v>
      </c>
      <c r="J310">
        <v>4</v>
      </c>
      <c r="K310">
        <v>0</v>
      </c>
      <c r="L310">
        <v>0</v>
      </c>
    </row>
    <row r="311" spans="1:12">
      <c r="A311" t="str">
        <f t="shared" si="4"/>
        <v>int_10_4</v>
      </c>
      <c r="B311" s="21">
        <f>VLOOKUP(A311,DBMS_TYPE_SIZES[],2,FALSE)</f>
        <v>9</v>
      </c>
      <c r="C311" s="21">
        <f>VLOOKUP(A311,DBMS_TYPE_SIZES[],3,FALSE)</f>
        <v>4</v>
      </c>
      <c r="D311" s="21">
        <f>VLOOKUP(A311,DBMS_TYPE_SIZES[],4,FALSE)</f>
        <v>4</v>
      </c>
      <c r="E311" t="s">
        <v>222</v>
      </c>
      <c r="F311" t="s">
        <v>433</v>
      </c>
      <c r="G311" t="s">
        <v>223</v>
      </c>
      <c r="H311" t="s">
        <v>18</v>
      </c>
      <c r="I311">
        <v>10</v>
      </c>
      <c r="J311">
        <v>4</v>
      </c>
      <c r="K311">
        <v>0</v>
      </c>
      <c r="L311">
        <v>0</v>
      </c>
    </row>
    <row r="312" spans="1:12">
      <c r="A312" t="str">
        <f t="shared" si="4"/>
        <v>int_10_4</v>
      </c>
      <c r="B312" s="21">
        <f>VLOOKUP(A312,DBMS_TYPE_SIZES[],2,FALSE)</f>
        <v>9</v>
      </c>
      <c r="C312" s="21">
        <f>VLOOKUP(A312,DBMS_TYPE_SIZES[],3,FALSE)</f>
        <v>4</v>
      </c>
      <c r="D312" s="21">
        <f>VLOOKUP(A312,DBMS_TYPE_SIZES[],4,FALSE)</f>
        <v>4</v>
      </c>
      <c r="E312" t="s">
        <v>224</v>
      </c>
      <c r="F312" t="s">
        <v>1793</v>
      </c>
      <c r="G312" t="s">
        <v>211</v>
      </c>
      <c r="H312" t="s">
        <v>18</v>
      </c>
      <c r="I312">
        <v>10</v>
      </c>
      <c r="J312">
        <v>4</v>
      </c>
      <c r="K312">
        <v>1</v>
      </c>
      <c r="L312">
        <v>1</v>
      </c>
    </row>
    <row r="313" spans="1:12">
      <c r="A313" t="str">
        <f t="shared" si="4"/>
        <v>int_10_4</v>
      </c>
      <c r="B313" s="21">
        <f>VLOOKUP(A313,DBMS_TYPE_SIZES[],2,FALSE)</f>
        <v>9</v>
      </c>
      <c r="C313" s="21">
        <f>VLOOKUP(A313,DBMS_TYPE_SIZES[],3,FALSE)</f>
        <v>4</v>
      </c>
      <c r="D313" s="21">
        <f>VLOOKUP(A313,DBMS_TYPE_SIZES[],4,FALSE)</f>
        <v>4</v>
      </c>
      <c r="E313" t="s">
        <v>224</v>
      </c>
      <c r="F313" t="s">
        <v>434</v>
      </c>
      <c r="G313" t="s">
        <v>157</v>
      </c>
      <c r="H313" t="s">
        <v>18</v>
      </c>
      <c r="I313">
        <v>10</v>
      </c>
      <c r="J313">
        <v>4</v>
      </c>
      <c r="K313">
        <v>1</v>
      </c>
      <c r="L313">
        <v>0</v>
      </c>
    </row>
    <row r="314" spans="1:12">
      <c r="A314" t="str">
        <f t="shared" si="4"/>
        <v>int_10_4</v>
      </c>
      <c r="B314" s="21">
        <f>VLOOKUP(A314,DBMS_TYPE_SIZES[],2,FALSE)</f>
        <v>9</v>
      </c>
      <c r="C314" s="21">
        <f>VLOOKUP(A314,DBMS_TYPE_SIZES[],3,FALSE)</f>
        <v>4</v>
      </c>
      <c r="D314" s="21">
        <f>VLOOKUP(A314,DBMS_TYPE_SIZES[],4,FALSE)</f>
        <v>4</v>
      </c>
      <c r="E314" t="s">
        <v>224</v>
      </c>
      <c r="F314" t="s">
        <v>434</v>
      </c>
      <c r="G314" t="s">
        <v>225</v>
      </c>
      <c r="H314" t="s">
        <v>18</v>
      </c>
      <c r="I314">
        <v>10</v>
      </c>
      <c r="J314">
        <v>4</v>
      </c>
      <c r="K314">
        <v>0</v>
      </c>
      <c r="L314">
        <v>0</v>
      </c>
    </row>
    <row r="315" spans="1:12">
      <c r="A315" t="str">
        <f t="shared" si="4"/>
        <v>int_10_4</v>
      </c>
      <c r="B315" s="21">
        <f>VLOOKUP(A315,DBMS_TYPE_SIZES[],2,FALSE)</f>
        <v>9</v>
      </c>
      <c r="C315" s="21">
        <f>VLOOKUP(A315,DBMS_TYPE_SIZES[],3,FALSE)</f>
        <v>4</v>
      </c>
      <c r="D315" s="21">
        <f>VLOOKUP(A315,DBMS_TYPE_SIZES[],4,FALSE)</f>
        <v>4</v>
      </c>
      <c r="E315" t="s">
        <v>224</v>
      </c>
      <c r="F315" t="s">
        <v>434</v>
      </c>
      <c r="G315" t="s">
        <v>204</v>
      </c>
      <c r="H315" t="s">
        <v>18</v>
      </c>
      <c r="I315">
        <v>10</v>
      </c>
      <c r="J315">
        <v>4</v>
      </c>
      <c r="K315">
        <v>0</v>
      </c>
      <c r="L315">
        <v>0</v>
      </c>
    </row>
    <row r="316" spans="1:12">
      <c r="A316" t="str">
        <f t="shared" si="4"/>
        <v>int_10_4</v>
      </c>
      <c r="B316" s="21">
        <f>VLOOKUP(A316,DBMS_TYPE_SIZES[],2,FALSE)</f>
        <v>9</v>
      </c>
      <c r="C316" s="21">
        <f>VLOOKUP(A316,DBMS_TYPE_SIZES[],3,FALSE)</f>
        <v>4</v>
      </c>
      <c r="D316" s="21">
        <f>VLOOKUP(A316,DBMS_TYPE_SIZES[],4,FALSE)</f>
        <v>4</v>
      </c>
      <c r="E316" t="s">
        <v>224</v>
      </c>
      <c r="F316" t="s">
        <v>435</v>
      </c>
      <c r="G316" t="s">
        <v>157</v>
      </c>
      <c r="H316" t="s">
        <v>18</v>
      </c>
      <c r="I316">
        <v>10</v>
      </c>
      <c r="J316">
        <v>4</v>
      </c>
      <c r="K316">
        <v>1</v>
      </c>
      <c r="L316">
        <v>0</v>
      </c>
    </row>
    <row r="317" spans="1:12">
      <c r="A317" t="str">
        <f t="shared" si="4"/>
        <v>int_10_4</v>
      </c>
      <c r="B317" s="21">
        <f>VLOOKUP(A317,DBMS_TYPE_SIZES[],2,FALSE)</f>
        <v>9</v>
      </c>
      <c r="C317" s="21">
        <f>VLOOKUP(A317,DBMS_TYPE_SIZES[],3,FALSE)</f>
        <v>4</v>
      </c>
      <c r="D317" s="21">
        <f>VLOOKUP(A317,DBMS_TYPE_SIZES[],4,FALSE)</f>
        <v>4</v>
      </c>
      <c r="E317" t="s">
        <v>224</v>
      </c>
      <c r="F317" t="s">
        <v>435</v>
      </c>
      <c r="G317" t="s">
        <v>141</v>
      </c>
      <c r="H317" t="s">
        <v>18</v>
      </c>
      <c r="I317">
        <v>10</v>
      </c>
      <c r="J317">
        <v>4</v>
      </c>
      <c r="K317">
        <v>0</v>
      </c>
      <c r="L317">
        <v>0</v>
      </c>
    </row>
    <row r="318" spans="1:12">
      <c r="A318" t="str">
        <f t="shared" si="4"/>
        <v>int_10_4</v>
      </c>
      <c r="B318" s="21">
        <f>VLOOKUP(A318,DBMS_TYPE_SIZES[],2,FALSE)</f>
        <v>9</v>
      </c>
      <c r="C318" s="21">
        <f>VLOOKUP(A318,DBMS_TYPE_SIZES[],3,FALSE)</f>
        <v>4</v>
      </c>
      <c r="D318" s="21">
        <f>VLOOKUP(A318,DBMS_TYPE_SIZES[],4,FALSE)</f>
        <v>4</v>
      </c>
      <c r="E318" t="s">
        <v>224</v>
      </c>
      <c r="F318" t="s">
        <v>435</v>
      </c>
      <c r="G318" t="s">
        <v>225</v>
      </c>
      <c r="H318" t="s">
        <v>18</v>
      </c>
      <c r="I318">
        <v>10</v>
      </c>
      <c r="J318">
        <v>4</v>
      </c>
      <c r="K318">
        <v>0</v>
      </c>
      <c r="L318">
        <v>0</v>
      </c>
    </row>
    <row r="319" spans="1:12">
      <c r="A319" t="str">
        <f t="shared" si="4"/>
        <v>int_10_4</v>
      </c>
      <c r="B319" s="21">
        <f>VLOOKUP(A319,DBMS_TYPE_SIZES[],2,FALSE)</f>
        <v>9</v>
      </c>
      <c r="C319" s="21">
        <f>VLOOKUP(A319,DBMS_TYPE_SIZES[],3,FALSE)</f>
        <v>4</v>
      </c>
      <c r="D319" s="21">
        <f>VLOOKUP(A319,DBMS_TYPE_SIZES[],4,FALSE)</f>
        <v>4</v>
      </c>
      <c r="E319" t="s">
        <v>226</v>
      </c>
      <c r="F319" t="s">
        <v>1794</v>
      </c>
      <c r="G319" t="s">
        <v>211</v>
      </c>
      <c r="H319" t="s">
        <v>18</v>
      </c>
      <c r="I319">
        <v>10</v>
      </c>
      <c r="J319">
        <v>4</v>
      </c>
      <c r="K319">
        <v>1</v>
      </c>
      <c r="L319">
        <v>1</v>
      </c>
    </row>
    <row r="320" spans="1:12">
      <c r="A320" t="str">
        <f t="shared" si="4"/>
        <v>varchar_0_255</v>
      </c>
      <c r="B320" s="21">
        <f>VLOOKUP(A320,DBMS_TYPE_SIZES[],2,FALSE)</f>
        <v>255</v>
      </c>
      <c r="C320" s="21">
        <f>VLOOKUP(A320,DBMS_TYPE_SIZES[],3,FALSE)</f>
        <v>255</v>
      </c>
      <c r="D320" s="21">
        <f>VLOOKUP(A320,DBMS_TYPE_SIZES[],4,FALSE)</f>
        <v>256</v>
      </c>
      <c r="E320" t="s">
        <v>226</v>
      </c>
      <c r="F320" t="s">
        <v>436</v>
      </c>
      <c r="G320" t="s">
        <v>227</v>
      </c>
      <c r="H320" t="s">
        <v>86</v>
      </c>
      <c r="I320">
        <v>0</v>
      </c>
      <c r="J320">
        <v>255</v>
      </c>
      <c r="K320">
        <v>1</v>
      </c>
      <c r="L320">
        <v>0</v>
      </c>
    </row>
    <row r="321" spans="1:12">
      <c r="A321" t="str">
        <f t="shared" si="4"/>
        <v>int_10_4</v>
      </c>
      <c r="B321" s="21">
        <f>VLOOKUP(A321,DBMS_TYPE_SIZES[],2,FALSE)</f>
        <v>9</v>
      </c>
      <c r="C321" s="21">
        <f>VLOOKUP(A321,DBMS_TYPE_SIZES[],3,FALSE)</f>
        <v>4</v>
      </c>
      <c r="D321" s="21">
        <f>VLOOKUP(A321,DBMS_TYPE_SIZES[],4,FALSE)</f>
        <v>4</v>
      </c>
      <c r="E321" t="s">
        <v>226</v>
      </c>
      <c r="F321" t="s">
        <v>436</v>
      </c>
      <c r="G321" t="s">
        <v>228</v>
      </c>
      <c r="H321" t="s">
        <v>18</v>
      </c>
      <c r="I321">
        <v>10</v>
      </c>
      <c r="J321">
        <v>4</v>
      </c>
      <c r="K321">
        <v>0</v>
      </c>
      <c r="L321">
        <v>0</v>
      </c>
    </row>
    <row r="322" spans="1:12">
      <c r="A322" t="str">
        <f t="shared" si="4"/>
        <v>int_10_4</v>
      </c>
      <c r="B322" s="21">
        <f>VLOOKUP(A322,DBMS_TYPE_SIZES[],2,FALSE)</f>
        <v>9</v>
      </c>
      <c r="C322" s="21">
        <f>VLOOKUP(A322,DBMS_TYPE_SIZES[],3,FALSE)</f>
        <v>4</v>
      </c>
      <c r="D322" s="21">
        <f>VLOOKUP(A322,DBMS_TYPE_SIZES[],4,FALSE)</f>
        <v>4</v>
      </c>
      <c r="E322" t="s">
        <v>226</v>
      </c>
      <c r="F322" t="s">
        <v>436</v>
      </c>
      <c r="G322" t="s">
        <v>204</v>
      </c>
      <c r="H322" t="s">
        <v>18</v>
      </c>
      <c r="I322">
        <v>10</v>
      </c>
      <c r="J322">
        <v>4</v>
      </c>
      <c r="K322">
        <v>0</v>
      </c>
      <c r="L322">
        <v>0</v>
      </c>
    </row>
    <row r="323" spans="1:12">
      <c r="A323" t="str">
        <f t="shared" si="4"/>
        <v>varchar_0_255</v>
      </c>
      <c r="B323" s="21">
        <f>VLOOKUP(A323,DBMS_TYPE_SIZES[],2,FALSE)</f>
        <v>255</v>
      </c>
      <c r="C323" s="21">
        <f>VLOOKUP(A323,DBMS_TYPE_SIZES[],3,FALSE)</f>
        <v>255</v>
      </c>
      <c r="D323" s="21">
        <f>VLOOKUP(A323,DBMS_TYPE_SIZES[],4,FALSE)</f>
        <v>256</v>
      </c>
      <c r="E323" t="s">
        <v>226</v>
      </c>
      <c r="F323" t="s">
        <v>437</v>
      </c>
      <c r="G323" t="s">
        <v>227</v>
      </c>
      <c r="H323" t="s">
        <v>86</v>
      </c>
      <c r="I323">
        <v>0</v>
      </c>
      <c r="J323">
        <v>255</v>
      </c>
      <c r="K323">
        <v>1</v>
      </c>
      <c r="L323">
        <v>0</v>
      </c>
    </row>
    <row r="324" spans="1:12">
      <c r="A324" t="str">
        <f t="shared" ref="A324:A387" si="5">H324&amp;"_"&amp;I324&amp;"_"&amp;J324</f>
        <v>int_10_4</v>
      </c>
      <c r="B324" s="21">
        <f>VLOOKUP(A324,DBMS_TYPE_SIZES[],2,FALSE)</f>
        <v>9</v>
      </c>
      <c r="C324" s="21">
        <f>VLOOKUP(A324,DBMS_TYPE_SIZES[],3,FALSE)</f>
        <v>4</v>
      </c>
      <c r="D324" s="21">
        <f>VLOOKUP(A324,DBMS_TYPE_SIZES[],4,FALSE)</f>
        <v>4</v>
      </c>
      <c r="E324" t="s">
        <v>226</v>
      </c>
      <c r="F324" t="s">
        <v>437</v>
      </c>
      <c r="G324" t="s">
        <v>228</v>
      </c>
      <c r="H324" t="s">
        <v>18</v>
      </c>
      <c r="I324">
        <v>10</v>
      </c>
      <c r="J324">
        <v>4</v>
      </c>
      <c r="K324">
        <v>0</v>
      </c>
      <c r="L324">
        <v>0</v>
      </c>
    </row>
    <row r="325" spans="1:12">
      <c r="A325" t="str">
        <f t="shared" si="5"/>
        <v>int_10_4</v>
      </c>
      <c r="B325" s="21">
        <f>VLOOKUP(A325,DBMS_TYPE_SIZES[],2,FALSE)</f>
        <v>9</v>
      </c>
      <c r="C325" s="21">
        <f>VLOOKUP(A325,DBMS_TYPE_SIZES[],3,FALSE)</f>
        <v>4</v>
      </c>
      <c r="D325" s="21">
        <f>VLOOKUP(A325,DBMS_TYPE_SIZES[],4,FALSE)</f>
        <v>4</v>
      </c>
      <c r="E325" t="s">
        <v>226</v>
      </c>
      <c r="F325" t="s">
        <v>437</v>
      </c>
      <c r="G325" t="s">
        <v>141</v>
      </c>
      <c r="H325" t="s">
        <v>18</v>
      </c>
      <c r="I325">
        <v>10</v>
      </c>
      <c r="J325">
        <v>4</v>
      </c>
      <c r="K325">
        <v>0</v>
      </c>
      <c r="L325">
        <v>0</v>
      </c>
    </row>
    <row r="326" spans="1:12">
      <c r="A326" t="str">
        <f t="shared" si="5"/>
        <v>varchar_0_50</v>
      </c>
      <c r="B326" s="21">
        <f>VLOOKUP(A326,DBMS_TYPE_SIZES[],2,FALSE)</f>
        <v>50</v>
      </c>
      <c r="C326" s="21">
        <f>VLOOKUP(A326,DBMS_TYPE_SIZES[],3,FALSE)</f>
        <v>50</v>
      </c>
      <c r="D326" s="21">
        <f>VLOOKUP(A326,DBMS_TYPE_SIZES[],4,FALSE)</f>
        <v>51</v>
      </c>
      <c r="E326" t="s">
        <v>229</v>
      </c>
      <c r="F326" t="s">
        <v>1296</v>
      </c>
      <c r="G326" t="s">
        <v>115</v>
      </c>
      <c r="H326" t="s">
        <v>86</v>
      </c>
      <c r="I326">
        <v>0</v>
      </c>
      <c r="J326">
        <v>50</v>
      </c>
      <c r="K326">
        <v>1</v>
      </c>
      <c r="L326">
        <v>0</v>
      </c>
    </row>
    <row r="327" spans="1:12">
      <c r="A327" t="str">
        <f t="shared" si="5"/>
        <v>int_10_4</v>
      </c>
      <c r="B327" s="21">
        <f>VLOOKUP(A327,DBMS_TYPE_SIZES[],2,FALSE)</f>
        <v>9</v>
      </c>
      <c r="C327" s="21">
        <f>VLOOKUP(A327,DBMS_TYPE_SIZES[],3,FALSE)</f>
        <v>4</v>
      </c>
      <c r="D327" s="21">
        <f>VLOOKUP(A327,DBMS_TYPE_SIZES[],4,FALSE)</f>
        <v>4</v>
      </c>
      <c r="E327" t="s">
        <v>229</v>
      </c>
      <c r="F327" t="s">
        <v>1297</v>
      </c>
      <c r="G327" t="s">
        <v>698</v>
      </c>
      <c r="H327" t="s">
        <v>18</v>
      </c>
      <c r="I327">
        <v>10</v>
      </c>
      <c r="J327">
        <v>4</v>
      </c>
      <c r="K327">
        <v>1</v>
      </c>
      <c r="L327">
        <v>1</v>
      </c>
    </row>
    <row r="328" spans="1:12">
      <c r="A328" t="str">
        <f t="shared" si="5"/>
        <v>varchar_0_50</v>
      </c>
      <c r="B328" s="21">
        <f>VLOOKUP(A328,DBMS_TYPE_SIZES[],2,FALSE)</f>
        <v>50</v>
      </c>
      <c r="C328" s="21">
        <f>VLOOKUP(A328,DBMS_TYPE_SIZES[],3,FALSE)</f>
        <v>50</v>
      </c>
      <c r="D328" s="21">
        <f>VLOOKUP(A328,DBMS_TYPE_SIZES[],4,FALSE)</f>
        <v>51</v>
      </c>
      <c r="E328" t="s">
        <v>230</v>
      </c>
      <c r="F328" t="s">
        <v>1298</v>
      </c>
      <c r="G328" t="s">
        <v>115</v>
      </c>
      <c r="H328" t="s">
        <v>86</v>
      </c>
      <c r="I328">
        <v>0</v>
      </c>
      <c r="J328">
        <v>50</v>
      </c>
      <c r="K328">
        <v>1</v>
      </c>
      <c r="L328">
        <v>0</v>
      </c>
    </row>
    <row r="329" spans="1:12">
      <c r="A329" t="str">
        <f t="shared" si="5"/>
        <v>int_10_4</v>
      </c>
      <c r="B329" s="21">
        <f>VLOOKUP(A329,DBMS_TYPE_SIZES[],2,FALSE)</f>
        <v>9</v>
      </c>
      <c r="C329" s="21">
        <f>VLOOKUP(A329,DBMS_TYPE_SIZES[],3,FALSE)</f>
        <v>4</v>
      </c>
      <c r="D329" s="21">
        <f>VLOOKUP(A329,DBMS_TYPE_SIZES[],4,FALSE)</f>
        <v>4</v>
      </c>
      <c r="E329" t="s">
        <v>230</v>
      </c>
      <c r="F329" t="s">
        <v>1299</v>
      </c>
      <c r="G329" t="s">
        <v>139</v>
      </c>
      <c r="H329" t="s">
        <v>18</v>
      </c>
      <c r="I329">
        <v>10</v>
      </c>
      <c r="J329">
        <v>4</v>
      </c>
      <c r="K329">
        <v>1</v>
      </c>
      <c r="L329">
        <v>1</v>
      </c>
    </row>
    <row r="330" spans="1:12">
      <c r="A330" t="str">
        <f t="shared" si="5"/>
        <v>int_10_4</v>
      </c>
      <c r="B330" s="21">
        <f>VLOOKUP(A330,DBMS_TYPE_SIZES[],2,FALSE)</f>
        <v>9</v>
      </c>
      <c r="C330" s="21">
        <f>VLOOKUP(A330,DBMS_TYPE_SIZES[],3,FALSE)</f>
        <v>4</v>
      </c>
      <c r="D330" s="21">
        <f>VLOOKUP(A330,DBMS_TYPE_SIZES[],4,FALSE)</f>
        <v>4</v>
      </c>
      <c r="E330" t="s">
        <v>231</v>
      </c>
      <c r="F330" t="s">
        <v>1624</v>
      </c>
      <c r="G330" t="s">
        <v>141</v>
      </c>
      <c r="H330" t="s">
        <v>18</v>
      </c>
      <c r="I330">
        <v>10</v>
      </c>
      <c r="J330">
        <v>4</v>
      </c>
      <c r="K330">
        <v>1</v>
      </c>
      <c r="L330">
        <v>0</v>
      </c>
    </row>
    <row r="331" spans="1:12">
      <c r="A331" t="str">
        <f t="shared" si="5"/>
        <v>int_10_4</v>
      </c>
      <c r="B331" s="21">
        <f>VLOOKUP(A331,DBMS_TYPE_SIZES[],2,FALSE)</f>
        <v>9</v>
      </c>
      <c r="C331" s="21">
        <f>VLOOKUP(A331,DBMS_TYPE_SIZES[],3,FALSE)</f>
        <v>4</v>
      </c>
      <c r="D331" s="21">
        <f>VLOOKUP(A331,DBMS_TYPE_SIZES[],4,FALSE)</f>
        <v>4</v>
      </c>
      <c r="E331" t="s">
        <v>231</v>
      </c>
      <c r="F331" t="s">
        <v>1625</v>
      </c>
      <c r="G331" t="s">
        <v>141</v>
      </c>
      <c r="H331" t="s">
        <v>18</v>
      </c>
      <c r="I331">
        <v>10</v>
      </c>
      <c r="J331">
        <v>4</v>
      </c>
      <c r="K331">
        <v>1</v>
      </c>
      <c r="L331">
        <v>0</v>
      </c>
    </row>
    <row r="332" spans="1:12">
      <c r="A332" t="str">
        <f t="shared" si="5"/>
        <v>int_10_4</v>
      </c>
      <c r="B332" s="21">
        <f>VLOOKUP(A332,DBMS_TYPE_SIZES[],2,FALSE)</f>
        <v>9</v>
      </c>
      <c r="C332" s="21">
        <f>VLOOKUP(A332,DBMS_TYPE_SIZES[],3,FALSE)</f>
        <v>4</v>
      </c>
      <c r="D332" s="21">
        <f>VLOOKUP(A332,DBMS_TYPE_SIZES[],4,FALSE)</f>
        <v>4</v>
      </c>
      <c r="E332" t="s">
        <v>231</v>
      </c>
      <c r="F332" t="s">
        <v>1625</v>
      </c>
      <c r="G332" t="s">
        <v>133</v>
      </c>
      <c r="H332" t="s">
        <v>18</v>
      </c>
      <c r="I332">
        <v>10</v>
      </c>
      <c r="J332">
        <v>4</v>
      </c>
      <c r="K332">
        <v>0</v>
      </c>
      <c r="L332">
        <v>1</v>
      </c>
    </row>
    <row r="333" spans="1:12">
      <c r="A333" t="str">
        <f t="shared" si="5"/>
        <v>varchar_0_64</v>
      </c>
      <c r="B333" s="21">
        <f>VLOOKUP(A333,DBMS_TYPE_SIZES[],2,FALSE)</f>
        <v>64</v>
      </c>
      <c r="C333" s="21">
        <f>VLOOKUP(A333,DBMS_TYPE_SIZES[],3,FALSE)</f>
        <v>64</v>
      </c>
      <c r="D333" s="21">
        <f>VLOOKUP(A333,DBMS_TYPE_SIZES[],4,FALSE)</f>
        <v>65</v>
      </c>
      <c r="E333" t="s">
        <v>231</v>
      </c>
      <c r="F333" t="s">
        <v>438</v>
      </c>
      <c r="G333" t="s">
        <v>232</v>
      </c>
      <c r="H333" t="s">
        <v>86</v>
      </c>
      <c r="I333">
        <v>0</v>
      </c>
      <c r="J333">
        <v>64</v>
      </c>
      <c r="K333">
        <v>1</v>
      </c>
      <c r="L333">
        <v>0</v>
      </c>
    </row>
    <row r="334" spans="1:12">
      <c r="A334" t="str">
        <f t="shared" si="5"/>
        <v>int_10_4</v>
      </c>
      <c r="B334" s="21">
        <f>VLOOKUP(A334,DBMS_TYPE_SIZES[],2,FALSE)</f>
        <v>9</v>
      </c>
      <c r="C334" s="21">
        <f>VLOOKUP(A334,DBMS_TYPE_SIZES[],3,FALSE)</f>
        <v>4</v>
      </c>
      <c r="D334" s="21">
        <f>VLOOKUP(A334,DBMS_TYPE_SIZES[],4,FALSE)</f>
        <v>4</v>
      </c>
      <c r="E334" t="s">
        <v>906</v>
      </c>
      <c r="F334" t="s">
        <v>1795</v>
      </c>
      <c r="G334" t="s">
        <v>129</v>
      </c>
      <c r="H334" t="s">
        <v>18</v>
      </c>
      <c r="I334">
        <v>10</v>
      </c>
      <c r="J334">
        <v>4</v>
      </c>
      <c r="K334">
        <v>1</v>
      </c>
      <c r="L334">
        <v>1</v>
      </c>
    </row>
    <row r="335" spans="1:12">
      <c r="A335" t="str">
        <f t="shared" si="5"/>
        <v>int_10_4</v>
      </c>
      <c r="B335" s="21">
        <f>VLOOKUP(A335,DBMS_TYPE_SIZES[],2,FALSE)</f>
        <v>9</v>
      </c>
      <c r="C335" s="21">
        <f>VLOOKUP(A335,DBMS_TYPE_SIZES[],3,FALSE)</f>
        <v>4</v>
      </c>
      <c r="D335" s="21">
        <f>VLOOKUP(A335,DBMS_TYPE_SIZES[],4,FALSE)</f>
        <v>4</v>
      </c>
      <c r="E335" t="s">
        <v>233</v>
      </c>
      <c r="F335" t="s">
        <v>1626</v>
      </c>
      <c r="G335" t="s">
        <v>141</v>
      </c>
      <c r="H335" t="s">
        <v>18</v>
      </c>
      <c r="I335">
        <v>10</v>
      </c>
      <c r="J335">
        <v>4</v>
      </c>
      <c r="K335">
        <v>1</v>
      </c>
      <c r="L335">
        <v>0</v>
      </c>
    </row>
    <row r="336" spans="1:12">
      <c r="A336" t="str">
        <f t="shared" si="5"/>
        <v>varchar_0_64</v>
      </c>
      <c r="B336" s="21">
        <f>VLOOKUP(A336,DBMS_TYPE_SIZES[],2,FALSE)</f>
        <v>64</v>
      </c>
      <c r="C336" s="21">
        <f>VLOOKUP(A336,DBMS_TYPE_SIZES[],3,FALSE)</f>
        <v>64</v>
      </c>
      <c r="D336" s="21">
        <f>VLOOKUP(A336,DBMS_TYPE_SIZES[],4,FALSE)</f>
        <v>65</v>
      </c>
      <c r="E336" t="s">
        <v>233</v>
      </c>
      <c r="F336" t="s">
        <v>439</v>
      </c>
      <c r="G336" t="s">
        <v>234</v>
      </c>
      <c r="H336" t="s">
        <v>86</v>
      </c>
      <c r="I336">
        <v>0</v>
      </c>
      <c r="J336">
        <v>64</v>
      </c>
      <c r="K336">
        <v>1</v>
      </c>
      <c r="L336">
        <v>0</v>
      </c>
    </row>
    <row r="337" spans="1:12">
      <c r="A337" t="str">
        <f t="shared" si="5"/>
        <v>int_10_4</v>
      </c>
      <c r="B337" s="21">
        <f>VLOOKUP(A337,DBMS_TYPE_SIZES[],2,FALSE)</f>
        <v>9</v>
      </c>
      <c r="C337" s="21">
        <f>VLOOKUP(A337,DBMS_TYPE_SIZES[],3,FALSE)</f>
        <v>4</v>
      </c>
      <c r="D337" s="21">
        <f>VLOOKUP(A337,DBMS_TYPE_SIZES[],4,FALSE)</f>
        <v>4</v>
      </c>
      <c r="E337" t="s">
        <v>914</v>
      </c>
      <c r="F337" t="s">
        <v>1627</v>
      </c>
      <c r="G337" t="s">
        <v>129</v>
      </c>
      <c r="H337" t="s">
        <v>18</v>
      </c>
      <c r="I337">
        <v>10</v>
      </c>
      <c r="J337">
        <v>4</v>
      </c>
      <c r="K337">
        <v>1</v>
      </c>
      <c r="L337">
        <v>1</v>
      </c>
    </row>
    <row r="338" spans="1:12">
      <c r="A338" t="str">
        <f t="shared" si="5"/>
        <v>varchar_0_64</v>
      </c>
      <c r="B338" s="21">
        <f>VLOOKUP(A338,DBMS_TYPE_SIZES[],2,FALSE)</f>
        <v>64</v>
      </c>
      <c r="C338" s="21">
        <f>VLOOKUP(A338,DBMS_TYPE_SIZES[],3,FALSE)</f>
        <v>64</v>
      </c>
      <c r="D338" s="21">
        <f>VLOOKUP(A338,DBMS_TYPE_SIZES[],4,FALSE)</f>
        <v>65</v>
      </c>
      <c r="E338" t="s">
        <v>914</v>
      </c>
      <c r="F338" t="s">
        <v>1300</v>
      </c>
      <c r="G338" t="s">
        <v>234</v>
      </c>
      <c r="H338" t="s">
        <v>86</v>
      </c>
      <c r="I338">
        <v>0</v>
      </c>
      <c r="J338">
        <v>64</v>
      </c>
      <c r="K338">
        <v>1</v>
      </c>
      <c r="L338">
        <v>0</v>
      </c>
    </row>
    <row r="339" spans="1:12">
      <c r="A339" t="str">
        <f t="shared" si="5"/>
        <v>int_10_4</v>
      </c>
      <c r="B339" s="21">
        <f>VLOOKUP(A339,DBMS_TYPE_SIZES[],2,FALSE)</f>
        <v>9</v>
      </c>
      <c r="C339" s="21">
        <f>VLOOKUP(A339,DBMS_TYPE_SIZES[],3,FALSE)</f>
        <v>4</v>
      </c>
      <c r="D339" s="21">
        <f>VLOOKUP(A339,DBMS_TYPE_SIZES[],4,FALSE)</f>
        <v>4</v>
      </c>
      <c r="E339" t="s">
        <v>914</v>
      </c>
      <c r="F339" t="s">
        <v>1301</v>
      </c>
      <c r="G339" t="s">
        <v>725</v>
      </c>
      <c r="H339" t="s">
        <v>18</v>
      </c>
      <c r="I339">
        <v>10</v>
      </c>
      <c r="J339">
        <v>4</v>
      </c>
      <c r="K339">
        <v>1</v>
      </c>
      <c r="L339">
        <v>0</v>
      </c>
    </row>
    <row r="340" spans="1:12">
      <c r="A340" t="str">
        <f t="shared" si="5"/>
        <v>int_10_4</v>
      </c>
      <c r="B340" s="21">
        <f>VLOOKUP(A340,DBMS_TYPE_SIZES[],2,FALSE)</f>
        <v>9</v>
      </c>
      <c r="C340" s="21">
        <f>VLOOKUP(A340,DBMS_TYPE_SIZES[],3,FALSE)</f>
        <v>4</v>
      </c>
      <c r="D340" s="21">
        <f>VLOOKUP(A340,DBMS_TYPE_SIZES[],4,FALSE)</f>
        <v>4</v>
      </c>
      <c r="E340" t="s">
        <v>919</v>
      </c>
      <c r="F340" t="s">
        <v>1628</v>
      </c>
      <c r="G340" t="s">
        <v>129</v>
      </c>
      <c r="H340" t="s">
        <v>18</v>
      </c>
      <c r="I340">
        <v>10</v>
      </c>
      <c r="J340">
        <v>4</v>
      </c>
      <c r="K340">
        <v>1</v>
      </c>
      <c r="L340">
        <v>1</v>
      </c>
    </row>
    <row r="341" spans="1:12">
      <c r="A341" t="str">
        <f t="shared" si="5"/>
        <v>varchar_0_64</v>
      </c>
      <c r="B341" s="21">
        <f>VLOOKUP(A341,DBMS_TYPE_SIZES[],2,FALSE)</f>
        <v>64</v>
      </c>
      <c r="C341" s="21">
        <f>VLOOKUP(A341,DBMS_TYPE_SIZES[],3,FALSE)</f>
        <v>64</v>
      </c>
      <c r="D341" s="21">
        <f>VLOOKUP(A341,DBMS_TYPE_SIZES[],4,FALSE)</f>
        <v>65</v>
      </c>
      <c r="E341" t="s">
        <v>919</v>
      </c>
      <c r="F341" t="s">
        <v>1302</v>
      </c>
      <c r="G341" t="s">
        <v>234</v>
      </c>
      <c r="H341" t="s">
        <v>86</v>
      </c>
      <c r="I341">
        <v>0</v>
      </c>
      <c r="J341">
        <v>64</v>
      </c>
      <c r="K341">
        <v>1</v>
      </c>
      <c r="L341">
        <v>0</v>
      </c>
    </row>
    <row r="342" spans="1:12">
      <c r="A342" t="str">
        <f t="shared" si="5"/>
        <v>varchar_0_64</v>
      </c>
      <c r="B342" s="21">
        <f>VLOOKUP(A342,DBMS_TYPE_SIZES[],2,FALSE)</f>
        <v>64</v>
      </c>
      <c r="C342" s="21">
        <f>VLOOKUP(A342,DBMS_TYPE_SIZES[],3,FALSE)</f>
        <v>64</v>
      </c>
      <c r="D342" s="21">
        <f>VLOOKUP(A342,DBMS_TYPE_SIZES[],4,FALSE)</f>
        <v>65</v>
      </c>
      <c r="E342" t="s">
        <v>925</v>
      </c>
      <c r="F342" t="s">
        <v>1303</v>
      </c>
      <c r="G342" t="s">
        <v>916</v>
      </c>
      <c r="H342" t="s">
        <v>86</v>
      </c>
      <c r="I342">
        <v>0</v>
      </c>
      <c r="J342">
        <v>64</v>
      </c>
      <c r="K342">
        <v>1</v>
      </c>
      <c r="L342">
        <v>1</v>
      </c>
    </row>
    <row r="343" spans="1:12">
      <c r="A343" t="str">
        <f t="shared" si="5"/>
        <v>int_10_4</v>
      </c>
      <c r="B343" s="21">
        <f>VLOOKUP(A343,DBMS_TYPE_SIZES[],2,FALSE)</f>
        <v>9</v>
      </c>
      <c r="C343" s="21">
        <f>VLOOKUP(A343,DBMS_TYPE_SIZES[],3,FALSE)</f>
        <v>4</v>
      </c>
      <c r="D343" s="21">
        <f>VLOOKUP(A343,DBMS_TYPE_SIZES[],4,FALSE)</f>
        <v>4</v>
      </c>
      <c r="E343" t="s">
        <v>925</v>
      </c>
      <c r="F343" t="s">
        <v>1629</v>
      </c>
      <c r="G343" t="s">
        <v>129</v>
      </c>
      <c r="H343" t="s">
        <v>18</v>
      </c>
      <c r="I343">
        <v>10</v>
      </c>
      <c r="J343">
        <v>4</v>
      </c>
      <c r="K343">
        <v>1</v>
      </c>
      <c r="L343">
        <v>1</v>
      </c>
    </row>
    <row r="344" spans="1:12">
      <c r="A344" t="str">
        <f t="shared" si="5"/>
        <v>int_10_4</v>
      </c>
      <c r="B344" s="21">
        <f>VLOOKUP(A344,DBMS_TYPE_SIZES[],2,FALSE)</f>
        <v>9</v>
      </c>
      <c r="C344" s="21">
        <f>VLOOKUP(A344,DBMS_TYPE_SIZES[],3,FALSE)</f>
        <v>4</v>
      </c>
      <c r="D344" s="21">
        <f>VLOOKUP(A344,DBMS_TYPE_SIZES[],4,FALSE)</f>
        <v>4</v>
      </c>
      <c r="E344" t="s">
        <v>925</v>
      </c>
      <c r="F344" t="s">
        <v>1630</v>
      </c>
      <c r="G344" t="s">
        <v>129</v>
      </c>
      <c r="H344" t="s">
        <v>18</v>
      </c>
      <c r="I344">
        <v>10</v>
      </c>
      <c r="J344">
        <v>4</v>
      </c>
      <c r="K344">
        <v>1</v>
      </c>
      <c r="L344">
        <v>1</v>
      </c>
    </row>
    <row r="345" spans="1:12">
      <c r="A345" t="str">
        <f t="shared" si="5"/>
        <v>int_10_4</v>
      </c>
      <c r="B345" s="21">
        <f>VLOOKUP(A345,DBMS_TYPE_SIZES[],2,FALSE)</f>
        <v>9</v>
      </c>
      <c r="C345" s="21">
        <f>VLOOKUP(A345,DBMS_TYPE_SIZES[],3,FALSE)</f>
        <v>4</v>
      </c>
      <c r="D345" s="21">
        <f>VLOOKUP(A345,DBMS_TYPE_SIZES[],4,FALSE)</f>
        <v>4</v>
      </c>
      <c r="E345" t="s">
        <v>925</v>
      </c>
      <c r="F345" t="s">
        <v>1630</v>
      </c>
      <c r="G345" t="s">
        <v>909</v>
      </c>
      <c r="H345" t="s">
        <v>18</v>
      </c>
      <c r="I345">
        <v>10</v>
      </c>
      <c r="J345">
        <v>4</v>
      </c>
      <c r="K345">
        <v>0</v>
      </c>
      <c r="L345">
        <v>1</v>
      </c>
    </row>
    <row r="346" spans="1:12">
      <c r="A346" t="str">
        <f t="shared" si="5"/>
        <v>varchar_0_64</v>
      </c>
      <c r="B346" s="21">
        <f>VLOOKUP(A346,DBMS_TYPE_SIZES[],2,FALSE)</f>
        <v>64</v>
      </c>
      <c r="C346" s="21">
        <f>VLOOKUP(A346,DBMS_TYPE_SIZES[],3,FALSE)</f>
        <v>64</v>
      </c>
      <c r="D346" s="21">
        <f>VLOOKUP(A346,DBMS_TYPE_SIZES[],4,FALSE)</f>
        <v>65</v>
      </c>
      <c r="E346" t="s">
        <v>925</v>
      </c>
      <c r="F346" t="s">
        <v>1630</v>
      </c>
      <c r="G346" t="s">
        <v>232</v>
      </c>
      <c r="H346" t="s">
        <v>86</v>
      </c>
      <c r="I346">
        <v>0</v>
      </c>
      <c r="J346">
        <v>64</v>
      </c>
      <c r="K346">
        <v>0</v>
      </c>
      <c r="L346">
        <v>1</v>
      </c>
    </row>
    <row r="347" spans="1:12">
      <c r="A347" t="str">
        <f t="shared" si="5"/>
        <v>int_10_4</v>
      </c>
      <c r="B347" s="21">
        <f>VLOOKUP(A347,DBMS_TYPE_SIZES[],2,FALSE)</f>
        <v>9</v>
      </c>
      <c r="C347" s="21">
        <f>VLOOKUP(A347,DBMS_TYPE_SIZES[],3,FALSE)</f>
        <v>4</v>
      </c>
      <c r="D347" s="21">
        <f>VLOOKUP(A347,DBMS_TYPE_SIZES[],4,FALSE)</f>
        <v>4</v>
      </c>
      <c r="E347" t="s">
        <v>925</v>
      </c>
      <c r="F347" t="s">
        <v>1630</v>
      </c>
      <c r="G347" t="s">
        <v>238</v>
      </c>
      <c r="H347" t="s">
        <v>18</v>
      </c>
      <c r="I347">
        <v>10</v>
      </c>
      <c r="J347">
        <v>4</v>
      </c>
      <c r="K347">
        <v>0</v>
      </c>
      <c r="L347">
        <v>0</v>
      </c>
    </row>
    <row r="348" spans="1:12">
      <c r="A348" t="str">
        <f t="shared" si="5"/>
        <v>int_10_4</v>
      </c>
      <c r="B348" s="21">
        <f>VLOOKUP(A348,DBMS_TYPE_SIZES[],2,FALSE)</f>
        <v>9</v>
      </c>
      <c r="C348" s="21">
        <f>VLOOKUP(A348,DBMS_TYPE_SIZES[],3,FALSE)</f>
        <v>4</v>
      </c>
      <c r="D348" s="21">
        <f>VLOOKUP(A348,DBMS_TYPE_SIZES[],4,FALSE)</f>
        <v>4</v>
      </c>
      <c r="E348" t="s">
        <v>929</v>
      </c>
      <c r="F348" t="s">
        <v>1631</v>
      </c>
      <c r="G348" t="s">
        <v>129</v>
      </c>
      <c r="H348" t="s">
        <v>18</v>
      </c>
      <c r="I348">
        <v>10</v>
      </c>
      <c r="J348">
        <v>4</v>
      </c>
      <c r="K348">
        <v>1</v>
      </c>
      <c r="L348">
        <v>1</v>
      </c>
    </row>
    <row r="349" spans="1:12">
      <c r="A349" t="str">
        <f t="shared" si="5"/>
        <v>varchar_0_64</v>
      </c>
      <c r="B349" s="21">
        <f>VLOOKUP(A349,DBMS_TYPE_SIZES[],2,FALSE)</f>
        <v>64</v>
      </c>
      <c r="C349" s="21">
        <f>VLOOKUP(A349,DBMS_TYPE_SIZES[],3,FALSE)</f>
        <v>64</v>
      </c>
      <c r="D349" s="21">
        <f>VLOOKUP(A349,DBMS_TYPE_SIZES[],4,FALSE)</f>
        <v>65</v>
      </c>
      <c r="E349" t="s">
        <v>929</v>
      </c>
      <c r="F349" t="s">
        <v>1304</v>
      </c>
      <c r="G349" t="s">
        <v>234</v>
      </c>
      <c r="H349" t="s">
        <v>86</v>
      </c>
      <c r="I349">
        <v>0</v>
      </c>
      <c r="J349">
        <v>64</v>
      </c>
      <c r="K349">
        <v>1</v>
      </c>
      <c r="L349">
        <v>0</v>
      </c>
    </row>
    <row r="350" spans="1:12">
      <c r="A350" t="str">
        <f t="shared" si="5"/>
        <v>varchar_0_64</v>
      </c>
      <c r="B350" s="21">
        <f>VLOOKUP(A350,DBMS_TYPE_SIZES[],2,FALSE)</f>
        <v>64</v>
      </c>
      <c r="C350" s="21">
        <f>VLOOKUP(A350,DBMS_TYPE_SIZES[],3,FALSE)</f>
        <v>64</v>
      </c>
      <c r="D350" s="21">
        <f>VLOOKUP(A350,DBMS_TYPE_SIZES[],4,FALSE)</f>
        <v>65</v>
      </c>
      <c r="E350" t="s">
        <v>930</v>
      </c>
      <c r="F350" t="s">
        <v>1305</v>
      </c>
      <c r="G350" t="s">
        <v>916</v>
      </c>
      <c r="H350" t="s">
        <v>86</v>
      </c>
      <c r="I350">
        <v>0</v>
      </c>
      <c r="J350">
        <v>64</v>
      </c>
      <c r="K350">
        <v>1</v>
      </c>
      <c r="L350">
        <v>0</v>
      </c>
    </row>
    <row r="351" spans="1:12">
      <c r="A351" t="str">
        <f t="shared" si="5"/>
        <v>int_10_4</v>
      </c>
      <c r="B351" s="21">
        <f>VLOOKUP(A351,DBMS_TYPE_SIZES[],2,FALSE)</f>
        <v>9</v>
      </c>
      <c r="C351" s="21">
        <f>VLOOKUP(A351,DBMS_TYPE_SIZES[],3,FALSE)</f>
        <v>4</v>
      </c>
      <c r="D351" s="21">
        <f>VLOOKUP(A351,DBMS_TYPE_SIZES[],4,FALSE)</f>
        <v>4</v>
      </c>
      <c r="E351" t="s">
        <v>930</v>
      </c>
      <c r="F351" t="s">
        <v>1632</v>
      </c>
      <c r="G351" t="s">
        <v>129</v>
      </c>
      <c r="H351" t="s">
        <v>18</v>
      </c>
      <c r="I351">
        <v>10</v>
      </c>
      <c r="J351">
        <v>4</v>
      </c>
      <c r="K351">
        <v>1</v>
      </c>
      <c r="L351">
        <v>1</v>
      </c>
    </row>
    <row r="352" spans="1:12">
      <c r="A352" t="str">
        <f t="shared" si="5"/>
        <v>varchar_0_50</v>
      </c>
      <c r="B352" s="21">
        <f>VLOOKUP(A352,DBMS_TYPE_SIZES[],2,FALSE)</f>
        <v>50</v>
      </c>
      <c r="C352" s="21">
        <f>VLOOKUP(A352,DBMS_TYPE_SIZES[],3,FALSE)</f>
        <v>50</v>
      </c>
      <c r="D352" s="21">
        <f>VLOOKUP(A352,DBMS_TYPE_SIZES[],4,FALSE)</f>
        <v>51</v>
      </c>
      <c r="E352" t="s">
        <v>236</v>
      </c>
      <c r="F352" t="s">
        <v>1306</v>
      </c>
      <c r="G352" t="s">
        <v>158</v>
      </c>
      <c r="H352" t="s">
        <v>86</v>
      </c>
      <c r="I352">
        <v>0</v>
      </c>
      <c r="J352">
        <v>50</v>
      </c>
      <c r="K352">
        <v>1</v>
      </c>
      <c r="L352">
        <v>0</v>
      </c>
    </row>
    <row r="353" spans="1:12">
      <c r="A353" t="str">
        <f t="shared" si="5"/>
        <v>int_10_4</v>
      </c>
      <c r="B353" s="21">
        <f>VLOOKUP(A353,DBMS_TYPE_SIZES[],2,FALSE)</f>
        <v>9</v>
      </c>
      <c r="C353" s="21">
        <f>VLOOKUP(A353,DBMS_TYPE_SIZES[],3,FALSE)</f>
        <v>4</v>
      </c>
      <c r="D353" s="21">
        <f>VLOOKUP(A353,DBMS_TYPE_SIZES[],4,FALSE)</f>
        <v>4</v>
      </c>
      <c r="E353" t="s">
        <v>236</v>
      </c>
      <c r="F353" t="s">
        <v>1796</v>
      </c>
      <c r="G353" t="s">
        <v>133</v>
      </c>
      <c r="H353" t="s">
        <v>18</v>
      </c>
      <c r="I353">
        <v>10</v>
      </c>
      <c r="J353">
        <v>4</v>
      </c>
      <c r="K353">
        <v>1</v>
      </c>
      <c r="L353">
        <v>1</v>
      </c>
    </row>
    <row r="354" spans="1:12">
      <c r="A354" t="str">
        <f t="shared" si="5"/>
        <v>int_10_4</v>
      </c>
      <c r="B354" s="21">
        <f>VLOOKUP(A354,DBMS_TYPE_SIZES[],2,FALSE)</f>
        <v>9</v>
      </c>
      <c r="C354" s="21">
        <f>VLOOKUP(A354,DBMS_TYPE_SIZES[],3,FALSE)</f>
        <v>4</v>
      </c>
      <c r="D354" s="21">
        <f>VLOOKUP(A354,DBMS_TYPE_SIZES[],4,FALSE)</f>
        <v>4</v>
      </c>
      <c r="E354" t="s">
        <v>236</v>
      </c>
      <c r="F354" t="s">
        <v>1633</v>
      </c>
      <c r="G354" t="s">
        <v>141</v>
      </c>
      <c r="H354" t="s">
        <v>18</v>
      </c>
      <c r="I354">
        <v>10</v>
      </c>
      <c r="J354">
        <v>4</v>
      </c>
      <c r="K354">
        <v>1</v>
      </c>
      <c r="L354">
        <v>0</v>
      </c>
    </row>
    <row r="355" spans="1:12">
      <c r="A355" t="str">
        <f t="shared" si="5"/>
        <v>int_10_4</v>
      </c>
      <c r="B355" s="21">
        <f>VLOOKUP(A355,DBMS_TYPE_SIZES[],2,FALSE)</f>
        <v>9</v>
      </c>
      <c r="C355" s="21">
        <f>VLOOKUP(A355,DBMS_TYPE_SIZES[],3,FALSE)</f>
        <v>4</v>
      </c>
      <c r="D355" s="21">
        <f>VLOOKUP(A355,DBMS_TYPE_SIZES[],4,FALSE)</f>
        <v>4</v>
      </c>
      <c r="E355" t="s">
        <v>236</v>
      </c>
      <c r="F355" t="s">
        <v>1633</v>
      </c>
      <c r="G355" t="s">
        <v>212</v>
      </c>
      <c r="H355" t="s">
        <v>18</v>
      </c>
      <c r="I355">
        <v>10</v>
      </c>
      <c r="J355">
        <v>4</v>
      </c>
      <c r="K355">
        <v>0</v>
      </c>
      <c r="L355">
        <v>0</v>
      </c>
    </row>
    <row r="356" spans="1:12">
      <c r="A356" t="str">
        <f t="shared" si="5"/>
        <v>int_10_4</v>
      </c>
      <c r="B356" s="21">
        <f>VLOOKUP(A356,DBMS_TYPE_SIZES[],2,FALSE)</f>
        <v>9</v>
      </c>
      <c r="C356" s="21">
        <f>VLOOKUP(A356,DBMS_TYPE_SIZES[],3,FALSE)</f>
        <v>4</v>
      </c>
      <c r="D356" s="21">
        <f>VLOOKUP(A356,DBMS_TYPE_SIZES[],4,FALSE)</f>
        <v>4</v>
      </c>
      <c r="E356" t="s">
        <v>236</v>
      </c>
      <c r="F356" t="s">
        <v>1633</v>
      </c>
      <c r="G356" t="s">
        <v>698</v>
      </c>
      <c r="H356" t="s">
        <v>18</v>
      </c>
      <c r="I356">
        <v>10</v>
      </c>
      <c r="J356">
        <v>4</v>
      </c>
      <c r="K356">
        <v>0</v>
      </c>
      <c r="L356">
        <v>0</v>
      </c>
    </row>
    <row r="357" spans="1:12">
      <c r="A357" t="str">
        <f t="shared" si="5"/>
        <v>varchar_0_255</v>
      </c>
      <c r="B357" s="21">
        <f>VLOOKUP(A357,DBMS_TYPE_SIZES[],2,FALSE)</f>
        <v>255</v>
      </c>
      <c r="C357" s="21">
        <f>VLOOKUP(A357,DBMS_TYPE_SIZES[],3,FALSE)</f>
        <v>255</v>
      </c>
      <c r="D357" s="21">
        <f>VLOOKUP(A357,DBMS_TYPE_SIZES[],4,FALSE)</f>
        <v>256</v>
      </c>
      <c r="E357" t="s">
        <v>236</v>
      </c>
      <c r="F357" t="s">
        <v>1633</v>
      </c>
      <c r="G357" t="s">
        <v>699</v>
      </c>
      <c r="H357" t="s">
        <v>86</v>
      </c>
      <c r="I357">
        <v>0</v>
      </c>
      <c r="J357">
        <v>255</v>
      </c>
      <c r="K357">
        <v>0</v>
      </c>
      <c r="L357">
        <v>0</v>
      </c>
    </row>
    <row r="358" spans="1:12">
      <c r="A358" t="str">
        <f t="shared" si="5"/>
        <v>varchar_0_50</v>
      </c>
      <c r="B358" s="21">
        <f>VLOOKUP(A358,DBMS_TYPE_SIZES[],2,FALSE)</f>
        <v>50</v>
      </c>
      <c r="C358" s="21">
        <f>VLOOKUP(A358,DBMS_TYPE_SIZES[],3,FALSE)</f>
        <v>50</v>
      </c>
      <c r="D358" s="21">
        <f>VLOOKUP(A358,DBMS_TYPE_SIZES[],4,FALSE)</f>
        <v>51</v>
      </c>
      <c r="E358" t="s">
        <v>236</v>
      </c>
      <c r="F358" t="s">
        <v>1633</v>
      </c>
      <c r="G358" t="s">
        <v>158</v>
      </c>
      <c r="H358" t="s">
        <v>86</v>
      </c>
      <c r="I358">
        <v>0</v>
      </c>
      <c r="J358">
        <v>50</v>
      </c>
      <c r="K358">
        <v>0</v>
      </c>
      <c r="L358">
        <v>0</v>
      </c>
    </row>
    <row r="359" spans="1:12">
      <c r="A359" t="str">
        <f t="shared" si="5"/>
        <v>int_10_4</v>
      </c>
      <c r="B359" s="21">
        <f>VLOOKUP(A359,DBMS_TYPE_SIZES[],2,FALSE)</f>
        <v>9</v>
      </c>
      <c r="C359" s="21">
        <f>VLOOKUP(A359,DBMS_TYPE_SIZES[],3,FALSE)</f>
        <v>4</v>
      </c>
      <c r="D359" s="21">
        <f>VLOOKUP(A359,DBMS_TYPE_SIZES[],4,FALSE)</f>
        <v>4</v>
      </c>
      <c r="E359" t="s">
        <v>236</v>
      </c>
      <c r="F359" t="s">
        <v>1633</v>
      </c>
      <c r="G359" t="s">
        <v>723</v>
      </c>
      <c r="H359" t="s">
        <v>18</v>
      </c>
      <c r="I359">
        <v>10</v>
      </c>
      <c r="J359">
        <v>4</v>
      </c>
      <c r="K359">
        <v>0</v>
      </c>
      <c r="L359">
        <v>0</v>
      </c>
    </row>
    <row r="360" spans="1:12">
      <c r="A360" t="str">
        <f t="shared" si="5"/>
        <v>int_10_4</v>
      </c>
      <c r="B360" s="21">
        <f>VLOOKUP(A360,DBMS_TYPE_SIZES[],2,FALSE)</f>
        <v>9</v>
      </c>
      <c r="C360" s="21">
        <f>VLOOKUP(A360,DBMS_TYPE_SIZES[],3,FALSE)</f>
        <v>4</v>
      </c>
      <c r="D360" s="21">
        <f>VLOOKUP(A360,DBMS_TYPE_SIZES[],4,FALSE)</f>
        <v>4</v>
      </c>
      <c r="E360" t="s">
        <v>236</v>
      </c>
      <c r="F360" t="s">
        <v>1633</v>
      </c>
      <c r="G360" t="s">
        <v>237</v>
      </c>
      <c r="H360" t="s">
        <v>18</v>
      </c>
      <c r="I360">
        <v>10</v>
      </c>
      <c r="J360">
        <v>4</v>
      </c>
      <c r="K360">
        <v>0</v>
      </c>
      <c r="L360">
        <v>0</v>
      </c>
    </row>
    <row r="361" spans="1:12">
      <c r="A361" t="str">
        <f t="shared" si="5"/>
        <v>int_10_4</v>
      </c>
      <c r="B361" s="21">
        <f>VLOOKUP(A361,DBMS_TYPE_SIZES[],2,FALSE)</f>
        <v>9</v>
      </c>
      <c r="C361" s="21">
        <f>VLOOKUP(A361,DBMS_TYPE_SIZES[],3,FALSE)</f>
        <v>4</v>
      </c>
      <c r="D361" s="21">
        <f>VLOOKUP(A361,DBMS_TYPE_SIZES[],4,FALSE)</f>
        <v>4</v>
      </c>
      <c r="E361" t="s">
        <v>236</v>
      </c>
      <c r="F361" t="s">
        <v>1633</v>
      </c>
      <c r="G361" t="s">
        <v>238</v>
      </c>
      <c r="H361" t="s">
        <v>18</v>
      </c>
      <c r="I361">
        <v>10</v>
      </c>
      <c r="J361">
        <v>4</v>
      </c>
      <c r="K361">
        <v>0</v>
      </c>
      <c r="L361">
        <v>0</v>
      </c>
    </row>
    <row r="362" spans="1:12">
      <c r="A362" t="str">
        <f t="shared" si="5"/>
        <v>varchar_0_50</v>
      </c>
      <c r="B362" s="21">
        <f>VLOOKUP(A362,DBMS_TYPE_SIZES[],2,FALSE)</f>
        <v>50</v>
      </c>
      <c r="C362" s="21">
        <f>VLOOKUP(A362,DBMS_TYPE_SIZES[],3,FALSE)</f>
        <v>50</v>
      </c>
      <c r="D362" s="21">
        <f>VLOOKUP(A362,DBMS_TYPE_SIZES[],4,FALSE)</f>
        <v>51</v>
      </c>
      <c r="E362" t="s">
        <v>239</v>
      </c>
      <c r="F362" t="s">
        <v>1307</v>
      </c>
      <c r="G362" t="s">
        <v>158</v>
      </c>
      <c r="H362" t="s">
        <v>86</v>
      </c>
      <c r="I362">
        <v>0</v>
      </c>
      <c r="J362">
        <v>50</v>
      </c>
      <c r="K362">
        <v>1</v>
      </c>
      <c r="L362">
        <v>0</v>
      </c>
    </row>
    <row r="363" spans="1:12">
      <c r="A363" t="str">
        <f t="shared" si="5"/>
        <v>int_10_4</v>
      </c>
      <c r="B363" s="21">
        <f>VLOOKUP(A363,DBMS_TYPE_SIZES[],2,FALSE)</f>
        <v>9</v>
      </c>
      <c r="C363" s="21">
        <f>VLOOKUP(A363,DBMS_TYPE_SIZES[],3,FALSE)</f>
        <v>4</v>
      </c>
      <c r="D363" s="21">
        <f>VLOOKUP(A363,DBMS_TYPE_SIZES[],4,FALSE)</f>
        <v>4</v>
      </c>
      <c r="E363" t="s">
        <v>239</v>
      </c>
      <c r="F363" t="s">
        <v>1797</v>
      </c>
      <c r="G363" t="s">
        <v>133</v>
      </c>
      <c r="H363" t="s">
        <v>18</v>
      </c>
      <c r="I363">
        <v>10</v>
      </c>
      <c r="J363">
        <v>4</v>
      </c>
      <c r="K363">
        <v>1</v>
      </c>
      <c r="L363">
        <v>1</v>
      </c>
    </row>
    <row r="364" spans="1:12">
      <c r="A364" t="str">
        <f t="shared" si="5"/>
        <v>int_10_4</v>
      </c>
      <c r="B364" s="21">
        <f>VLOOKUP(A364,DBMS_TYPE_SIZES[],2,FALSE)</f>
        <v>9</v>
      </c>
      <c r="C364" s="21">
        <f>VLOOKUP(A364,DBMS_TYPE_SIZES[],3,FALSE)</f>
        <v>4</v>
      </c>
      <c r="D364" s="21">
        <f>VLOOKUP(A364,DBMS_TYPE_SIZES[],4,FALSE)</f>
        <v>4</v>
      </c>
      <c r="E364" t="s">
        <v>239</v>
      </c>
      <c r="F364" t="s">
        <v>1308</v>
      </c>
      <c r="G364" t="s">
        <v>141</v>
      </c>
      <c r="H364" t="s">
        <v>18</v>
      </c>
      <c r="I364">
        <v>10</v>
      </c>
      <c r="J364">
        <v>4</v>
      </c>
      <c r="K364">
        <v>1</v>
      </c>
      <c r="L364">
        <v>0</v>
      </c>
    </row>
    <row r="365" spans="1:12">
      <c r="A365" t="str">
        <f t="shared" si="5"/>
        <v>int_10_4</v>
      </c>
      <c r="B365" s="21">
        <f>VLOOKUP(A365,DBMS_TYPE_SIZES[],2,FALSE)</f>
        <v>9</v>
      </c>
      <c r="C365" s="21">
        <f>VLOOKUP(A365,DBMS_TYPE_SIZES[],3,FALSE)</f>
        <v>4</v>
      </c>
      <c r="D365" s="21">
        <f>VLOOKUP(A365,DBMS_TYPE_SIZES[],4,FALSE)</f>
        <v>4</v>
      </c>
      <c r="E365" t="s">
        <v>239</v>
      </c>
      <c r="F365" t="s">
        <v>1308</v>
      </c>
      <c r="G365" t="s">
        <v>212</v>
      </c>
      <c r="H365" t="s">
        <v>18</v>
      </c>
      <c r="I365">
        <v>10</v>
      </c>
      <c r="J365">
        <v>4</v>
      </c>
      <c r="K365">
        <v>0</v>
      </c>
      <c r="L365">
        <v>0</v>
      </c>
    </row>
    <row r="366" spans="1:12">
      <c r="A366" t="str">
        <f t="shared" si="5"/>
        <v>int_10_4</v>
      </c>
      <c r="B366" s="21">
        <f>VLOOKUP(A366,DBMS_TYPE_SIZES[],2,FALSE)</f>
        <v>9</v>
      </c>
      <c r="C366" s="21">
        <f>VLOOKUP(A366,DBMS_TYPE_SIZES[],3,FALSE)</f>
        <v>4</v>
      </c>
      <c r="D366" s="21">
        <f>VLOOKUP(A366,DBMS_TYPE_SIZES[],4,FALSE)</f>
        <v>4</v>
      </c>
      <c r="E366" t="s">
        <v>239</v>
      </c>
      <c r="F366" t="s">
        <v>1308</v>
      </c>
      <c r="G366" t="s">
        <v>698</v>
      </c>
      <c r="H366" t="s">
        <v>18</v>
      </c>
      <c r="I366">
        <v>10</v>
      </c>
      <c r="J366">
        <v>4</v>
      </c>
      <c r="K366">
        <v>0</v>
      </c>
      <c r="L366">
        <v>0</v>
      </c>
    </row>
    <row r="367" spans="1:12">
      <c r="A367" t="str">
        <f t="shared" si="5"/>
        <v>varchar_0_255</v>
      </c>
      <c r="B367" s="21">
        <f>VLOOKUP(A367,DBMS_TYPE_SIZES[],2,FALSE)</f>
        <v>255</v>
      </c>
      <c r="C367" s="21">
        <f>VLOOKUP(A367,DBMS_TYPE_SIZES[],3,FALSE)</f>
        <v>255</v>
      </c>
      <c r="D367" s="21">
        <f>VLOOKUP(A367,DBMS_TYPE_SIZES[],4,FALSE)</f>
        <v>256</v>
      </c>
      <c r="E367" t="s">
        <v>239</v>
      </c>
      <c r="F367" t="s">
        <v>1308</v>
      </c>
      <c r="G367" t="s">
        <v>699</v>
      </c>
      <c r="H367" t="s">
        <v>86</v>
      </c>
      <c r="I367">
        <v>0</v>
      </c>
      <c r="J367">
        <v>255</v>
      </c>
      <c r="K367">
        <v>0</v>
      </c>
      <c r="L367">
        <v>0</v>
      </c>
    </row>
    <row r="368" spans="1:12">
      <c r="A368" t="str">
        <f t="shared" si="5"/>
        <v>varchar_0_50</v>
      </c>
      <c r="B368" s="21">
        <f>VLOOKUP(A368,DBMS_TYPE_SIZES[],2,FALSE)</f>
        <v>50</v>
      </c>
      <c r="C368" s="21">
        <f>VLOOKUP(A368,DBMS_TYPE_SIZES[],3,FALSE)</f>
        <v>50</v>
      </c>
      <c r="D368" s="21">
        <f>VLOOKUP(A368,DBMS_TYPE_SIZES[],4,FALSE)</f>
        <v>51</v>
      </c>
      <c r="E368" t="s">
        <v>239</v>
      </c>
      <c r="F368" t="s">
        <v>1308</v>
      </c>
      <c r="G368" t="s">
        <v>158</v>
      </c>
      <c r="H368" t="s">
        <v>86</v>
      </c>
      <c r="I368">
        <v>0</v>
      </c>
      <c r="J368">
        <v>50</v>
      </c>
      <c r="K368">
        <v>0</v>
      </c>
      <c r="L368">
        <v>0</v>
      </c>
    </row>
    <row r="369" spans="1:12">
      <c r="A369" t="str">
        <f t="shared" si="5"/>
        <v>int_10_4</v>
      </c>
      <c r="B369" s="21">
        <f>VLOOKUP(A369,DBMS_TYPE_SIZES[],2,FALSE)</f>
        <v>9</v>
      </c>
      <c r="C369" s="21">
        <f>VLOOKUP(A369,DBMS_TYPE_SIZES[],3,FALSE)</f>
        <v>4</v>
      </c>
      <c r="D369" s="21">
        <f>VLOOKUP(A369,DBMS_TYPE_SIZES[],4,FALSE)</f>
        <v>4</v>
      </c>
      <c r="E369" t="s">
        <v>239</v>
      </c>
      <c r="F369" t="s">
        <v>1308</v>
      </c>
      <c r="G369" t="s">
        <v>723</v>
      </c>
      <c r="H369" t="s">
        <v>18</v>
      </c>
      <c r="I369">
        <v>10</v>
      </c>
      <c r="J369">
        <v>4</v>
      </c>
      <c r="K369">
        <v>0</v>
      </c>
      <c r="L369">
        <v>0</v>
      </c>
    </row>
    <row r="370" spans="1:12">
      <c r="A370" t="str">
        <f t="shared" si="5"/>
        <v>int_10_4</v>
      </c>
      <c r="B370" s="21">
        <f>VLOOKUP(A370,DBMS_TYPE_SIZES[],2,FALSE)</f>
        <v>9</v>
      </c>
      <c r="C370" s="21">
        <f>VLOOKUP(A370,DBMS_TYPE_SIZES[],3,FALSE)</f>
        <v>4</v>
      </c>
      <c r="D370" s="21">
        <f>VLOOKUP(A370,DBMS_TYPE_SIZES[],4,FALSE)</f>
        <v>4</v>
      </c>
      <c r="E370" t="s">
        <v>239</v>
      </c>
      <c r="F370" t="s">
        <v>1308</v>
      </c>
      <c r="G370" t="s">
        <v>237</v>
      </c>
      <c r="H370" t="s">
        <v>18</v>
      </c>
      <c r="I370">
        <v>10</v>
      </c>
      <c r="J370">
        <v>4</v>
      </c>
      <c r="K370">
        <v>0</v>
      </c>
      <c r="L370">
        <v>0</v>
      </c>
    </row>
    <row r="371" spans="1:12">
      <c r="A371" t="str">
        <f t="shared" si="5"/>
        <v>int_10_4</v>
      </c>
      <c r="B371" s="21">
        <f>VLOOKUP(A371,DBMS_TYPE_SIZES[],2,FALSE)</f>
        <v>9</v>
      </c>
      <c r="C371" s="21">
        <f>VLOOKUP(A371,DBMS_TYPE_SIZES[],3,FALSE)</f>
        <v>4</v>
      </c>
      <c r="D371" s="21">
        <f>VLOOKUP(A371,DBMS_TYPE_SIZES[],4,FALSE)</f>
        <v>4</v>
      </c>
      <c r="E371" t="s">
        <v>239</v>
      </c>
      <c r="F371" t="s">
        <v>1308</v>
      </c>
      <c r="G371" t="s">
        <v>238</v>
      </c>
      <c r="H371" t="s">
        <v>18</v>
      </c>
      <c r="I371">
        <v>10</v>
      </c>
      <c r="J371">
        <v>4</v>
      </c>
      <c r="K371">
        <v>0</v>
      </c>
      <c r="L371">
        <v>0</v>
      </c>
    </row>
    <row r="372" spans="1:12">
      <c r="A372" t="str">
        <f t="shared" si="5"/>
        <v>int_10_4</v>
      </c>
      <c r="B372" s="21">
        <f>VLOOKUP(A372,DBMS_TYPE_SIZES[],2,FALSE)</f>
        <v>9</v>
      </c>
      <c r="C372" s="21">
        <f>VLOOKUP(A372,DBMS_TYPE_SIZES[],3,FALSE)</f>
        <v>4</v>
      </c>
      <c r="D372" s="21">
        <f>VLOOKUP(A372,DBMS_TYPE_SIZES[],4,FALSE)</f>
        <v>4</v>
      </c>
      <c r="E372" t="s">
        <v>1654</v>
      </c>
      <c r="F372" t="s">
        <v>1703</v>
      </c>
      <c r="G372" t="s">
        <v>1650</v>
      </c>
      <c r="H372" t="s">
        <v>18</v>
      </c>
      <c r="I372">
        <v>10</v>
      </c>
      <c r="J372">
        <v>4</v>
      </c>
      <c r="K372">
        <v>1</v>
      </c>
      <c r="L372">
        <v>0</v>
      </c>
    </row>
    <row r="373" spans="1:12">
      <c r="A373" t="str">
        <f t="shared" si="5"/>
        <v>tinyint_3_1</v>
      </c>
      <c r="B373" s="21" t="e">
        <f>VLOOKUP(A373,DBMS_TYPE_SIZES[],2,FALSE)</f>
        <v>#N/A</v>
      </c>
      <c r="C373" s="21" t="e">
        <f>VLOOKUP(A373,DBMS_TYPE_SIZES[],3,FALSE)</f>
        <v>#N/A</v>
      </c>
      <c r="D373" s="21" t="e">
        <f>VLOOKUP(A373,DBMS_TYPE_SIZES[],4,FALSE)</f>
        <v>#N/A</v>
      </c>
      <c r="E373" t="s">
        <v>1654</v>
      </c>
      <c r="F373" t="s">
        <v>1703</v>
      </c>
      <c r="G373" t="s">
        <v>1651</v>
      </c>
      <c r="H373" t="s">
        <v>1652</v>
      </c>
      <c r="I373">
        <v>3</v>
      </c>
      <c r="J373">
        <v>1</v>
      </c>
      <c r="K373">
        <v>0</v>
      </c>
      <c r="L373">
        <v>0</v>
      </c>
    </row>
    <row r="374" spans="1:12">
      <c r="A374" t="str">
        <f t="shared" si="5"/>
        <v>varchar_0_255</v>
      </c>
      <c r="B374" s="21">
        <f>VLOOKUP(A374,DBMS_TYPE_SIZES[],2,FALSE)</f>
        <v>255</v>
      </c>
      <c r="C374" s="21">
        <f>VLOOKUP(A374,DBMS_TYPE_SIZES[],3,FALSE)</f>
        <v>255</v>
      </c>
      <c r="D374" s="21">
        <f>VLOOKUP(A374,DBMS_TYPE_SIZES[],4,FALSE)</f>
        <v>256</v>
      </c>
      <c r="E374" t="s">
        <v>1654</v>
      </c>
      <c r="F374" t="s">
        <v>1703</v>
      </c>
      <c r="G374" t="s">
        <v>731</v>
      </c>
      <c r="H374" t="s">
        <v>86</v>
      </c>
      <c r="I374">
        <v>0</v>
      </c>
      <c r="J374">
        <v>255</v>
      </c>
      <c r="K374">
        <v>0</v>
      </c>
      <c r="L374">
        <v>0</v>
      </c>
    </row>
    <row r="375" spans="1:12">
      <c r="A375" t="str">
        <f t="shared" si="5"/>
        <v>varchar_0_255</v>
      </c>
      <c r="B375" s="21">
        <f>VLOOKUP(A375,DBMS_TYPE_SIZES[],2,FALSE)</f>
        <v>255</v>
      </c>
      <c r="C375" s="21">
        <f>VLOOKUP(A375,DBMS_TYPE_SIZES[],3,FALSE)</f>
        <v>255</v>
      </c>
      <c r="D375" s="21">
        <f>VLOOKUP(A375,DBMS_TYPE_SIZES[],4,FALSE)</f>
        <v>256</v>
      </c>
      <c r="E375" t="s">
        <v>1654</v>
      </c>
      <c r="F375" t="s">
        <v>1703</v>
      </c>
      <c r="G375" t="s">
        <v>1653</v>
      </c>
      <c r="H375" t="s">
        <v>86</v>
      </c>
      <c r="I375">
        <v>0</v>
      </c>
      <c r="J375">
        <v>255</v>
      </c>
      <c r="K375">
        <v>0</v>
      </c>
      <c r="L375">
        <v>0</v>
      </c>
    </row>
    <row r="376" spans="1:12">
      <c r="A376" t="str">
        <f t="shared" si="5"/>
        <v>int_10_4</v>
      </c>
      <c r="B376" s="21">
        <f>VLOOKUP(A376,DBMS_TYPE_SIZES[],2,FALSE)</f>
        <v>9</v>
      </c>
      <c r="C376" s="21">
        <f>VLOOKUP(A376,DBMS_TYPE_SIZES[],3,FALSE)</f>
        <v>4</v>
      </c>
      <c r="D376" s="21">
        <f>VLOOKUP(A376,DBMS_TYPE_SIZES[],4,FALSE)</f>
        <v>4</v>
      </c>
      <c r="E376" t="s">
        <v>1654</v>
      </c>
      <c r="F376" t="s">
        <v>1704</v>
      </c>
      <c r="G376" t="s">
        <v>288</v>
      </c>
      <c r="H376" t="s">
        <v>18</v>
      </c>
      <c r="I376">
        <v>10</v>
      </c>
      <c r="J376">
        <v>4</v>
      </c>
      <c r="K376">
        <v>1</v>
      </c>
      <c r="L376">
        <v>0</v>
      </c>
    </row>
    <row r="377" spans="1:12">
      <c r="A377" t="str">
        <f t="shared" si="5"/>
        <v>int_10_4</v>
      </c>
      <c r="B377" s="21">
        <f>VLOOKUP(A377,DBMS_TYPE_SIZES[],2,FALSE)</f>
        <v>9</v>
      </c>
      <c r="C377" s="21">
        <f>VLOOKUP(A377,DBMS_TYPE_SIZES[],3,FALSE)</f>
        <v>4</v>
      </c>
      <c r="D377" s="21">
        <f>VLOOKUP(A377,DBMS_TYPE_SIZES[],4,FALSE)</f>
        <v>4</v>
      </c>
      <c r="E377" t="s">
        <v>1654</v>
      </c>
      <c r="F377" t="s">
        <v>1705</v>
      </c>
      <c r="G377" t="s">
        <v>289</v>
      </c>
      <c r="H377" t="s">
        <v>18</v>
      </c>
      <c r="I377">
        <v>10</v>
      </c>
      <c r="J377">
        <v>4</v>
      </c>
      <c r="K377">
        <v>1</v>
      </c>
      <c r="L377">
        <v>0</v>
      </c>
    </row>
    <row r="378" spans="1:12">
      <c r="A378" t="str">
        <f t="shared" si="5"/>
        <v>varchar_0_255</v>
      </c>
      <c r="B378" s="21">
        <f>VLOOKUP(A378,DBMS_TYPE_SIZES[],2,FALSE)</f>
        <v>255</v>
      </c>
      <c r="C378" s="21">
        <f>VLOOKUP(A378,DBMS_TYPE_SIZES[],3,FALSE)</f>
        <v>255</v>
      </c>
      <c r="D378" s="21">
        <f>VLOOKUP(A378,DBMS_TYPE_SIZES[],4,FALSE)</f>
        <v>256</v>
      </c>
      <c r="E378" t="s">
        <v>1654</v>
      </c>
      <c r="F378" t="s">
        <v>1705</v>
      </c>
      <c r="G378" t="s">
        <v>731</v>
      </c>
      <c r="H378" t="s">
        <v>86</v>
      </c>
      <c r="I378">
        <v>0</v>
      </c>
      <c r="J378">
        <v>255</v>
      </c>
      <c r="K378">
        <v>0</v>
      </c>
      <c r="L378">
        <v>0</v>
      </c>
    </row>
    <row r="379" spans="1:12">
      <c r="A379" t="str">
        <f t="shared" si="5"/>
        <v>varchar_0_255</v>
      </c>
      <c r="B379" s="21">
        <f>VLOOKUP(A379,DBMS_TYPE_SIZES[],2,FALSE)</f>
        <v>255</v>
      </c>
      <c r="C379" s="21">
        <f>VLOOKUP(A379,DBMS_TYPE_SIZES[],3,FALSE)</f>
        <v>255</v>
      </c>
      <c r="D379" s="21">
        <f>VLOOKUP(A379,DBMS_TYPE_SIZES[],4,FALSE)</f>
        <v>256</v>
      </c>
      <c r="E379" t="s">
        <v>1654</v>
      </c>
      <c r="F379" t="s">
        <v>1705</v>
      </c>
      <c r="G379" t="s">
        <v>1653</v>
      </c>
      <c r="H379" t="s">
        <v>86</v>
      </c>
      <c r="I379">
        <v>0</v>
      </c>
      <c r="J379">
        <v>255</v>
      </c>
      <c r="K379">
        <v>0</v>
      </c>
      <c r="L379">
        <v>0</v>
      </c>
    </row>
    <row r="380" spans="1:12">
      <c r="A380" t="str">
        <f t="shared" si="5"/>
        <v>int_10_4</v>
      </c>
      <c r="B380" s="21">
        <f>VLOOKUP(A380,DBMS_TYPE_SIZES[],2,FALSE)</f>
        <v>9</v>
      </c>
      <c r="C380" s="21">
        <f>VLOOKUP(A380,DBMS_TYPE_SIZES[],3,FALSE)</f>
        <v>4</v>
      </c>
      <c r="D380" s="21">
        <f>VLOOKUP(A380,DBMS_TYPE_SIZES[],4,FALSE)</f>
        <v>4</v>
      </c>
      <c r="E380" t="s">
        <v>240</v>
      </c>
      <c r="F380" t="s">
        <v>440</v>
      </c>
      <c r="G380" t="s">
        <v>67</v>
      </c>
      <c r="H380" t="s">
        <v>18</v>
      </c>
      <c r="I380">
        <v>10</v>
      </c>
      <c r="J380">
        <v>4</v>
      </c>
      <c r="K380">
        <v>1</v>
      </c>
      <c r="L380">
        <v>0</v>
      </c>
    </row>
    <row r="381" spans="1:12">
      <c r="A381" t="str">
        <f t="shared" si="5"/>
        <v>int_10_4</v>
      </c>
      <c r="B381" s="21">
        <f>VLOOKUP(A381,DBMS_TYPE_SIZES[],2,FALSE)</f>
        <v>9</v>
      </c>
      <c r="C381" s="21">
        <f>VLOOKUP(A381,DBMS_TYPE_SIZES[],3,FALSE)</f>
        <v>4</v>
      </c>
      <c r="D381" s="21">
        <f>VLOOKUP(A381,DBMS_TYPE_SIZES[],4,FALSE)</f>
        <v>4</v>
      </c>
      <c r="E381" t="s">
        <v>240</v>
      </c>
      <c r="F381" t="s">
        <v>441</v>
      </c>
      <c r="G381" t="s">
        <v>64</v>
      </c>
      <c r="H381" t="s">
        <v>18</v>
      </c>
      <c r="I381">
        <v>10</v>
      </c>
      <c r="J381">
        <v>4</v>
      </c>
      <c r="K381">
        <v>1</v>
      </c>
      <c r="L381">
        <v>0</v>
      </c>
    </row>
    <row r="382" spans="1:12">
      <c r="A382" t="str">
        <f t="shared" si="5"/>
        <v>int_10_4</v>
      </c>
      <c r="B382" s="21">
        <f>VLOOKUP(A382,DBMS_TYPE_SIZES[],2,FALSE)</f>
        <v>9</v>
      </c>
      <c r="C382" s="21">
        <f>VLOOKUP(A382,DBMS_TYPE_SIZES[],3,FALSE)</f>
        <v>4</v>
      </c>
      <c r="D382" s="21">
        <f>VLOOKUP(A382,DBMS_TYPE_SIZES[],4,FALSE)</f>
        <v>4</v>
      </c>
      <c r="E382" t="s">
        <v>240</v>
      </c>
      <c r="F382" t="s">
        <v>1634</v>
      </c>
      <c r="G382" t="s">
        <v>498</v>
      </c>
      <c r="H382" t="s">
        <v>18</v>
      </c>
      <c r="I382">
        <v>10</v>
      </c>
      <c r="J382">
        <v>4</v>
      </c>
      <c r="K382">
        <v>1</v>
      </c>
      <c r="L382">
        <v>0</v>
      </c>
    </row>
    <row r="383" spans="1:12">
      <c r="A383" t="str">
        <f t="shared" si="5"/>
        <v>int_10_4</v>
      </c>
      <c r="B383" s="21">
        <f>VLOOKUP(A383,DBMS_TYPE_SIZES[],2,FALSE)</f>
        <v>9</v>
      </c>
      <c r="C383" s="21">
        <f>VLOOKUP(A383,DBMS_TYPE_SIZES[],3,FALSE)</f>
        <v>4</v>
      </c>
      <c r="D383" s="21">
        <f>VLOOKUP(A383,DBMS_TYPE_SIZES[],4,FALSE)</f>
        <v>4</v>
      </c>
      <c r="E383" t="s">
        <v>240</v>
      </c>
      <c r="F383" t="s">
        <v>1634</v>
      </c>
      <c r="G383" t="s">
        <v>289</v>
      </c>
      <c r="H383" t="s">
        <v>18</v>
      </c>
      <c r="I383">
        <v>10</v>
      </c>
      <c r="J383">
        <v>4</v>
      </c>
      <c r="K383">
        <v>0</v>
      </c>
      <c r="L383">
        <v>0</v>
      </c>
    </row>
    <row r="384" spans="1:12">
      <c r="A384" t="str">
        <f t="shared" si="5"/>
        <v>int_10_4</v>
      </c>
      <c r="B384" s="21">
        <f>VLOOKUP(A384,DBMS_TYPE_SIZES[],2,FALSE)</f>
        <v>9</v>
      </c>
      <c r="C384" s="21">
        <f>VLOOKUP(A384,DBMS_TYPE_SIZES[],3,FALSE)</f>
        <v>4</v>
      </c>
      <c r="D384" s="21">
        <f>VLOOKUP(A384,DBMS_TYPE_SIZES[],4,FALSE)</f>
        <v>4</v>
      </c>
      <c r="E384" t="s">
        <v>240</v>
      </c>
      <c r="F384" t="s">
        <v>1634</v>
      </c>
      <c r="G384" t="s">
        <v>291</v>
      </c>
      <c r="H384" t="s">
        <v>18</v>
      </c>
      <c r="I384">
        <v>10</v>
      </c>
      <c r="J384">
        <v>4</v>
      </c>
      <c r="K384">
        <v>0</v>
      </c>
      <c r="L384">
        <v>1</v>
      </c>
    </row>
    <row r="385" spans="1:12">
      <c r="A385" t="str">
        <f t="shared" si="5"/>
        <v>int_10_4</v>
      </c>
      <c r="B385" s="21">
        <f>VLOOKUP(A385,DBMS_TYPE_SIZES[],2,FALSE)</f>
        <v>9</v>
      </c>
      <c r="C385" s="21">
        <f>VLOOKUP(A385,DBMS_TYPE_SIZES[],3,FALSE)</f>
        <v>4</v>
      </c>
      <c r="D385" s="21">
        <f>VLOOKUP(A385,DBMS_TYPE_SIZES[],4,FALSE)</f>
        <v>4</v>
      </c>
      <c r="E385" t="s">
        <v>240</v>
      </c>
      <c r="F385" t="s">
        <v>1798</v>
      </c>
      <c r="G385" t="s">
        <v>288</v>
      </c>
      <c r="H385" t="s">
        <v>18</v>
      </c>
      <c r="I385">
        <v>10</v>
      </c>
      <c r="J385">
        <v>4</v>
      </c>
      <c r="K385">
        <v>1</v>
      </c>
      <c r="L385">
        <v>1</v>
      </c>
    </row>
    <row r="386" spans="1:12">
      <c r="A386" t="str">
        <f t="shared" si="5"/>
        <v>numeric_19_9</v>
      </c>
      <c r="B386" s="21">
        <f>VLOOKUP(A386,DBMS_TYPE_SIZES[],2,FALSE)</f>
        <v>9</v>
      </c>
      <c r="C386" s="21">
        <f>VLOOKUP(A386,DBMS_TYPE_SIZES[],3,FALSE)</f>
        <v>9</v>
      </c>
      <c r="D386" s="21">
        <f>VLOOKUP(A386,DBMS_TYPE_SIZES[],4,FALSE)</f>
        <v>9</v>
      </c>
      <c r="E386" t="s">
        <v>240</v>
      </c>
      <c r="F386" t="s">
        <v>442</v>
      </c>
      <c r="G386" t="s">
        <v>241</v>
      </c>
      <c r="H386" t="s">
        <v>62</v>
      </c>
      <c r="I386">
        <v>19</v>
      </c>
      <c r="J386">
        <v>9</v>
      </c>
      <c r="K386">
        <v>1</v>
      </c>
      <c r="L386">
        <v>0</v>
      </c>
    </row>
    <row r="387" spans="1:12">
      <c r="A387" t="str">
        <f t="shared" si="5"/>
        <v>int_10_4</v>
      </c>
      <c r="B387" s="21">
        <f>VLOOKUP(A387,DBMS_TYPE_SIZES[],2,FALSE)</f>
        <v>9</v>
      </c>
      <c r="C387" s="21">
        <f>VLOOKUP(A387,DBMS_TYPE_SIZES[],3,FALSE)</f>
        <v>4</v>
      </c>
      <c r="D387" s="21">
        <f>VLOOKUP(A387,DBMS_TYPE_SIZES[],4,FALSE)</f>
        <v>4</v>
      </c>
      <c r="E387" t="s">
        <v>242</v>
      </c>
      <c r="F387" t="s">
        <v>443</v>
      </c>
      <c r="G387" t="s">
        <v>96</v>
      </c>
      <c r="H387" t="s">
        <v>18</v>
      </c>
      <c r="I387">
        <v>10</v>
      </c>
      <c r="J387">
        <v>4</v>
      </c>
      <c r="K387">
        <v>1</v>
      </c>
      <c r="L387">
        <v>0</v>
      </c>
    </row>
    <row r="388" spans="1:12">
      <c r="A388" t="str">
        <f t="shared" ref="A388:A451" si="6">H388&amp;"_"&amp;I388&amp;"_"&amp;J388</f>
        <v>varchar_0_170</v>
      </c>
      <c r="B388" s="21">
        <f>VLOOKUP(A388,DBMS_TYPE_SIZES[],2,FALSE)</f>
        <v>170</v>
      </c>
      <c r="C388" s="21">
        <f>VLOOKUP(A388,DBMS_TYPE_SIZES[],3,FALSE)</f>
        <v>170</v>
      </c>
      <c r="D388" s="21">
        <f>VLOOKUP(A388,DBMS_TYPE_SIZES[],4,FALSE)</f>
        <v>171</v>
      </c>
      <c r="E388" t="s">
        <v>243</v>
      </c>
      <c r="F388" t="s">
        <v>1309</v>
      </c>
      <c r="G388" t="s">
        <v>931</v>
      </c>
      <c r="H388" t="s">
        <v>86</v>
      </c>
      <c r="I388">
        <v>0</v>
      </c>
      <c r="J388">
        <v>170</v>
      </c>
      <c r="K388">
        <v>1</v>
      </c>
      <c r="L388">
        <v>0</v>
      </c>
    </row>
    <row r="389" spans="1:12">
      <c r="A389" t="str">
        <f t="shared" si="6"/>
        <v>varchar_0_170</v>
      </c>
      <c r="B389" s="21">
        <f>VLOOKUP(A389,DBMS_TYPE_SIZES[],2,FALSE)</f>
        <v>170</v>
      </c>
      <c r="C389" s="21">
        <f>VLOOKUP(A389,DBMS_TYPE_SIZES[],3,FALSE)</f>
        <v>170</v>
      </c>
      <c r="D389" s="21">
        <f>VLOOKUP(A389,DBMS_TYPE_SIZES[],4,FALSE)</f>
        <v>171</v>
      </c>
      <c r="E389" t="s">
        <v>243</v>
      </c>
      <c r="F389" t="s">
        <v>1309</v>
      </c>
      <c r="G389" t="s">
        <v>932</v>
      </c>
      <c r="H389" t="s">
        <v>86</v>
      </c>
      <c r="I389">
        <v>0</v>
      </c>
      <c r="J389">
        <v>170</v>
      </c>
      <c r="K389">
        <v>0</v>
      </c>
      <c r="L389">
        <v>0</v>
      </c>
    </row>
    <row r="390" spans="1:12">
      <c r="A390" t="str">
        <f t="shared" si="6"/>
        <v>varchar_0_170</v>
      </c>
      <c r="B390" s="21">
        <f>VLOOKUP(A390,DBMS_TYPE_SIZES[],2,FALSE)</f>
        <v>170</v>
      </c>
      <c r="C390" s="21">
        <f>VLOOKUP(A390,DBMS_TYPE_SIZES[],3,FALSE)</f>
        <v>170</v>
      </c>
      <c r="D390" s="21">
        <f>VLOOKUP(A390,DBMS_TYPE_SIZES[],4,FALSE)</f>
        <v>171</v>
      </c>
      <c r="E390" t="s">
        <v>243</v>
      </c>
      <c r="F390" t="s">
        <v>1309</v>
      </c>
      <c r="G390" t="s">
        <v>933</v>
      </c>
      <c r="H390" t="s">
        <v>86</v>
      </c>
      <c r="I390">
        <v>0</v>
      </c>
      <c r="J390">
        <v>170</v>
      </c>
      <c r="K390">
        <v>0</v>
      </c>
      <c r="L390">
        <v>0</v>
      </c>
    </row>
    <row r="391" spans="1:12">
      <c r="A391" t="str">
        <f t="shared" si="6"/>
        <v>varchar_0_170</v>
      </c>
      <c r="B391" s="21">
        <f>VLOOKUP(A391,DBMS_TYPE_SIZES[],2,FALSE)</f>
        <v>170</v>
      </c>
      <c r="C391" s="21">
        <f>VLOOKUP(A391,DBMS_TYPE_SIZES[],3,FALSE)</f>
        <v>170</v>
      </c>
      <c r="D391" s="21">
        <f>VLOOKUP(A391,DBMS_TYPE_SIZES[],4,FALSE)</f>
        <v>171</v>
      </c>
      <c r="E391" t="s">
        <v>243</v>
      </c>
      <c r="F391" t="s">
        <v>1309</v>
      </c>
      <c r="G391" t="s">
        <v>934</v>
      </c>
      <c r="H391" t="s">
        <v>86</v>
      </c>
      <c r="I391">
        <v>0</v>
      </c>
      <c r="J391">
        <v>170</v>
      </c>
      <c r="K391">
        <v>0</v>
      </c>
      <c r="L391">
        <v>0</v>
      </c>
    </row>
    <row r="392" spans="1:12">
      <c r="A392" t="str">
        <f t="shared" si="6"/>
        <v>int_10_4</v>
      </c>
      <c r="B392" s="21">
        <f>VLOOKUP(A392,DBMS_TYPE_SIZES[],2,FALSE)</f>
        <v>9</v>
      </c>
      <c r="C392" s="21">
        <f>VLOOKUP(A392,DBMS_TYPE_SIZES[],3,FALSE)</f>
        <v>4</v>
      </c>
      <c r="D392" s="21">
        <f>VLOOKUP(A392,DBMS_TYPE_SIZES[],4,FALSE)</f>
        <v>4</v>
      </c>
      <c r="E392" t="s">
        <v>243</v>
      </c>
      <c r="F392" t="s">
        <v>1309</v>
      </c>
      <c r="G392" t="s">
        <v>64</v>
      </c>
      <c r="H392" t="s">
        <v>18</v>
      </c>
      <c r="I392">
        <v>10</v>
      </c>
      <c r="J392">
        <v>4</v>
      </c>
      <c r="K392">
        <v>0</v>
      </c>
      <c r="L392">
        <v>0</v>
      </c>
    </row>
    <row r="393" spans="1:12">
      <c r="A393" t="str">
        <f t="shared" si="6"/>
        <v>int_10_4</v>
      </c>
      <c r="B393" s="21">
        <f>VLOOKUP(A393,DBMS_TYPE_SIZES[],2,FALSE)</f>
        <v>9</v>
      </c>
      <c r="C393" s="21">
        <f>VLOOKUP(A393,DBMS_TYPE_SIZES[],3,FALSE)</f>
        <v>4</v>
      </c>
      <c r="D393" s="21">
        <f>VLOOKUP(A393,DBMS_TYPE_SIZES[],4,FALSE)</f>
        <v>4</v>
      </c>
      <c r="E393" t="s">
        <v>243</v>
      </c>
      <c r="F393" t="s">
        <v>444</v>
      </c>
      <c r="G393" t="s">
        <v>244</v>
      </c>
      <c r="H393" t="s">
        <v>18</v>
      </c>
      <c r="I393">
        <v>10</v>
      </c>
      <c r="J393">
        <v>4</v>
      </c>
      <c r="K393">
        <v>1</v>
      </c>
      <c r="L393">
        <v>0</v>
      </c>
    </row>
    <row r="394" spans="1:12">
      <c r="A394" t="str">
        <f t="shared" si="6"/>
        <v>varchar_0_50</v>
      </c>
      <c r="B394" s="21">
        <f>VLOOKUP(A394,DBMS_TYPE_SIZES[],2,FALSE)</f>
        <v>50</v>
      </c>
      <c r="C394" s="21">
        <f>VLOOKUP(A394,DBMS_TYPE_SIZES[],3,FALSE)</f>
        <v>50</v>
      </c>
      <c r="D394" s="21">
        <f>VLOOKUP(A394,DBMS_TYPE_SIZES[],4,FALSE)</f>
        <v>51</v>
      </c>
      <c r="E394" t="s">
        <v>245</v>
      </c>
      <c r="F394" t="s">
        <v>1635</v>
      </c>
      <c r="G394" t="s">
        <v>935</v>
      </c>
      <c r="H394" t="s">
        <v>86</v>
      </c>
      <c r="I394">
        <v>0</v>
      </c>
      <c r="J394">
        <v>50</v>
      </c>
      <c r="K394">
        <v>1</v>
      </c>
      <c r="L394">
        <v>1</v>
      </c>
    </row>
    <row r="395" spans="1:12">
      <c r="A395" t="str">
        <f t="shared" si="6"/>
        <v>int_10_4</v>
      </c>
      <c r="B395" s="21">
        <f>VLOOKUP(A395,DBMS_TYPE_SIZES[],2,FALSE)</f>
        <v>9</v>
      </c>
      <c r="C395" s="21">
        <f>VLOOKUP(A395,DBMS_TYPE_SIZES[],3,FALSE)</f>
        <v>4</v>
      </c>
      <c r="D395" s="21">
        <f>VLOOKUP(A395,DBMS_TYPE_SIZES[],4,FALSE)</f>
        <v>4</v>
      </c>
      <c r="E395" t="s">
        <v>245</v>
      </c>
      <c r="F395" t="s">
        <v>1310</v>
      </c>
      <c r="G395" t="s">
        <v>67</v>
      </c>
      <c r="H395" t="s">
        <v>18</v>
      </c>
      <c r="I395">
        <v>10</v>
      </c>
      <c r="J395">
        <v>4</v>
      </c>
      <c r="K395">
        <v>1</v>
      </c>
      <c r="L395">
        <v>0</v>
      </c>
    </row>
    <row r="396" spans="1:12">
      <c r="A396" t="str">
        <f t="shared" si="6"/>
        <v>numeric_19_9</v>
      </c>
      <c r="B396" s="21">
        <f>VLOOKUP(A396,DBMS_TYPE_SIZES[],2,FALSE)</f>
        <v>9</v>
      </c>
      <c r="C396" s="21">
        <f>VLOOKUP(A396,DBMS_TYPE_SIZES[],3,FALSE)</f>
        <v>9</v>
      </c>
      <c r="D396" s="21">
        <f>VLOOKUP(A396,DBMS_TYPE_SIZES[],4,FALSE)</f>
        <v>9</v>
      </c>
      <c r="E396" t="s">
        <v>245</v>
      </c>
      <c r="F396" t="s">
        <v>445</v>
      </c>
      <c r="G396" t="s">
        <v>246</v>
      </c>
      <c r="H396" t="s">
        <v>62</v>
      </c>
      <c r="I396">
        <v>19</v>
      </c>
      <c r="J396">
        <v>9</v>
      </c>
      <c r="K396">
        <v>1</v>
      </c>
      <c r="L396">
        <v>0</v>
      </c>
    </row>
    <row r="397" spans="1:12">
      <c r="A397" t="str">
        <f t="shared" si="6"/>
        <v>varchar_0_50</v>
      </c>
      <c r="B397" s="21">
        <f>VLOOKUP(A397,DBMS_TYPE_SIZES[],2,FALSE)</f>
        <v>50</v>
      </c>
      <c r="C397" s="21">
        <f>VLOOKUP(A397,DBMS_TYPE_SIZES[],3,FALSE)</f>
        <v>50</v>
      </c>
      <c r="D397" s="21">
        <f>VLOOKUP(A397,DBMS_TYPE_SIZES[],4,FALSE)</f>
        <v>51</v>
      </c>
      <c r="E397" t="s">
        <v>55</v>
      </c>
      <c r="F397" t="s">
        <v>1311</v>
      </c>
      <c r="G397" t="s">
        <v>164</v>
      </c>
      <c r="H397" t="s">
        <v>86</v>
      </c>
      <c r="I397">
        <v>0</v>
      </c>
      <c r="J397">
        <v>50</v>
      </c>
      <c r="K397">
        <v>1</v>
      </c>
      <c r="L397">
        <v>1</v>
      </c>
    </row>
    <row r="398" spans="1:12">
      <c r="A398" t="str">
        <f t="shared" si="6"/>
        <v>int_10_4</v>
      </c>
      <c r="B398" s="21">
        <f>VLOOKUP(A398,DBMS_TYPE_SIZES[],2,FALSE)</f>
        <v>9</v>
      </c>
      <c r="C398" s="21">
        <f>VLOOKUP(A398,DBMS_TYPE_SIZES[],3,FALSE)</f>
        <v>4</v>
      </c>
      <c r="D398" s="21">
        <f>VLOOKUP(A398,DBMS_TYPE_SIZES[],4,FALSE)</f>
        <v>4</v>
      </c>
      <c r="E398" t="s">
        <v>55</v>
      </c>
      <c r="F398" t="s">
        <v>1312</v>
      </c>
      <c r="G398" t="s">
        <v>67</v>
      </c>
      <c r="H398" t="s">
        <v>18</v>
      </c>
      <c r="I398">
        <v>10</v>
      </c>
      <c r="J398">
        <v>4</v>
      </c>
      <c r="K398">
        <v>1</v>
      </c>
      <c r="L398">
        <v>0</v>
      </c>
    </row>
    <row r="399" spans="1:12">
      <c r="A399" t="str">
        <f t="shared" si="6"/>
        <v>numeric_19_9</v>
      </c>
      <c r="B399" s="21">
        <f>VLOOKUP(A399,DBMS_TYPE_SIZES[],2,FALSE)</f>
        <v>9</v>
      </c>
      <c r="C399" s="21">
        <f>VLOOKUP(A399,DBMS_TYPE_SIZES[],3,FALSE)</f>
        <v>9</v>
      </c>
      <c r="D399" s="21">
        <f>VLOOKUP(A399,DBMS_TYPE_SIZES[],4,FALSE)</f>
        <v>9</v>
      </c>
      <c r="E399" t="s">
        <v>55</v>
      </c>
      <c r="F399" t="s">
        <v>1636</v>
      </c>
      <c r="G399" t="s">
        <v>246</v>
      </c>
      <c r="H399" t="s">
        <v>62</v>
      </c>
      <c r="I399">
        <v>19</v>
      </c>
      <c r="J399">
        <v>9</v>
      </c>
      <c r="K399">
        <v>1</v>
      </c>
      <c r="L399">
        <v>0</v>
      </c>
    </row>
    <row r="400" spans="1:12">
      <c r="A400" t="str">
        <f t="shared" si="6"/>
        <v>numeric_19_9</v>
      </c>
      <c r="B400" s="21">
        <f>VLOOKUP(A400,DBMS_TYPE_SIZES[],2,FALSE)</f>
        <v>9</v>
      </c>
      <c r="C400" s="21">
        <f>VLOOKUP(A400,DBMS_TYPE_SIZES[],3,FALSE)</f>
        <v>9</v>
      </c>
      <c r="D400" s="21">
        <f>VLOOKUP(A400,DBMS_TYPE_SIZES[],4,FALSE)</f>
        <v>9</v>
      </c>
      <c r="E400" t="s">
        <v>55</v>
      </c>
      <c r="F400" t="s">
        <v>446</v>
      </c>
      <c r="G400" t="s">
        <v>248</v>
      </c>
      <c r="H400" t="s">
        <v>62</v>
      </c>
      <c r="I400">
        <v>19</v>
      </c>
      <c r="J400">
        <v>9</v>
      </c>
      <c r="K400">
        <v>1</v>
      </c>
      <c r="L400">
        <v>0</v>
      </c>
    </row>
    <row r="401" spans="1:12">
      <c r="A401" t="str">
        <f t="shared" si="6"/>
        <v>int_10_4</v>
      </c>
      <c r="B401" s="21">
        <f>VLOOKUP(A401,DBMS_TYPE_SIZES[],2,FALSE)</f>
        <v>9</v>
      </c>
      <c r="C401" s="21">
        <f>VLOOKUP(A401,DBMS_TYPE_SIZES[],3,FALSE)</f>
        <v>4</v>
      </c>
      <c r="D401" s="21">
        <f>VLOOKUP(A401,DBMS_TYPE_SIZES[],4,FALSE)</f>
        <v>4</v>
      </c>
      <c r="E401" t="s">
        <v>255</v>
      </c>
      <c r="F401" t="s">
        <v>447</v>
      </c>
      <c r="G401" t="s">
        <v>256</v>
      </c>
      <c r="H401" t="s">
        <v>18</v>
      </c>
      <c r="I401">
        <v>10</v>
      </c>
      <c r="J401">
        <v>4</v>
      </c>
      <c r="K401">
        <v>1</v>
      </c>
      <c r="L401">
        <v>0</v>
      </c>
    </row>
    <row r="402" spans="1:12">
      <c r="A402" t="str">
        <f t="shared" si="6"/>
        <v>int_10_4</v>
      </c>
      <c r="B402" s="21">
        <f>VLOOKUP(A402,DBMS_TYPE_SIZES[],2,FALSE)</f>
        <v>9</v>
      </c>
      <c r="C402" s="21">
        <f>VLOOKUP(A402,DBMS_TYPE_SIZES[],3,FALSE)</f>
        <v>4</v>
      </c>
      <c r="D402" s="21">
        <f>VLOOKUP(A402,DBMS_TYPE_SIZES[],4,FALSE)</f>
        <v>4</v>
      </c>
      <c r="E402" t="s">
        <v>257</v>
      </c>
      <c r="F402" t="s">
        <v>448</v>
      </c>
      <c r="G402" t="s">
        <v>249</v>
      </c>
      <c r="H402" t="s">
        <v>18</v>
      </c>
      <c r="I402">
        <v>10</v>
      </c>
      <c r="J402">
        <v>4</v>
      </c>
      <c r="K402">
        <v>1</v>
      </c>
      <c r="L402">
        <v>0</v>
      </c>
    </row>
    <row r="403" spans="1:12">
      <c r="A403" t="str">
        <f t="shared" si="6"/>
        <v>int_10_4</v>
      </c>
      <c r="B403" s="21">
        <f>VLOOKUP(A403,DBMS_TYPE_SIZES[],2,FALSE)</f>
        <v>9</v>
      </c>
      <c r="C403" s="21">
        <f>VLOOKUP(A403,DBMS_TYPE_SIZES[],3,FALSE)</f>
        <v>4</v>
      </c>
      <c r="D403" s="21">
        <f>VLOOKUP(A403,DBMS_TYPE_SIZES[],4,FALSE)</f>
        <v>4</v>
      </c>
      <c r="E403" t="s">
        <v>258</v>
      </c>
      <c r="F403" t="s">
        <v>1313</v>
      </c>
      <c r="G403" t="s">
        <v>67</v>
      </c>
      <c r="H403" t="s">
        <v>18</v>
      </c>
      <c r="I403">
        <v>10</v>
      </c>
      <c r="J403">
        <v>4</v>
      </c>
      <c r="K403">
        <v>1</v>
      </c>
      <c r="L403">
        <v>0</v>
      </c>
    </row>
    <row r="404" spans="1:12">
      <c r="A404" t="str">
        <f t="shared" si="6"/>
        <v>numeric_19_9</v>
      </c>
      <c r="B404" s="21">
        <f>VLOOKUP(A404,DBMS_TYPE_SIZES[],2,FALSE)</f>
        <v>9</v>
      </c>
      <c r="C404" s="21">
        <f>VLOOKUP(A404,DBMS_TYPE_SIZES[],3,FALSE)</f>
        <v>9</v>
      </c>
      <c r="D404" s="21">
        <f>VLOOKUP(A404,DBMS_TYPE_SIZES[],4,FALSE)</f>
        <v>9</v>
      </c>
      <c r="E404" t="s">
        <v>258</v>
      </c>
      <c r="F404" t="s">
        <v>449</v>
      </c>
      <c r="G404" t="s">
        <v>248</v>
      </c>
      <c r="H404" t="s">
        <v>62</v>
      </c>
      <c r="I404">
        <v>19</v>
      </c>
      <c r="J404">
        <v>9</v>
      </c>
      <c r="K404">
        <v>1</v>
      </c>
      <c r="L404">
        <v>0</v>
      </c>
    </row>
    <row r="405" spans="1:12">
      <c r="A405" t="str">
        <f t="shared" si="6"/>
        <v>int_10_4</v>
      </c>
      <c r="B405" s="21">
        <f>VLOOKUP(A405,DBMS_TYPE_SIZES[],2,FALSE)</f>
        <v>9</v>
      </c>
      <c r="C405" s="21">
        <f>VLOOKUP(A405,DBMS_TYPE_SIZES[],3,FALSE)</f>
        <v>4</v>
      </c>
      <c r="D405" s="21">
        <f>VLOOKUP(A405,DBMS_TYPE_SIZES[],4,FALSE)</f>
        <v>4</v>
      </c>
      <c r="E405" t="s">
        <v>258</v>
      </c>
      <c r="F405" t="s">
        <v>449</v>
      </c>
      <c r="G405" t="s">
        <v>67</v>
      </c>
      <c r="H405" t="s">
        <v>18</v>
      </c>
      <c r="I405">
        <v>10</v>
      </c>
      <c r="J405">
        <v>4</v>
      </c>
      <c r="K405">
        <v>0</v>
      </c>
      <c r="L405">
        <v>0</v>
      </c>
    </row>
    <row r="406" spans="1:12">
      <c r="A406" t="str">
        <f t="shared" si="6"/>
        <v>int_10_4</v>
      </c>
      <c r="B406" s="21">
        <f>VLOOKUP(A406,DBMS_TYPE_SIZES[],2,FALSE)</f>
        <v>9</v>
      </c>
      <c r="C406" s="21">
        <f>VLOOKUP(A406,DBMS_TYPE_SIZES[],3,FALSE)</f>
        <v>4</v>
      </c>
      <c r="D406" s="21">
        <f>VLOOKUP(A406,DBMS_TYPE_SIZES[],4,FALSE)</f>
        <v>4</v>
      </c>
      <c r="E406" t="s">
        <v>259</v>
      </c>
      <c r="F406" t="s">
        <v>1314</v>
      </c>
      <c r="G406" t="s">
        <v>67</v>
      </c>
      <c r="H406" t="s">
        <v>18</v>
      </c>
      <c r="I406">
        <v>10</v>
      </c>
      <c r="J406">
        <v>4</v>
      </c>
      <c r="K406">
        <v>1</v>
      </c>
      <c r="L406">
        <v>0</v>
      </c>
    </row>
    <row r="407" spans="1:12">
      <c r="A407" t="str">
        <f t="shared" si="6"/>
        <v>numeric_19_9</v>
      </c>
      <c r="B407" s="21">
        <f>VLOOKUP(A407,DBMS_TYPE_SIZES[],2,FALSE)</f>
        <v>9</v>
      </c>
      <c r="C407" s="21">
        <f>VLOOKUP(A407,DBMS_TYPE_SIZES[],3,FALSE)</f>
        <v>9</v>
      </c>
      <c r="D407" s="21">
        <f>VLOOKUP(A407,DBMS_TYPE_SIZES[],4,FALSE)</f>
        <v>9</v>
      </c>
      <c r="E407" t="s">
        <v>259</v>
      </c>
      <c r="F407" t="s">
        <v>1315</v>
      </c>
      <c r="G407" t="s">
        <v>248</v>
      </c>
      <c r="H407" t="s">
        <v>62</v>
      </c>
      <c r="I407">
        <v>19</v>
      </c>
      <c r="J407">
        <v>9</v>
      </c>
      <c r="K407">
        <v>1</v>
      </c>
      <c r="L407">
        <v>0</v>
      </c>
    </row>
    <row r="408" spans="1:12">
      <c r="A408" t="str">
        <f t="shared" si="6"/>
        <v>int_10_4</v>
      </c>
      <c r="B408" s="21">
        <f>VLOOKUP(A408,DBMS_TYPE_SIZES[],2,FALSE)</f>
        <v>9</v>
      </c>
      <c r="C408" s="21">
        <f>VLOOKUP(A408,DBMS_TYPE_SIZES[],3,FALSE)</f>
        <v>4</v>
      </c>
      <c r="D408" s="21">
        <f>VLOOKUP(A408,DBMS_TYPE_SIZES[],4,FALSE)</f>
        <v>4</v>
      </c>
      <c r="E408" t="s">
        <v>260</v>
      </c>
      <c r="F408" t="s">
        <v>1316</v>
      </c>
      <c r="G408" t="s">
        <v>67</v>
      </c>
      <c r="H408" t="s">
        <v>18</v>
      </c>
      <c r="I408">
        <v>10</v>
      </c>
      <c r="J408">
        <v>4</v>
      </c>
      <c r="K408">
        <v>1</v>
      </c>
      <c r="L408">
        <v>0</v>
      </c>
    </row>
    <row r="409" spans="1:12">
      <c r="A409" t="str">
        <f t="shared" si="6"/>
        <v>numeric_19_9</v>
      </c>
      <c r="B409" s="21">
        <f>VLOOKUP(A409,DBMS_TYPE_SIZES[],2,FALSE)</f>
        <v>9</v>
      </c>
      <c r="C409" s="21">
        <f>VLOOKUP(A409,DBMS_TYPE_SIZES[],3,FALSE)</f>
        <v>9</v>
      </c>
      <c r="D409" s="21">
        <f>VLOOKUP(A409,DBMS_TYPE_SIZES[],4,FALSE)</f>
        <v>9</v>
      </c>
      <c r="E409" t="s">
        <v>260</v>
      </c>
      <c r="F409" t="s">
        <v>1317</v>
      </c>
      <c r="G409" t="s">
        <v>248</v>
      </c>
      <c r="H409" t="s">
        <v>62</v>
      </c>
      <c r="I409">
        <v>19</v>
      </c>
      <c r="J409">
        <v>9</v>
      </c>
      <c r="K409">
        <v>1</v>
      </c>
      <c r="L409">
        <v>0</v>
      </c>
    </row>
    <row r="410" spans="1:12">
      <c r="A410" t="str">
        <f t="shared" si="6"/>
        <v>int_10_4</v>
      </c>
      <c r="B410" s="21">
        <f>VLOOKUP(A410,DBMS_TYPE_SIZES[],2,FALSE)</f>
        <v>9</v>
      </c>
      <c r="C410" s="21">
        <f>VLOOKUP(A410,DBMS_TYPE_SIZES[],3,FALSE)</f>
        <v>4</v>
      </c>
      <c r="D410" s="21">
        <f>VLOOKUP(A410,DBMS_TYPE_SIZES[],4,FALSE)</f>
        <v>4</v>
      </c>
      <c r="E410" t="s">
        <v>261</v>
      </c>
      <c r="F410" t="s">
        <v>1318</v>
      </c>
      <c r="G410" t="s">
        <v>67</v>
      </c>
      <c r="H410" t="s">
        <v>18</v>
      </c>
      <c r="I410">
        <v>10</v>
      </c>
      <c r="J410">
        <v>4</v>
      </c>
      <c r="K410">
        <v>1</v>
      </c>
      <c r="L410">
        <v>0</v>
      </c>
    </row>
    <row r="411" spans="1:12">
      <c r="A411" t="str">
        <f t="shared" si="6"/>
        <v>numeric_19_9</v>
      </c>
      <c r="B411" s="21">
        <f>VLOOKUP(A411,DBMS_TYPE_SIZES[],2,FALSE)</f>
        <v>9</v>
      </c>
      <c r="C411" s="21">
        <f>VLOOKUP(A411,DBMS_TYPE_SIZES[],3,FALSE)</f>
        <v>9</v>
      </c>
      <c r="D411" s="21">
        <f>VLOOKUP(A411,DBMS_TYPE_SIZES[],4,FALSE)</f>
        <v>9</v>
      </c>
      <c r="E411" t="s">
        <v>261</v>
      </c>
      <c r="F411" t="s">
        <v>450</v>
      </c>
      <c r="G411" t="s">
        <v>262</v>
      </c>
      <c r="H411" t="s">
        <v>62</v>
      </c>
      <c r="I411">
        <v>19</v>
      </c>
      <c r="J411">
        <v>9</v>
      </c>
      <c r="K411">
        <v>1</v>
      </c>
      <c r="L411">
        <v>0</v>
      </c>
    </row>
    <row r="412" spans="1:12">
      <c r="A412" t="str">
        <f t="shared" si="6"/>
        <v>varchar_0_255</v>
      </c>
      <c r="B412" s="21">
        <f>VLOOKUP(A412,DBMS_TYPE_SIZES[],2,FALSE)</f>
        <v>255</v>
      </c>
      <c r="C412" s="21">
        <f>VLOOKUP(A412,DBMS_TYPE_SIZES[],3,FALSE)</f>
        <v>255</v>
      </c>
      <c r="D412" s="21">
        <f>VLOOKUP(A412,DBMS_TYPE_SIZES[],4,FALSE)</f>
        <v>256</v>
      </c>
      <c r="E412" t="s">
        <v>266</v>
      </c>
      <c r="F412" t="s">
        <v>451</v>
      </c>
      <c r="G412" t="s">
        <v>267</v>
      </c>
      <c r="H412" t="s">
        <v>86</v>
      </c>
      <c r="I412">
        <v>0</v>
      </c>
      <c r="J412">
        <v>255</v>
      </c>
      <c r="K412">
        <v>1</v>
      </c>
      <c r="L412">
        <v>0</v>
      </c>
    </row>
    <row r="413" spans="1:12">
      <c r="A413" t="str">
        <f t="shared" si="6"/>
        <v>int_10_4</v>
      </c>
      <c r="B413" s="21">
        <f>VLOOKUP(A413,DBMS_TYPE_SIZES[],2,FALSE)</f>
        <v>9</v>
      </c>
      <c r="C413" s="21">
        <f>VLOOKUP(A413,DBMS_TYPE_SIZES[],3,FALSE)</f>
        <v>4</v>
      </c>
      <c r="D413" s="21">
        <f>VLOOKUP(A413,DBMS_TYPE_SIZES[],4,FALSE)</f>
        <v>4</v>
      </c>
      <c r="E413" t="s">
        <v>266</v>
      </c>
      <c r="F413" t="s">
        <v>452</v>
      </c>
      <c r="G413" t="s">
        <v>263</v>
      </c>
      <c r="H413" t="s">
        <v>18</v>
      </c>
      <c r="I413">
        <v>10</v>
      </c>
      <c r="J413">
        <v>4</v>
      </c>
      <c r="K413">
        <v>1</v>
      </c>
      <c r="L413">
        <v>0</v>
      </c>
    </row>
    <row r="414" spans="1:12">
      <c r="A414" t="str">
        <f t="shared" si="6"/>
        <v>numeric_19_9</v>
      </c>
      <c r="B414" s="21">
        <f>VLOOKUP(A414,DBMS_TYPE_SIZES[],2,FALSE)</f>
        <v>9</v>
      </c>
      <c r="C414" s="21">
        <f>VLOOKUP(A414,DBMS_TYPE_SIZES[],3,FALSE)</f>
        <v>9</v>
      </c>
      <c r="D414" s="21">
        <f>VLOOKUP(A414,DBMS_TYPE_SIZES[],4,FALSE)</f>
        <v>9</v>
      </c>
      <c r="E414" t="s">
        <v>268</v>
      </c>
      <c r="F414" t="s">
        <v>1706</v>
      </c>
      <c r="G414" t="s">
        <v>246</v>
      </c>
      <c r="H414" t="s">
        <v>62</v>
      </c>
      <c r="I414">
        <v>19</v>
      </c>
      <c r="J414">
        <v>9</v>
      </c>
      <c r="K414">
        <v>1</v>
      </c>
      <c r="L414">
        <v>1</v>
      </c>
    </row>
    <row r="415" spans="1:12">
      <c r="A415" t="str">
        <f t="shared" si="6"/>
        <v>int_10_4</v>
      </c>
      <c r="B415" s="21">
        <f>VLOOKUP(A415,DBMS_TYPE_SIZES[],2,FALSE)</f>
        <v>9</v>
      </c>
      <c r="C415" s="21">
        <f>VLOOKUP(A415,DBMS_TYPE_SIZES[],3,FALSE)</f>
        <v>4</v>
      </c>
      <c r="D415" s="21">
        <f>VLOOKUP(A415,DBMS_TYPE_SIZES[],4,FALSE)</f>
        <v>4</v>
      </c>
      <c r="E415" t="s">
        <v>268</v>
      </c>
      <c r="F415" t="s">
        <v>1319</v>
      </c>
      <c r="G415" t="s">
        <v>67</v>
      </c>
      <c r="H415" t="s">
        <v>18</v>
      </c>
      <c r="I415">
        <v>10</v>
      </c>
      <c r="J415">
        <v>4</v>
      </c>
      <c r="K415">
        <v>1</v>
      </c>
      <c r="L415">
        <v>0</v>
      </c>
    </row>
    <row r="416" spans="1:12">
      <c r="A416" t="str">
        <f t="shared" si="6"/>
        <v>numeric_19_9</v>
      </c>
      <c r="B416" s="21">
        <f>VLOOKUP(A416,DBMS_TYPE_SIZES[],2,FALSE)</f>
        <v>9</v>
      </c>
      <c r="C416" s="21">
        <f>VLOOKUP(A416,DBMS_TYPE_SIZES[],3,FALSE)</f>
        <v>9</v>
      </c>
      <c r="D416" s="21">
        <f>VLOOKUP(A416,DBMS_TYPE_SIZES[],4,FALSE)</f>
        <v>9</v>
      </c>
      <c r="E416" t="s">
        <v>268</v>
      </c>
      <c r="F416" t="s">
        <v>453</v>
      </c>
      <c r="G416" t="s">
        <v>269</v>
      </c>
      <c r="H416" t="s">
        <v>62</v>
      </c>
      <c r="I416">
        <v>19</v>
      </c>
      <c r="J416">
        <v>9</v>
      </c>
      <c r="K416">
        <v>1</v>
      </c>
      <c r="L416">
        <v>0</v>
      </c>
    </row>
    <row r="417" spans="1:12">
      <c r="A417" t="str">
        <f t="shared" si="6"/>
        <v>int_10_4</v>
      </c>
      <c r="B417" s="21">
        <f>VLOOKUP(A417,DBMS_TYPE_SIZES[],2,FALSE)</f>
        <v>9</v>
      </c>
      <c r="C417" s="21">
        <f>VLOOKUP(A417,DBMS_TYPE_SIZES[],3,FALSE)</f>
        <v>4</v>
      </c>
      <c r="D417" s="21">
        <f>VLOOKUP(A417,DBMS_TYPE_SIZES[],4,FALSE)</f>
        <v>4</v>
      </c>
      <c r="E417" t="s">
        <v>271</v>
      </c>
      <c r="F417" t="s">
        <v>1637</v>
      </c>
      <c r="G417" t="s">
        <v>289</v>
      </c>
      <c r="H417" t="s">
        <v>18</v>
      </c>
      <c r="I417">
        <v>10</v>
      </c>
      <c r="J417">
        <v>4</v>
      </c>
      <c r="K417">
        <v>1</v>
      </c>
      <c r="L417">
        <v>0</v>
      </c>
    </row>
    <row r="418" spans="1:12">
      <c r="A418" t="str">
        <f t="shared" si="6"/>
        <v>int_10_4</v>
      </c>
      <c r="B418" s="21">
        <f>VLOOKUP(A418,DBMS_TYPE_SIZES[],2,FALSE)</f>
        <v>9</v>
      </c>
      <c r="C418" s="21">
        <f>VLOOKUP(A418,DBMS_TYPE_SIZES[],3,FALSE)</f>
        <v>4</v>
      </c>
      <c r="D418" s="21">
        <f>VLOOKUP(A418,DBMS_TYPE_SIZES[],4,FALSE)</f>
        <v>4</v>
      </c>
      <c r="E418" t="s">
        <v>271</v>
      </c>
      <c r="F418" t="s">
        <v>1637</v>
      </c>
      <c r="G418" t="s">
        <v>531</v>
      </c>
      <c r="H418" t="s">
        <v>18</v>
      </c>
      <c r="I418">
        <v>10</v>
      </c>
      <c r="J418">
        <v>4</v>
      </c>
      <c r="K418">
        <v>0</v>
      </c>
      <c r="L418">
        <v>0</v>
      </c>
    </row>
    <row r="419" spans="1:12">
      <c r="A419" t="str">
        <f t="shared" si="6"/>
        <v>int_10_4</v>
      </c>
      <c r="B419" s="21">
        <f>VLOOKUP(A419,DBMS_TYPE_SIZES[],2,FALSE)</f>
        <v>9</v>
      </c>
      <c r="C419" s="21">
        <f>VLOOKUP(A419,DBMS_TYPE_SIZES[],3,FALSE)</f>
        <v>4</v>
      </c>
      <c r="D419" s="21">
        <f>VLOOKUP(A419,DBMS_TYPE_SIZES[],4,FALSE)</f>
        <v>4</v>
      </c>
      <c r="E419" t="s">
        <v>271</v>
      </c>
      <c r="F419" t="s">
        <v>1637</v>
      </c>
      <c r="G419" t="s">
        <v>291</v>
      </c>
      <c r="H419" t="s">
        <v>18</v>
      </c>
      <c r="I419">
        <v>10</v>
      </c>
      <c r="J419">
        <v>4</v>
      </c>
      <c r="K419">
        <v>0</v>
      </c>
      <c r="L419">
        <v>1</v>
      </c>
    </row>
    <row r="420" spans="1:12">
      <c r="A420" t="str">
        <f t="shared" si="6"/>
        <v>int_10_4</v>
      </c>
      <c r="B420" s="21">
        <f>VLOOKUP(A420,DBMS_TYPE_SIZES[],2,FALSE)</f>
        <v>9</v>
      </c>
      <c r="C420" s="21">
        <f>VLOOKUP(A420,DBMS_TYPE_SIZES[],3,FALSE)</f>
        <v>4</v>
      </c>
      <c r="D420" s="21">
        <f>VLOOKUP(A420,DBMS_TYPE_SIZES[],4,FALSE)</f>
        <v>4</v>
      </c>
      <c r="E420" t="s">
        <v>271</v>
      </c>
      <c r="F420" t="s">
        <v>1799</v>
      </c>
      <c r="G420" t="s">
        <v>288</v>
      </c>
      <c r="H420" t="s">
        <v>18</v>
      </c>
      <c r="I420">
        <v>10</v>
      </c>
      <c r="J420">
        <v>4</v>
      </c>
      <c r="K420">
        <v>1</v>
      </c>
      <c r="L420">
        <v>1</v>
      </c>
    </row>
    <row r="421" spans="1:12">
      <c r="A421" t="str">
        <f t="shared" si="6"/>
        <v>int_10_4</v>
      </c>
      <c r="B421" s="21">
        <f>VLOOKUP(A421,DBMS_TYPE_SIZES[],2,FALSE)</f>
        <v>9</v>
      </c>
      <c r="C421" s="21">
        <f>VLOOKUP(A421,DBMS_TYPE_SIZES[],3,FALSE)</f>
        <v>4</v>
      </c>
      <c r="D421" s="21">
        <f>VLOOKUP(A421,DBMS_TYPE_SIZES[],4,FALSE)</f>
        <v>4</v>
      </c>
      <c r="E421" t="s">
        <v>271</v>
      </c>
      <c r="F421" t="s">
        <v>454</v>
      </c>
      <c r="G421" t="s">
        <v>67</v>
      </c>
      <c r="H421" t="s">
        <v>18</v>
      </c>
      <c r="I421">
        <v>10</v>
      </c>
      <c r="J421">
        <v>4</v>
      </c>
      <c r="K421">
        <v>1</v>
      </c>
      <c r="L421">
        <v>0</v>
      </c>
    </row>
    <row r="422" spans="1:12">
      <c r="A422" t="str">
        <f t="shared" si="6"/>
        <v>int_10_4</v>
      </c>
      <c r="B422" s="21">
        <f>VLOOKUP(A422,DBMS_TYPE_SIZES[],2,FALSE)</f>
        <v>9</v>
      </c>
      <c r="C422" s="21">
        <f>VLOOKUP(A422,DBMS_TYPE_SIZES[],3,FALSE)</f>
        <v>4</v>
      </c>
      <c r="D422" s="21">
        <f>VLOOKUP(A422,DBMS_TYPE_SIZES[],4,FALSE)</f>
        <v>4</v>
      </c>
      <c r="E422" t="s">
        <v>271</v>
      </c>
      <c r="F422" t="s">
        <v>455</v>
      </c>
      <c r="G422" t="s">
        <v>64</v>
      </c>
      <c r="H422" t="s">
        <v>18</v>
      </c>
      <c r="I422">
        <v>10</v>
      </c>
      <c r="J422">
        <v>4</v>
      </c>
      <c r="K422">
        <v>1</v>
      </c>
      <c r="L422">
        <v>0</v>
      </c>
    </row>
    <row r="423" spans="1:12">
      <c r="A423" t="str">
        <f t="shared" si="6"/>
        <v>numeric_19_9</v>
      </c>
      <c r="B423" s="21">
        <f>VLOOKUP(A423,DBMS_TYPE_SIZES[],2,FALSE)</f>
        <v>9</v>
      </c>
      <c r="C423" s="21">
        <f>VLOOKUP(A423,DBMS_TYPE_SIZES[],3,FALSE)</f>
        <v>9</v>
      </c>
      <c r="D423" s="21">
        <f>VLOOKUP(A423,DBMS_TYPE_SIZES[],4,FALSE)</f>
        <v>9</v>
      </c>
      <c r="E423" t="s">
        <v>271</v>
      </c>
      <c r="F423" t="s">
        <v>456</v>
      </c>
      <c r="G423" t="s">
        <v>272</v>
      </c>
      <c r="H423" t="s">
        <v>62</v>
      </c>
      <c r="I423">
        <v>19</v>
      </c>
      <c r="J423">
        <v>9</v>
      </c>
      <c r="K423">
        <v>1</v>
      </c>
      <c r="L423">
        <v>0</v>
      </c>
    </row>
    <row r="424" spans="1:12">
      <c r="A424" t="str">
        <f t="shared" si="6"/>
        <v>int_10_4</v>
      </c>
      <c r="B424" s="21">
        <f>VLOOKUP(A424,DBMS_TYPE_SIZES[],2,FALSE)</f>
        <v>9</v>
      </c>
      <c r="C424" s="21">
        <f>VLOOKUP(A424,DBMS_TYPE_SIZES[],3,FALSE)</f>
        <v>4</v>
      </c>
      <c r="D424" s="21">
        <f>VLOOKUP(A424,DBMS_TYPE_SIZES[],4,FALSE)</f>
        <v>4</v>
      </c>
      <c r="E424" t="s">
        <v>273</v>
      </c>
      <c r="F424" t="s">
        <v>457</v>
      </c>
      <c r="G424" t="s">
        <v>274</v>
      </c>
      <c r="H424" t="s">
        <v>18</v>
      </c>
      <c r="I424">
        <v>10</v>
      </c>
      <c r="J424">
        <v>4</v>
      </c>
      <c r="K424">
        <v>1</v>
      </c>
      <c r="L424">
        <v>0</v>
      </c>
    </row>
    <row r="425" spans="1:12">
      <c r="A425" t="str">
        <f t="shared" si="6"/>
        <v>int_10_4</v>
      </c>
      <c r="B425" s="21">
        <f>VLOOKUP(A425,DBMS_TYPE_SIZES[],2,FALSE)</f>
        <v>9</v>
      </c>
      <c r="C425" s="21">
        <f>VLOOKUP(A425,DBMS_TYPE_SIZES[],3,FALSE)</f>
        <v>4</v>
      </c>
      <c r="D425" s="21">
        <f>VLOOKUP(A425,DBMS_TYPE_SIZES[],4,FALSE)</f>
        <v>4</v>
      </c>
      <c r="E425" t="s">
        <v>275</v>
      </c>
      <c r="F425" t="s">
        <v>458</v>
      </c>
      <c r="G425" t="s">
        <v>276</v>
      </c>
      <c r="H425" t="s">
        <v>18</v>
      </c>
      <c r="I425">
        <v>10</v>
      </c>
      <c r="J425">
        <v>4</v>
      </c>
      <c r="K425">
        <v>1</v>
      </c>
      <c r="L425">
        <v>0</v>
      </c>
    </row>
    <row r="426" spans="1:12">
      <c r="A426" t="str">
        <f t="shared" si="6"/>
        <v>int_10_4</v>
      </c>
      <c r="B426" s="21">
        <f>VLOOKUP(A426,DBMS_TYPE_SIZES[],2,FALSE)</f>
        <v>9</v>
      </c>
      <c r="C426" s="21">
        <f>VLOOKUP(A426,DBMS_TYPE_SIZES[],3,FALSE)</f>
        <v>4</v>
      </c>
      <c r="D426" s="21">
        <f>VLOOKUP(A426,DBMS_TYPE_SIZES[],4,FALSE)</f>
        <v>4</v>
      </c>
      <c r="E426" t="s">
        <v>277</v>
      </c>
      <c r="F426" t="s">
        <v>459</v>
      </c>
      <c r="G426" t="s">
        <v>278</v>
      </c>
      <c r="H426" t="s">
        <v>18</v>
      </c>
      <c r="I426">
        <v>10</v>
      </c>
      <c r="J426">
        <v>4</v>
      </c>
      <c r="K426">
        <v>1</v>
      </c>
      <c r="L426">
        <v>0</v>
      </c>
    </row>
    <row r="427" spans="1:12">
      <c r="A427" t="str">
        <f t="shared" si="6"/>
        <v>int_10_4</v>
      </c>
      <c r="B427" s="21">
        <f>VLOOKUP(A427,DBMS_TYPE_SIZES[],2,FALSE)</f>
        <v>9</v>
      </c>
      <c r="C427" s="21">
        <f>VLOOKUP(A427,DBMS_TYPE_SIZES[],3,FALSE)</f>
        <v>4</v>
      </c>
      <c r="D427" s="21">
        <f>VLOOKUP(A427,DBMS_TYPE_SIZES[],4,FALSE)</f>
        <v>4</v>
      </c>
      <c r="E427" t="s">
        <v>279</v>
      </c>
      <c r="F427" t="s">
        <v>460</v>
      </c>
      <c r="G427" t="s">
        <v>280</v>
      </c>
      <c r="H427" t="s">
        <v>18</v>
      </c>
      <c r="I427">
        <v>10</v>
      </c>
      <c r="J427">
        <v>4</v>
      </c>
      <c r="K427">
        <v>1</v>
      </c>
      <c r="L427">
        <v>0</v>
      </c>
    </row>
    <row r="428" spans="1:12">
      <c r="A428" t="str">
        <f t="shared" si="6"/>
        <v>numeric_19_9</v>
      </c>
      <c r="B428" s="21">
        <f>VLOOKUP(A428,DBMS_TYPE_SIZES[],2,FALSE)</f>
        <v>9</v>
      </c>
      <c r="C428" s="21">
        <f>VLOOKUP(A428,DBMS_TYPE_SIZES[],3,FALSE)</f>
        <v>9</v>
      </c>
      <c r="D428" s="21">
        <f>VLOOKUP(A428,DBMS_TYPE_SIZES[],4,FALSE)</f>
        <v>9</v>
      </c>
      <c r="E428" t="s">
        <v>1056</v>
      </c>
      <c r="F428" t="s">
        <v>1638</v>
      </c>
      <c r="G428" t="s">
        <v>96</v>
      </c>
      <c r="H428" t="s">
        <v>62</v>
      </c>
      <c r="I428">
        <v>19</v>
      </c>
      <c r="J428">
        <v>9</v>
      </c>
      <c r="K428">
        <v>1</v>
      </c>
      <c r="L428">
        <v>0</v>
      </c>
    </row>
    <row r="429" spans="1:12">
      <c r="A429" t="str">
        <f t="shared" si="6"/>
        <v>int_10_4</v>
      </c>
      <c r="B429" s="21">
        <f>VLOOKUP(A429,DBMS_TYPE_SIZES[],2,FALSE)</f>
        <v>9</v>
      </c>
      <c r="C429" s="21">
        <f>VLOOKUP(A429,DBMS_TYPE_SIZES[],3,FALSE)</f>
        <v>4</v>
      </c>
      <c r="D429" s="21">
        <f>VLOOKUP(A429,DBMS_TYPE_SIZES[],4,FALSE)</f>
        <v>4</v>
      </c>
      <c r="E429" t="s">
        <v>281</v>
      </c>
      <c r="F429" t="s">
        <v>1639</v>
      </c>
      <c r="G429" t="s">
        <v>282</v>
      </c>
      <c r="H429" t="s">
        <v>18</v>
      </c>
      <c r="I429">
        <v>10</v>
      </c>
      <c r="J429">
        <v>4</v>
      </c>
      <c r="K429">
        <v>1</v>
      </c>
      <c r="L429">
        <v>0</v>
      </c>
    </row>
    <row r="430" spans="1:12">
      <c r="A430" t="str">
        <f t="shared" si="6"/>
        <v>int_10_4</v>
      </c>
      <c r="B430" s="21">
        <f>VLOOKUP(A430,DBMS_TYPE_SIZES[],2,FALSE)</f>
        <v>9</v>
      </c>
      <c r="C430" s="21">
        <f>VLOOKUP(A430,DBMS_TYPE_SIZES[],3,FALSE)</f>
        <v>4</v>
      </c>
      <c r="D430" s="21">
        <f>VLOOKUP(A430,DBMS_TYPE_SIZES[],4,FALSE)</f>
        <v>4</v>
      </c>
      <c r="E430" t="s">
        <v>283</v>
      </c>
      <c r="F430" t="s">
        <v>461</v>
      </c>
      <c r="G430" t="s">
        <v>284</v>
      </c>
      <c r="H430" t="s">
        <v>18</v>
      </c>
      <c r="I430">
        <v>10</v>
      </c>
      <c r="J430">
        <v>4</v>
      </c>
      <c r="K430">
        <v>1</v>
      </c>
      <c r="L430">
        <v>1</v>
      </c>
    </row>
    <row r="431" spans="1:12">
      <c r="A431" t="str">
        <f t="shared" si="6"/>
        <v>int_10_4</v>
      </c>
      <c r="B431" s="21">
        <f>VLOOKUP(A431,DBMS_TYPE_SIZES[],2,FALSE)</f>
        <v>9</v>
      </c>
      <c r="C431" s="21">
        <f>VLOOKUP(A431,DBMS_TYPE_SIZES[],3,FALSE)</f>
        <v>4</v>
      </c>
      <c r="D431" s="21">
        <f>VLOOKUP(A431,DBMS_TYPE_SIZES[],4,FALSE)</f>
        <v>4</v>
      </c>
      <c r="E431" t="s">
        <v>283</v>
      </c>
      <c r="F431" t="s">
        <v>461</v>
      </c>
      <c r="G431" t="s">
        <v>285</v>
      </c>
      <c r="H431" t="s">
        <v>18</v>
      </c>
      <c r="I431">
        <v>10</v>
      </c>
      <c r="J431">
        <v>4</v>
      </c>
      <c r="K431">
        <v>0</v>
      </c>
      <c r="L431">
        <v>1</v>
      </c>
    </row>
    <row r="432" spans="1:12">
      <c r="A432" t="str">
        <f t="shared" si="6"/>
        <v>int_10_4</v>
      </c>
      <c r="B432" s="21">
        <f>VLOOKUP(A432,DBMS_TYPE_SIZES[],2,FALSE)</f>
        <v>9</v>
      </c>
      <c r="C432" s="21">
        <f>VLOOKUP(A432,DBMS_TYPE_SIZES[],3,FALSE)</f>
        <v>4</v>
      </c>
      <c r="D432" s="21">
        <f>VLOOKUP(A432,DBMS_TYPE_SIZES[],4,FALSE)</f>
        <v>4</v>
      </c>
      <c r="E432" t="s">
        <v>283</v>
      </c>
      <c r="F432" t="s">
        <v>461</v>
      </c>
      <c r="G432" t="s">
        <v>264</v>
      </c>
      <c r="H432" t="s">
        <v>18</v>
      </c>
      <c r="I432">
        <v>10</v>
      </c>
      <c r="J432">
        <v>4</v>
      </c>
      <c r="K432">
        <v>0</v>
      </c>
      <c r="L432">
        <v>0</v>
      </c>
    </row>
    <row r="433" spans="1:12">
      <c r="A433" t="str">
        <f t="shared" si="6"/>
        <v>int_10_4</v>
      </c>
      <c r="B433" s="21">
        <f>VLOOKUP(A433,DBMS_TYPE_SIZES[],2,FALSE)</f>
        <v>9</v>
      </c>
      <c r="C433" s="21">
        <f>VLOOKUP(A433,DBMS_TYPE_SIZES[],3,FALSE)</f>
        <v>4</v>
      </c>
      <c r="D433" s="21">
        <f>VLOOKUP(A433,DBMS_TYPE_SIZES[],4,FALSE)</f>
        <v>4</v>
      </c>
      <c r="E433" t="s">
        <v>283</v>
      </c>
      <c r="F433" t="s">
        <v>462</v>
      </c>
      <c r="G433" t="s">
        <v>284</v>
      </c>
      <c r="H433" t="s">
        <v>18</v>
      </c>
      <c r="I433">
        <v>10</v>
      </c>
      <c r="J433">
        <v>4</v>
      </c>
      <c r="K433">
        <v>1</v>
      </c>
      <c r="L433">
        <v>1</v>
      </c>
    </row>
    <row r="434" spans="1:12">
      <c r="A434" t="str">
        <f t="shared" si="6"/>
        <v>int_10_4</v>
      </c>
      <c r="B434" s="21">
        <f>VLOOKUP(A434,DBMS_TYPE_SIZES[],2,FALSE)</f>
        <v>9</v>
      </c>
      <c r="C434" s="21">
        <f>VLOOKUP(A434,DBMS_TYPE_SIZES[],3,FALSE)</f>
        <v>4</v>
      </c>
      <c r="D434" s="21">
        <f>VLOOKUP(A434,DBMS_TYPE_SIZES[],4,FALSE)</f>
        <v>4</v>
      </c>
      <c r="E434" t="s">
        <v>283</v>
      </c>
      <c r="F434" t="s">
        <v>462</v>
      </c>
      <c r="G434" t="s">
        <v>285</v>
      </c>
      <c r="H434" t="s">
        <v>18</v>
      </c>
      <c r="I434">
        <v>10</v>
      </c>
      <c r="J434">
        <v>4</v>
      </c>
      <c r="K434">
        <v>0</v>
      </c>
      <c r="L434">
        <v>1</v>
      </c>
    </row>
    <row r="435" spans="1:12">
      <c r="A435" t="str">
        <f t="shared" si="6"/>
        <v>varchar_0_32</v>
      </c>
      <c r="B435" s="21">
        <f>VLOOKUP(A435,DBMS_TYPE_SIZES[],2,FALSE)</f>
        <v>32</v>
      </c>
      <c r="C435" s="21">
        <f>VLOOKUP(A435,DBMS_TYPE_SIZES[],3,FALSE)</f>
        <v>32</v>
      </c>
      <c r="D435" s="21">
        <f>VLOOKUP(A435,DBMS_TYPE_SIZES[],4,FALSE)</f>
        <v>33</v>
      </c>
      <c r="E435" t="s">
        <v>283</v>
      </c>
      <c r="F435" t="s">
        <v>463</v>
      </c>
      <c r="G435" t="s">
        <v>286</v>
      </c>
      <c r="H435" t="s">
        <v>86</v>
      </c>
      <c r="I435">
        <v>0</v>
      </c>
      <c r="J435">
        <v>32</v>
      </c>
      <c r="K435">
        <v>1</v>
      </c>
      <c r="L435">
        <v>1</v>
      </c>
    </row>
    <row r="436" spans="1:12">
      <c r="A436" t="str">
        <f t="shared" si="6"/>
        <v>int_10_4</v>
      </c>
      <c r="B436" s="21">
        <f>VLOOKUP(A436,DBMS_TYPE_SIZES[],2,FALSE)</f>
        <v>9</v>
      </c>
      <c r="C436" s="21">
        <f>VLOOKUP(A436,DBMS_TYPE_SIZES[],3,FALSE)</f>
        <v>4</v>
      </c>
      <c r="D436" s="21">
        <f>VLOOKUP(A436,DBMS_TYPE_SIZES[],4,FALSE)</f>
        <v>4</v>
      </c>
      <c r="E436" t="s">
        <v>283</v>
      </c>
      <c r="F436" t="s">
        <v>464</v>
      </c>
      <c r="G436" t="s">
        <v>264</v>
      </c>
      <c r="H436" t="s">
        <v>18</v>
      </c>
      <c r="I436">
        <v>10</v>
      </c>
      <c r="J436">
        <v>4</v>
      </c>
      <c r="K436">
        <v>1</v>
      </c>
      <c r="L436">
        <v>0</v>
      </c>
    </row>
    <row r="437" spans="1:12">
      <c r="A437" t="str">
        <f t="shared" si="6"/>
        <v>int_10_4</v>
      </c>
      <c r="B437" s="21">
        <f>VLOOKUP(A437,DBMS_TYPE_SIZES[],2,FALSE)</f>
        <v>9</v>
      </c>
      <c r="C437" s="21">
        <f>VLOOKUP(A437,DBMS_TYPE_SIZES[],3,FALSE)</f>
        <v>4</v>
      </c>
      <c r="D437" s="21">
        <f>VLOOKUP(A437,DBMS_TYPE_SIZES[],4,FALSE)</f>
        <v>4</v>
      </c>
      <c r="E437" t="s">
        <v>1655</v>
      </c>
      <c r="F437" t="s">
        <v>1707</v>
      </c>
      <c r="G437" t="s">
        <v>1650</v>
      </c>
      <c r="H437" t="s">
        <v>18</v>
      </c>
      <c r="I437">
        <v>10</v>
      </c>
      <c r="J437">
        <v>4</v>
      </c>
      <c r="K437">
        <v>1</v>
      </c>
      <c r="L437">
        <v>0</v>
      </c>
    </row>
    <row r="438" spans="1:12">
      <c r="A438" t="str">
        <f t="shared" si="6"/>
        <v>tinyint_3_1</v>
      </c>
      <c r="B438" s="21" t="e">
        <f>VLOOKUP(A438,DBMS_TYPE_SIZES[],2,FALSE)</f>
        <v>#N/A</v>
      </c>
      <c r="C438" s="21" t="e">
        <f>VLOOKUP(A438,DBMS_TYPE_SIZES[],3,FALSE)</f>
        <v>#N/A</v>
      </c>
      <c r="D438" s="21" t="e">
        <f>VLOOKUP(A438,DBMS_TYPE_SIZES[],4,FALSE)</f>
        <v>#N/A</v>
      </c>
      <c r="E438" t="s">
        <v>1655</v>
      </c>
      <c r="F438" t="s">
        <v>1707</v>
      </c>
      <c r="G438" t="s">
        <v>1651</v>
      </c>
      <c r="H438" t="s">
        <v>1652</v>
      </c>
      <c r="I438">
        <v>3</v>
      </c>
      <c r="J438">
        <v>1</v>
      </c>
      <c r="K438">
        <v>0</v>
      </c>
      <c r="L438">
        <v>0</v>
      </c>
    </row>
    <row r="439" spans="1:12">
      <c r="A439" t="str">
        <f t="shared" si="6"/>
        <v>varchar_0_255</v>
      </c>
      <c r="B439" s="21">
        <f>VLOOKUP(A439,DBMS_TYPE_SIZES[],2,FALSE)</f>
        <v>255</v>
      </c>
      <c r="C439" s="21">
        <f>VLOOKUP(A439,DBMS_TYPE_SIZES[],3,FALSE)</f>
        <v>255</v>
      </c>
      <c r="D439" s="21">
        <f>VLOOKUP(A439,DBMS_TYPE_SIZES[],4,FALSE)</f>
        <v>256</v>
      </c>
      <c r="E439" t="s">
        <v>1655</v>
      </c>
      <c r="F439" t="s">
        <v>1707</v>
      </c>
      <c r="G439" t="s">
        <v>731</v>
      </c>
      <c r="H439" t="s">
        <v>86</v>
      </c>
      <c r="I439">
        <v>0</v>
      </c>
      <c r="J439">
        <v>255</v>
      </c>
      <c r="K439">
        <v>0</v>
      </c>
      <c r="L439">
        <v>0</v>
      </c>
    </row>
    <row r="440" spans="1:12">
      <c r="A440" t="str">
        <f t="shared" si="6"/>
        <v>varchar_0_255</v>
      </c>
      <c r="B440" s="21">
        <f>VLOOKUP(A440,DBMS_TYPE_SIZES[],2,FALSE)</f>
        <v>255</v>
      </c>
      <c r="C440" s="21">
        <f>VLOOKUP(A440,DBMS_TYPE_SIZES[],3,FALSE)</f>
        <v>255</v>
      </c>
      <c r="D440" s="21">
        <f>VLOOKUP(A440,DBMS_TYPE_SIZES[],4,FALSE)</f>
        <v>256</v>
      </c>
      <c r="E440" t="s">
        <v>1655</v>
      </c>
      <c r="F440" t="s">
        <v>1707</v>
      </c>
      <c r="G440" t="s">
        <v>1653</v>
      </c>
      <c r="H440" t="s">
        <v>86</v>
      </c>
      <c r="I440">
        <v>0</v>
      </c>
      <c r="J440">
        <v>255</v>
      </c>
      <c r="K440">
        <v>0</v>
      </c>
      <c r="L440">
        <v>0</v>
      </c>
    </row>
    <row r="441" spans="1:12">
      <c r="A441" t="str">
        <f t="shared" si="6"/>
        <v>int_10_4</v>
      </c>
      <c r="B441" s="21">
        <f>VLOOKUP(A441,DBMS_TYPE_SIZES[],2,FALSE)</f>
        <v>9</v>
      </c>
      <c r="C441" s="21">
        <f>VLOOKUP(A441,DBMS_TYPE_SIZES[],3,FALSE)</f>
        <v>4</v>
      </c>
      <c r="D441" s="21">
        <f>VLOOKUP(A441,DBMS_TYPE_SIZES[],4,FALSE)</f>
        <v>4</v>
      </c>
      <c r="E441" t="s">
        <v>1655</v>
      </c>
      <c r="F441" t="s">
        <v>1708</v>
      </c>
      <c r="G441" t="s">
        <v>288</v>
      </c>
      <c r="H441" t="s">
        <v>18</v>
      </c>
      <c r="I441">
        <v>10</v>
      </c>
      <c r="J441">
        <v>4</v>
      </c>
      <c r="K441">
        <v>1</v>
      </c>
      <c r="L441">
        <v>0</v>
      </c>
    </row>
    <row r="442" spans="1:12">
      <c r="A442" t="str">
        <f t="shared" si="6"/>
        <v>varchar_0_255</v>
      </c>
      <c r="B442" s="21">
        <f>VLOOKUP(A442,DBMS_TYPE_SIZES[],2,FALSE)</f>
        <v>255</v>
      </c>
      <c r="C442" s="21">
        <f>VLOOKUP(A442,DBMS_TYPE_SIZES[],3,FALSE)</f>
        <v>255</v>
      </c>
      <c r="D442" s="21">
        <f>VLOOKUP(A442,DBMS_TYPE_SIZES[],4,FALSE)</f>
        <v>256</v>
      </c>
      <c r="E442" t="s">
        <v>1655</v>
      </c>
      <c r="F442" t="s">
        <v>1709</v>
      </c>
      <c r="G442" t="s">
        <v>731</v>
      </c>
      <c r="H442" t="s">
        <v>86</v>
      </c>
      <c r="I442">
        <v>0</v>
      </c>
      <c r="J442">
        <v>255</v>
      </c>
      <c r="K442">
        <v>1</v>
      </c>
      <c r="L442">
        <v>0</v>
      </c>
    </row>
    <row r="443" spans="1:12">
      <c r="A443" t="str">
        <f t="shared" si="6"/>
        <v>int_10_4</v>
      </c>
      <c r="B443" s="21">
        <f>VLOOKUP(A443,DBMS_TYPE_SIZES[],2,FALSE)</f>
        <v>9</v>
      </c>
      <c r="C443" s="21">
        <f>VLOOKUP(A443,DBMS_TYPE_SIZES[],3,FALSE)</f>
        <v>4</v>
      </c>
      <c r="D443" s="21">
        <f>VLOOKUP(A443,DBMS_TYPE_SIZES[],4,FALSE)</f>
        <v>4</v>
      </c>
      <c r="E443" t="s">
        <v>1655</v>
      </c>
      <c r="F443" t="s">
        <v>1709</v>
      </c>
      <c r="G443" t="s">
        <v>264</v>
      </c>
      <c r="H443" t="s">
        <v>18</v>
      </c>
      <c r="I443">
        <v>10</v>
      </c>
      <c r="J443">
        <v>4</v>
      </c>
      <c r="K443">
        <v>0</v>
      </c>
      <c r="L443">
        <v>0</v>
      </c>
    </row>
    <row r="444" spans="1:12">
      <c r="A444" t="str">
        <f t="shared" si="6"/>
        <v>varchar_0_255</v>
      </c>
      <c r="B444" s="21">
        <f>VLOOKUP(A444,DBMS_TYPE_SIZES[],2,FALSE)</f>
        <v>255</v>
      </c>
      <c r="C444" s="21">
        <f>VLOOKUP(A444,DBMS_TYPE_SIZES[],3,FALSE)</f>
        <v>255</v>
      </c>
      <c r="D444" s="21">
        <f>VLOOKUP(A444,DBMS_TYPE_SIZES[],4,FALSE)</f>
        <v>256</v>
      </c>
      <c r="E444" t="s">
        <v>1655</v>
      </c>
      <c r="F444" t="s">
        <v>1709</v>
      </c>
      <c r="G444" t="s">
        <v>1653</v>
      </c>
      <c r="H444" t="s">
        <v>86</v>
      </c>
      <c r="I444">
        <v>0</v>
      </c>
      <c r="J444">
        <v>255</v>
      </c>
      <c r="K444">
        <v>0</v>
      </c>
      <c r="L444">
        <v>0</v>
      </c>
    </row>
    <row r="445" spans="1:12">
      <c r="A445" t="str">
        <f t="shared" si="6"/>
        <v>int_10_4</v>
      </c>
      <c r="B445" s="21">
        <f>VLOOKUP(A445,DBMS_TYPE_SIZES[],2,FALSE)</f>
        <v>9</v>
      </c>
      <c r="C445" s="21">
        <f>VLOOKUP(A445,DBMS_TYPE_SIZES[],3,FALSE)</f>
        <v>4</v>
      </c>
      <c r="D445" s="21">
        <f>VLOOKUP(A445,DBMS_TYPE_SIZES[],4,FALSE)</f>
        <v>4</v>
      </c>
      <c r="E445" t="s">
        <v>1073</v>
      </c>
      <c r="F445" t="s">
        <v>1640</v>
      </c>
      <c r="G445" t="s">
        <v>316</v>
      </c>
      <c r="H445" t="s">
        <v>18</v>
      </c>
      <c r="I445">
        <v>10</v>
      </c>
      <c r="J445">
        <v>4</v>
      </c>
      <c r="K445">
        <v>1</v>
      </c>
      <c r="L445">
        <v>0</v>
      </c>
    </row>
    <row r="446" spans="1:12">
      <c r="A446" t="str">
        <f t="shared" si="6"/>
        <v>int_10_4</v>
      </c>
      <c r="B446" s="21">
        <f>VLOOKUP(A446,DBMS_TYPE_SIZES[],2,FALSE)</f>
        <v>9</v>
      </c>
      <c r="C446" s="21">
        <f>VLOOKUP(A446,DBMS_TYPE_SIZES[],3,FALSE)</f>
        <v>4</v>
      </c>
      <c r="D446" s="21">
        <f>VLOOKUP(A446,DBMS_TYPE_SIZES[],4,FALSE)</f>
        <v>4</v>
      </c>
      <c r="E446" t="s">
        <v>1073</v>
      </c>
      <c r="F446" t="s">
        <v>1640</v>
      </c>
      <c r="G446" t="s">
        <v>289</v>
      </c>
      <c r="H446" t="s">
        <v>18</v>
      </c>
      <c r="I446">
        <v>10</v>
      </c>
      <c r="J446">
        <v>4</v>
      </c>
      <c r="K446">
        <v>0</v>
      </c>
      <c r="L446">
        <v>0</v>
      </c>
    </row>
    <row r="447" spans="1:12">
      <c r="A447" t="str">
        <f t="shared" si="6"/>
        <v>int_10_4</v>
      </c>
      <c r="B447" s="21">
        <f>VLOOKUP(A447,DBMS_TYPE_SIZES[],2,FALSE)</f>
        <v>9</v>
      </c>
      <c r="C447" s="21">
        <f>VLOOKUP(A447,DBMS_TYPE_SIZES[],3,FALSE)</f>
        <v>4</v>
      </c>
      <c r="D447" s="21">
        <f>VLOOKUP(A447,DBMS_TYPE_SIZES[],4,FALSE)</f>
        <v>4</v>
      </c>
      <c r="E447" t="s">
        <v>287</v>
      </c>
      <c r="F447" t="s">
        <v>1641</v>
      </c>
      <c r="G447" t="s">
        <v>289</v>
      </c>
      <c r="H447" t="s">
        <v>18</v>
      </c>
      <c r="I447">
        <v>10</v>
      </c>
      <c r="J447">
        <v>4</v>
      </c>
      <c r="K447">
        <v>1</v>
      </c>
      <c r="L447">
        <v>0</v>
      </c>
    </row>
    <row r="448" spans="1:12">
      <c r="A448" t="str">
        <f t="shared" si="6"/>
        <v>int_10_4</v>
      </c>
      <c r="B448" s="21">
        <f>VLOOKUP(A448,DBMS_TYPE_SIZES[],2,FALSE)</f>
        <v>9</v>
      </c>
      <c r="C448" s="21">
        <f>VLOOKUP(A448,DBMS_TYPE_SIZES[],3,FALSE)</f>
        <v>4</v>
      </c>
      <c r="D448" s="21">
        <f>VLOOKUP(A448,DBMS_TYPE_SIZES[],4,FALSE)</f>
        <v>4</v>
      </c>
      <c r="E448" t="s">
        <v>287</v>
      </c>
      <c r="F448" t="s">
        <v>1641</v>
      </c>
      <c r="G448" t="s">
        <v>264</v>
      </c>
      <c r="H448" t="s">
        <v>18</v>
      </c>
      <c r="I448">
        <v>10</v>
      </c>
      <c r="J448">
        <v>4</v>
      </c>
      <c r="K448">
        <v>0</v>
      </c>
      <c r="L448">
        <v>0</v>
      </c>
    </row>
    <row r="449" spans="1:12">
      <c r="A449" t="str">
        <f t="shared" si="6"/>
        <v>int_10_4</v>
      </c>
      <c r="B449" s="21">
        <f>VLOOKUP(A449,DBMS_TYPE_SIZES[],2,FALSE)</f>
        <v>9</v>
      </c>
      <c r="C449" s="21">
        <f>VLOOKUP(A449,DBMS_TYPE_SIZES[],3,FALSE)</f>
        <v>4</v>
      </c>
      <c r="D449" s="21">
        <f>VLOOKUP(A449,DBMS_TYPE_SIZES[],4,FALSE)</f>
        <v>4</v>
      </c>
      <c r="E449" t="s">
        <v>287</v>
      </c>
      <c r="F449" t="s">
        <v>1641</v>
      </c>
      <c r="G449" t="s">
        <v>291</v>
      </c>
      <c r="H449" t="s">
        <v>18</v>
      </c>
      <c r="I449">
        <v>10</v>
      </c>
      <c r="J449">
        <v>4</v>
      </c>
      <c r="K449">
        <v>0</v>
      </c>
      <c r="L449">
        <v>1</v>
      </c>
    </row>
    <row r="450" spans="1:12">
      <c r="A450" t="str">
        <f t="shared" si="6"/>
        <v>int_10_4</v>
      </c>
      <c r="B450" s="21">
        <f>VLOOKUP(A450,DBMS_TYPE_SIZES[],2,FALSE)</f>
        <v>9</v>
      </c>
      <c r="C450" s="21">
        <f>VLOOKUP(A450,DBMS_TYPE_SIZES[],3,FALSE)</f>
        <v>4</v>
      </c>
      <c r="D450" s="21">
        <f>VLOOKUP(A450,DBMS_TYPE_SIZES[],4,FALSE)</f>
        <v>4</v>
      </c>
      <c r="E450" t="s">
        <v>287</v>
      </c>
      <c r="F450" t="s">
        <v>465</v>
      </c>
      <c r="G450" t="s">
        <v>289</v>
      </c>
      <c r="H450" t="s">
        <v>18</v>
      </c>
      <c r="I450">
        <v>10</v>
      </c>
      <c r="J450">
        <v>4</v>
      </c>
      <c r="K450">
        <v>1</v>
      </c>
      <c r="L450">
        <v>0</v>
      </c>
    </row>
    <row r="451" spans="1:12">
      <c r="A451" t="str">
        <f t="shared" si="6"/>
        <v>int_10_4</v>
      </c>
      <c r="B451" s="21">
        <f>VLOOKUP(A451,DBMS_TYPE_SIZES[],2,FALSE)</f>
        <v>9</v>
      </c>
      <c r="C451" s="21">
        <f>VLOOKUP(A451,DBMS_TYPE_SIZES[],3,FALSE)</f>
        <v>4</v>
      </c>
      <c r="D451" s="21">
        <f>VLOOKUP(A451,DBMS_TYPE_SIZES[],4,FALSE)</f>
        <v>4</v>
      </c>
      <c r="E451" t="s">
        <v>287</v>
      </c>
      <c r="F451" t="s">
        <v>466</v>
      </c>
      <c r="G451" t="s">
        <v>264</v>
      </c>
      <c r="H451" t="s">
        <v>18</v>
      </c>
      <c r="I451">
        <v>10</v>
      </c>
      <c r="J451">
        <v>4</v>
      </c>
      <c r="K451">
        <v>1</v>
      </c>
      <c r="L451">
        <v>0</v>
      </c>
    </row>
    <row r="452" spans="1:12">
      <c r="A452" t="str">
        <f t="shared" ref="A452:A492" si="7">H452&amp;"_"&amp;I452&amp;"_"&amp;J452</f>
        <v>int_10_4</v>
      </c>
      <c r="B452" s="21">
        <f>VLOOKUP(A452,DBMS_TYPE_SIZES[],2,FALSE)</f>
        <v>9</v>
      </c>
      <c r="C452" s="21">
        <f>VLOOKUP(A452,DBMS_TYPE_SIZES[],3,FALSE)</f>
        <v>4</v>
      </c>
      <c r="D452" s="21">
        <f>VLOOKUP(A452,DBMS_TYPE_SIZES[],4,FALSE)</f>
        <v>4</v>
      </c>
      <c r="E452" t="s">
        <v>287</v>
      </c>
      <c r="F452" t="s">
        <v>467</v>
      </c>
      <c r="G452" t="s">
        <v>288</v>
      </c>
      <c r="H452" t="s">
        <v>18</v>
      </c>
      <c r="I452">
        <v>10</v>
      </c>
      <c r="J452">
        <v>4</v>
      </c>
      <c r="K452">
        <v>1</v>
      </c>
      <c r="L452">
        <v>1</v>
      </c>
    </row>
    <row r="453" spans="1:12">
      <c r="A453" t="str">
        <f t="shared" si="7"/>
        <v>int_10_4</v>
      </c>
      <c r="B453" s="21">
        <f>VLOOKUP(A453,DBMS_TYPE_SIZES[],2,FALSE)</f>
        <v>9</v>
      </c>
      <c r="C453" s="21">
        <f>VLOOKUP(A453,DBMS_TYPE_SIZES[],3,FALSE)</f>
        <v>4</v>
      </c>
      <c r="D453" s="21">
        <f>VLOOKUP(A453,DBMS_TYPE_SIZES[],4,FALSE)</f>
        <v>4</v>
      </c>
      <c r="E453" t="s">
        <v>287</v>
      </c>
      <c r="F453" t="s">
        <v>468</v>
      </c>
      <c r="G453" t="s">
        <v>291</v>
      </c>
      <c r="H453" t="s">
        <v>18</v>
      </c>
      <c r="I453">
        <v>10</v>
      </c>
      <c r="J453">
        <v>4</v>
      </c>
      <c r="K453">
        <v>1</v>
      </c>
      <c r="L453">
        <v>1</v>
      </c>
    </row>
    <row r="454" spans="1:12">
      <c r="A454" t="str">
        <f t="shared" si="7"/>
        <v>numeric_19_9</v>
      </c>
      <c r="B454" s="21">
        <f>VLOOKUP(A454,DBMS_TYPE_SIZES[],2,FALSE)</f>
        <v>9</v>
      </c>
      <c r="C454" s="21">
        <f>VLOOKUP(A454,DBMS_TYPE_SIZES[],3,FALSE)</f>
        <v>9</v>
      </c>
      <c r="D454" s="21">
        <f>VLOOKUP(A454,DBMS_TYPE_SIZES[],4,FALSE)</f>
        <v>9</v>
      </c>
      <c r="E454" t="s">
        <v>287</v>
      </c>
      <c r="F454" t="s">
        <v>469</v>
      </c>
      <c r="G454" t="s">
        <v>290</v>
      </c>
      <c r="H454" t="s">
        <v>62</v>
      </c>
      <c r="I454">
        <v>19</v>
      </c>
      <c r="J454">
        <v>9</v>
      </c>
      <c r="K454">
        <v>1</v>
      </c>
      <c r="L454">
        <v>0</v>
      </c>
    </row>
    <row r="455" spans="1:12">
      <c r="A455" t="str">
        <f t="shared" si="7"/>
        <v>int_10_4</v>
      </c>
      <c r="B455" s="21">
        <f>VLOOKUP(A455,DBMS_TYPE_SIZES[],2,FALSE)</f>
        <v>9</v>
      </c>
      <c r="C455" s="21">
        <f>VLOOKUP(A455,DBMS_TYPE_SIZES[],3,FALSE)</f>
        <v>4</v>
      </c>
      <c r="D455" s="21">
        <f>VLOOKUP(A455,DBMS_TYPE_SIZES[],4,FALSE)</f>
        <v>4</v>
      </c>
      <c r="E455" t="s">
        <v>287</v>
      </c>
      <c r="F455" t="s">
        <v>470</v>
      </c>
      <c r="G455" t="s">
        <v>67</v>
      </c>
      <c r="H455" t="s">
        <v>18</v>
      </c>
      <c r="I455">
        <v>10</v>
      </c>
      <c r="J455">
        <v>4</v>
      </c>
      <c r="K455">
        <v>1</v>
      </c>
      <c r="L455">
        <v>0</v>
      </c>
    </row>
    <row r="456" spans="1:12">
      <c r="A456" t="str">
        <f t="shared" si="7"/>
        <v>int_10_4</v>
      </c>
      <c r="B456" s="21">
        <f>VLOOKUP(A456,DBMS_TYPE_SIZES[],2,FALSE)</f>
        <v>9</v>
      </c>
      <c r="C456" s="21">
        <f>VLOOKUP(A456,DBMS_TYPE_SIZES[],3,FALSE)</f>
        <v>4</v>
      </c>
      <c r="D456" s="21">
        <f>VLOOKUP(A456,DBMS_TYPE_SIZES[],4,FALSE)</f>
        <v>4</v>
      </c>
      <c r="E456" t="s">
        <v>287</v>
      </c>
      <c r="F456" t="s">
        <v>471</v>
      </c>
      <c r="G456" t="s">
        <v>64</v>
      </c>
      <c r="H456" t="s">
        <v>18</v>
      </c>
      <c r="I456">
        <v>10</v>
      </c>
      <c r="J456">
        <v>4</v>
      </c>
      <c r="K456">
        <v>1</v>
      </c>
      <c r="L456">
        <v>0</v>
      </c>
    </row>
    <row r="457" spans="1:12">
      <c r="A457" t="str">
        <f t="shared" si="7"/>
        <v>int_10_4</v>
      </c>
      <c r="B457" s="21">
        <f>VLOOKUP(A457,DBMS_TYPE_SIZES[],2,FALSE)</f>
        <v>9</v>
      </c>
      <c r="C457" s="21">
        <f>VLOOKUP(A457,DBMS_TYPE_SIZES[],3,FALSE)</f>
        <v>4</v>
      </c>
      <c r="D457" s="21">
        <f>VLOOKUP(A457,DBMS_TYPE_SIZES[],4,FALSE)</f>
        <v>4</v>
      </c>
      <c r="E457" t="s">
        <v>292</v>
      </c>
      <c r="F457" t="s">
        <v>1800</v>
      </c>
      <c r="G457" t="s">
        <v>288</v>
      </c>
      <c r="H457" t="s">
        <v>18</v>
      </c>
      <c r="I457">
        <v>10</v>
      </c>
      <c r="J457">
        <v>4</v>
      </c>
      <c r="K457">
        <v>1</v>
      </c>
      <c r="L457">
        <v>1</v>
      </c>
    </row>
    <row r="458" spans="1:12">
      <c r="A458" t="str">
        <f t="shared" si="7"/>
        <v>int_10_4</v>
      </c>
      <c r="B458" s="21">
        <f>VLOOKUP(A458,DBMS_TYPE_SIZES[],2,FALSE)</f>
        <v>9</v>
      </c>
      <c r="C458" s="21">
        <f>VLOOKUP(A458,DBMS_TYPE_SIZES[],3,FALSE)</f>
        <v>4</v>
      </c>
      <c r="D458" s="21">
        <f>VLOOKUP(A458,DBMS_TYPE_SIZES[],4,FALSE)</f>
        <v>4</v>
      </c>
      <c r="E458" t="s">
        <v>292</v>
      </c>
      <c r="F458" t="s">
        <v>1642</v>
      </c>
      <c r="G458" t="s">
        <v>264</v>
      </c>
      <c r="H458" t="s">
        <v>18</v>
      </c>
      <c r="I458">
        <v>10</v>
      </c>
      <c r="J458">
        <v>4</v>
      </c>
      <c r="K458">
        <v>1</v>
      </c>
      <c r="L458">
        <v>0</v>
      </c>
    </row>
    <row r="459" spans="1:12">
      <c r="A459" t="str">
        <f t="shared" si="7"/>
        <v>int_10_4</v>
      </c>
      <c r="B459" s="21">
        <f>VLOOKUP(A459,DBMS_TYPE_SIZES[],2,FALSE)</f>
        <v>9</v>
      </c>
      <c r="C459" s="21">
        <f>VLOOKUP(A459,DBMS_TYPE_SIZES[],3,FALSE)</f>
        <v>4</v>
      </c>
      <c r="D459" s="21">
        <f>VLOOKUP(A459,DBMS_TYPE_SIZES[],4,FALSE)</f>
        <v>4</v>
      </c>
      <c r="E459" t="s">
        <v>292</v>
      </c>
      <c r="F459" t="s">
        <v>1642</v>
      </c>
      <c r="G459" t="s">
        <v>1057</v>
      </c>
      <c r="H459" t="s">
        <v>18</v>
      </c>
      <c r="I459">
        <v>10</v>
      </c>
      <c r="J459">
        <v>4</v>
      </c>
      <c r="K459">
        <v>0</v>
      </c>
      <c r="L459">
        <v>0</v>
      </c>
    </row>
    <row r="460" spans="1:12">
      <c r="A460" t="str">
        <f t="shared" si="7"/>
        <v>int_10_4</v>
      </c>
      <c r="B460" s="21">
        <f>VLOOKUP(A460,DBMS_TYPE_SIZES[],2,FALSE)</f>
        <v>9</v>
      </c>
      <c r="C460" s="21">
        <f>VLOOKUP(A460,DBMS_TYPE_SIZES[],3,FALSE)</f>
        <v>4</v>
      </c>
      <c r="D460" s="21">
        <f>VLOOKUP(A460,DBMS_TYPE_SIZES[],4,FALSE)</f>
        <v>4</v>
      </c>
      <c r="E460" t="s">
        <v>292</v>
      </c>
      <c r="F460" t="s">
        <v>1642</v>
      </c>
      <c r="G460" t="s">
        <v>291</v>
      </c>
      <c r="H460" t="s">
        <v>18</v>
      </c>
      <c r="I460">
        <v>10</v>
      </c>
      <c r="J460">
        <v>4</v>
      </c>
      <c r="K460">
        <v>0</v>
      </c>
      <c r="L460">
        <v>1</v>
      </c>
    </row>
    <row r="461" spans="1:12">
      <c r="A461" t="str">
        <f t="shared" si="7"/>
        <v>numeric_19_9</v>
      </c>
      <c r="B461" s="21">
        <f>VLOOKUP(A461,DBMS_TYPE_SIZES[],2,FALSE)</f>
        <v>9</v>
      </c>
      <c r="C461" s="21">
        <f>VLOOKUP(A461,DBMS_TYPE_SIZES[],3,FALSE)</f>
        <v>9</v>
      </c>
      <c r="D461" s="21">
        <f>VLOOKUP(A461,DBMS_TYPE_SIZES[],4,FALSE)</f>
        <v>9</v>
      </c>
      <c r="E461" t="s">
        <v>292</v>
      </c>
      <c r="F461" t="s">
        <v>472</v>
      </c>
      <c r="G461" t="s">
        <v>293</v>
      </c>
      <c r="H461" t="s">
        <v>62</v>
      </c>
      <c r="I461">
        <v>19</v>
      </c>
      <c r="J461">
        <v>9</v>
      </c>
      <c r="K461">
        <v>1</v>
      </c>
      <c r="L461">
        <v>0</v>
      </c>
    </row>
    <row r="462" spans="1:12">
      <c r="A462" t="str">
        <f t="shared" si="7"/>
        <v>int_10_4</v>
      </c>
      <c r="B462" s="21">
        <f>VLOOKUP(A462,DBMS_TYPE_SIZES[],2,FALSE)</f>
        <v>9</v>
      </c>
      <c r="C462" s="21">
        <f>VLOOKUP(A462,DBMS_TYPE_SIZES[],3,FALSE)</f>
        <v>4</v>
      </c>
      <c r="D462" s="21">
        <f>VLOOKUP(A462,DBMS_TYPE_SIZES[],4,FALSE)</f>
        <v>4</v>
      </c>
      <c r="E462" t="s">
        <v>292</v>
      </c>
      <c r="F462" t="s">
        <v>473</v>
      </c>
      <c r="G462" t="s">
        <v>67</v>
      </c>
      <c r="H462" t="s">
        <v>18</v>
      </c>
      <c r="I462">
        <v>10</v>
      </c>
      <c r="J462">
        <v>4</v>
      </c>
      <c r="K462">
        <v>1</v>
      </c>
      <c r="L462">
        <v>0</v>
      </c>
    </row>
    <row r="463" spans="1:12">
      <c r="A463" t="str">
        <f t="shared" si="7"/>
        <v>int_10_4</v>
      </c>
      <c r="B463" s="21">
        <f>VLOOKUP(A463,DBMS_TYPE_SIZES[],2,FALSE)</f>
        <v>9</v>
      </c>
      <c r="C463" s="21">
        <f>VLOOKUP(A463,DBMS_TYPE_SIZES[],3,FALSE)</f>
        <v>4</v>
      </c>
      <c r="D463" s="21">
        <f>VLOOKUP(A463,DBMS_TYPE_SIZES[],4,FALSE)</f>
        <v>4</v>
      </c>
      <c r="E463" t="s">
        <v>292</v>
      </c>
      <c r="F463" t="s">
        <v>474</v>
      </c>
      <c r="G463" t="s">
        <v>64</v>
      </c>
      <c r="H463" t="s">
        <v>18</v>
      </c>
      <c r="I463">
        <v>10</v>
      </c>
      <c r="J463">
        <v>4</v>
      </c>
      <c r="K463">
        <v>1</v>
      </c>
      <c r="L463">
        <v>0</v>
      </c>
    </row>
    <row r="464" spans="1:12">
      <c r="A464" t="str">
        <f t="shared" si="7"/>
        <v>int_10_4</v>
      </c>
      <c r="B464" s="21">
        <f>VLOOKUP(A464,DBMS_TYPE_SIZES[],2,FALSE)</f>
        <v>9</v>
      </c>
      <c r="C464" s="21">
        <f>VLOOKUP(A464,DBMS_TYPE_SIZES[],3,FALSE)</f>
        <v>4</v>
      </c>
      <c r="D464" s="21">
        <f>VLOOKUP(A464,DBMS_TYPE_SIZES[],4,FALSE)</f>
        <v>4</v>
      </c>
      <c r="E464" t="s">
        <v>294</v>
      </c>
      <c r="F464" t="s">
        <v>475</v>
      </c>
      <c r="G464" t="s">
        <v>295</v>
      </c>
      <c r="H464" t="s">
        <v>18</v>
      </c>
      <c r="I464">
        <v>10</v>
      </c>
      <c r="J464">
        <v>4</v>
      </c>
      <c r="K464">
        <v>1</v>
      </c>
      <c r="L464">
        <v>0</v>
      </c>
    </row>
    <row r="465" spans="1:12">
      <c r="A465" t="str">
        <f t="shared" si="7"/>
        <v>int_10_4</v>
      </c>
      <c r="B465" s="21">
        <f>VLOOKUP(A465,DBMS_TYPE_SIZES[],2,FALSE)</f>
        <v>9</v>
      </c>
      <c r="C465" s="21">
        <f>VLOOKUP(A465,DBMS_TYPE_SIZES[],3,FALSE)</f>
        <v>4</v>
      </c>
      <c r="D465" s="21">
        <f>VLOOKUP(A465,DBMS_TYPE_SIZES[],4,FALSE)</f>
        <v>4</v>
      </c>
      <c r="E465" t="s">
        <v>296</v>
      </c>
      <c r="F465" t="s">
        <v>476</v>
      </c>
      <c r="G465" t="s">
        <v>297</v>
      </c>
      <c r="H465" t="s">
        <v>18</v>
      </c>
      <c r="I465">
        <v>10</v>
      </c>
      <c r="J465">
        <v>4</v>
      </c>
      <c r="K465">
        <v>1</v>
      </c>
      <c r="L465">
        <v>0</v>
      </c>
    </row>
    <row r="466" spans="1:12">
      <c r="A466" t="str">
        <f t="shared" si="7"/>
        <v>int_10_4</v>
      </c>
      <c r="B466" s="21">
        <f>VLOOKUP(A466,DBMS_TYPE_SIZES[],2,FALSE)</f>
        <v>9</v>
      </c>
      <c r="C466" s="21">
        <f>VLOOKUP(A466,DBMS_TYPE_SIZES[],3,FALSE)</f>
        <v>4</v>
      </c>
      <c r="D466" s="21">
        <f>VLOOKUP(A466,DBMS_TYPE_SIZES[],4,FALSE)</f>
        <v>4</v>
      </c>
      <c r="E466" t="s">
        <v>298</v>
      </c>
      <c r="F466" t="s">
        <v>477</v>
      </c>
      <c r="G466" t="s">
        <v>299</v>
      </c>
      <c r="H466" t="s">
        <v>18</v>
      </c>
      <c r="I466">
        <v>10</v>
      </c>
      <c r="J466">
        <v>4</v>
      </c>
      <c r="K466">
        <v>1</v>
      </c>
      <c r="L466">
        <v>0</v>
      </c>
    </row>
    <row r="467" spans="1:12">
      <c r="A467" t="str">
        <f t="shared" si="7"/>
        <v>varchar_0_50</v>
      </c>
      <c r="B467" s="21">
        <f>VLOOKUP(A467,DBMS_TYPE_SIZES[],2,FALSE)</f>
        <v>50</v>
      </c>
      <c r="C467" s="21">
        <f>VLOOKUP(A467,DBMS_TYPE_SIZES[],3,FALSE)</f>
        <v>50</v>
      </c>
      <c r="D467" s="21">
        <f>VLOOKUP(A467,DBMS_TYPE_SIZES[],4,FALSE)</f>
        <v>51</v>
      </c>
      <c r="E467" t="s">
        <v>1801</v>
      </c>
      <c r="F467" t="s">
        <v>1802</v>
      </c>
      <c r="G467" t="s">
        <v>1803</v>
      </c>
      <c r="H467" t="s">
        <v>86</v>
      </c>
      <c r="I467">
        <v>0</v>
      </c>
      <c r="J467">
        <v>50</v>
      </c>
      <c r="K467">
        <v>1</v>
      </c>
      <c r="L467">
        <v>0</v>
      </c>
    </row>
    <row r="468" spans="1:12">
      <c r="A468" t="str">
        <f t="shared" si="7"/>
        <v>varchar_0_255</v>
      </c>
      <c r="B468" s="21">
        <f>VLOOKUP(A468,DBMS_TYPE_SIZES[],2,FALSE)</f>
        <v>255</v>
      </c>
      <c r="C468" s="21">
        <f>VLOOKUP(A468,DBMS_TYPE_SIZES[],3,FALSE)</f>
        <v>255</v>
      </c>
      <c r="D468" s="21">
        <f>VLOOKUP(A468,DBMS_TYPE_SIZES[],4,FALSE)</f>
        <v>256</v>
      </c>
      <c r="E468" t="s">
        <v>1801</v>
      </c>
      <c r="F468" t="s">
        <v>1802</v>
      </c>
      <c r="G468" t="s">
        <v>1804</v>
      </c>
      <c r="H468" t="s">
        <v>86</v>
      </c>
      <c r="I468">
        <v>0</v>
      </c>
      <c r="J468">
        <v>255</v>
      </c>
      <c r="K468">
        <v>0</v>
      </c>
      <c r="L468">
        <v>0</v>
      </c>
    </row>
    <row r="469" spans="1:12">
      <c r="A469" t="str">
        <f t="shared" si="7"/>
        <v>varchar_0_50</v>
      </c>
      <c r="B469" s="21">
        <f>VLOOKUP(A469,DBMS_TYPE_SIZES[],2,FALSE)</f>
        <v>50</v>
      </c>
      <c r="C469" s="21">
        <f>VLOOKUP(A469,DBMS_TYPE_SIZES[],3,FALSE)</f>
        <v>50</v>
      </c>
      <c r="D469" s="21">
        <f>VLOOKUP(A469,DBMS_TYPE_SIZES[],4,FALSE)</f>
        <v>51</v>
      </c>
      <c r="E469" t="s">
        <v>1801</v>
      </c>
      <c r="F469" t="s">
        <v>1802</v>
      </c>
      <c r="G469" t="s">
        <v>1805</v>
      </c>
      <c r="H469" t="s">
        <v>86</v>
      </c>
      <c r="I469">
        <v>0</v>
      </c>
      <c r="J469">
        <v>50</v>
      </c>
      <c r="K469">
        <v>0</v>
      </c>
      <c r="L469">
        <v>0</v>
      </c>
    </row>
    <row r="470" spans="1:12">
      <c r="A470" t="str">
        <f t="shared" si="7"/>
        <v>int_10_4</v>
      </c>
      <c r="B470" s="21">
        <f>VLOOKUP(A470,DBMS_TYPE_SIZES[],2,FALSE)</f>
        <v>9</v>
      </c>
      <c r="C470" s="21">
        <f>VLOOKUP(A470,DBMS_TYPE_SIZES[],3,FALSE)</f>
        <v>4</v>
      </c>
      <c r="D470" s="21">
        <f>VLOOKUP(A470,DBMS_TYPE_SIZES[],4,FALSE)</f>
        <v>4</v>
      </c>
      <c r="E470" t="s">
        <v>1801</v>
      </c>
      <c r="F470" t="s">
        <v>1806</v>
      </c>
      <c r="G470" t="s">
        <v>96</v>
      </c>
      <c r="H470" t="s">
        <v>18</v>
      </c>
      <c r="I470">
        <v>10</v>
      </c>
      <c r="J470">
        <v>4</v>
      </c>
      <c r="K470">
        <v>1</v>
      </c>
      <c r="L470">
        <v>0</v>
      </c>
    </row>
    <row r="471" spans="1:12">
      <c r="A471" t="str">
        <f t="shared" si="7"/>
        <v>varchar_0_255</v>
      </c>
      <c r="B471" s="21">
        <f>VLOOKUP(A471,DBMS_TYPE_SIZES[],2,FALSE)</f>
        <v>255</v>
      </c>
      <c r="C471" s="21">
        <f>VLOOKUP(A471,DBMS_TYPE_SIZES[],3,FALSE)</f>
        <v>255</v>
      </c>
      <c r="D471" s="21">
        <f>VLOOKUP(A471,DBMS_TYPE_SIZES[],4,FALSE)</f>
        <v>256</v>
      </c>
      <c r="E471" t="s">
        <v>1807</v>
      </c>
      <c r="F471" t="s">
        <v>1808</v>
      </c>
      <c r="G471" t="s">
        <v>1809</v>
      </c>
      <c r="H471" t="s">
        <v>86</v>
      </c>
      <c r="I471">
        <v>0</v>
      </c>
      <c r="J471">
        <v>255</v>
      </c>
      <c r="K471">
        <v>1</v>
      </c>
      <c r="L471">
        <v>0</v>
      </c>
    </row>
    <row r="472" spans="1:12">
      <c r="A472" t="str">
        <f t="shared" si="7"/>
        <v>varchar_0_255</v>
      </c>
      <c r="B472" s="21">
        <f>VLOOKUP(A472,DBMS_TYPE_SIZES[],2,FALSE)</f>
        <v>255</v>
      </c>
      <c r="C472" s="21">
        <f>VLOOKUP(A472,DBMS_TYPE_SIZES[],3,FALSE)</f>
        <v>255</v>
      </c>
      <c r="D472" s="21">
        <f>VLOOKUP(A472,DBMS_TYPE_SIZES[],4,FALSE)</f>
        <v>256</v>
      </c>
      <c r="E472" t="s">
        <v>1807</v>
      </c>
      <c r="F472" t="s">
        <v>1808</v>
      </c>
      <c r="G472" t="s">
        <v>1810</v>
      </c>
      <c r="H472" t="s">
        <v>86</v>
      </c>
      <c r="I472">
        <v>0</v>
      </c>
      <c r="J472">
        <v>255</v>
      </c>
      <c r="K472">
        <v>0</v>
      </c>
      <c r="L472">
        <v>0</v>
      </c>
    </row>
    <row r="473" spans="1:12">
      <c r="A473" t="str">
        <f t="shared" si="7"/>
        <v>int_10_4</v>
      </c>
      <c r="B473" s="21">
        <f>VLOOKUP(A473,DBMS_TYPE_SIZES[],2,FALSE)</f>
        <v>9</v>
      </c>
      <c r="C473" s="21">
        <f>VLOOKUP(A473,DBMS_TYPE_SIZES[],3,FALSE)</f>
        <v>4</v>
      </c>
      <c r="D473" s="21">
        <f>VLOOKUP(A473,DBMS_TYPE_SIZES[],4,FALSE)</f>
        <v>4</v>
      </c>
      <c r="E473" t="s">
        <v>1807</v>
      </c>
      <c r="F473" t="s">
        <v>1811</v>
      </c>
      <c r="G473" t="s">
        <v>96</v>
      </c>
      <c r="H473" t="s">
        <v>18</v>
      </c>
      <c r="I473">
        <v>10</v>
      </c>
      <c r="J473">
        <v>4</v>
      </c>
      <c r="K473">
        <v>1</v>
      </c>
      <c r="L473">
        <v>0</v>
      </c>
    </row>
    <row r="474" spans="1:12">
      <c r="A474" t="str">
        <f t="shared" si="7"/>
        <v>varchar_0_255</v>
      </c>
      <c r="B474" s="21">
        <f>VLOOKUP(A474,DBMS_TYPE_SIZES[],2,FALSE)</f>
        <v>255</v>
      </c>
      <c r="C474" s="21">
        <f>VLOOKUP(A474,DBMS_TYPE_SIZES[],3,FALSE)</f>
        <v>255</v>
      </c>
      <c r="D474" s="21">
        <f>VLOOKUP(A474,DBMS_TYPE_SIZES[],4,FALSE)</f>
        <v>256</v>
      </c>
      <c r="E474" t="s">
        <v>1812</v>
      </c>
      <c r="F474" t="s">
        <v>1813</v>
      </c>
      <c r="G474" t="s">
        <v>1548</v>
      </c>
      <c r="H474" t="s">
        <v>86</v>
      </c>
      <c r="I474">
        <v>0</v>
      </c>
      <c r="J474">
        <v>255</v>
      </c>
      <c r="K474">
        <v>1</v>
      </c>
      <c r="L474">
        <v>0</v>
      </c>
    </row>
    <row r="475" spans="1:12">
      <c r="A475" t="str">
        <f t="shared" si="7"/>
        <v>int_10_4</v>
      </c>
      <c r="B475" s="21">
        <f>VLOOKUP(A475,DBMS_TYPE_SIZES[],2,FALSE)</f>
        <v>9</v>
      </c>
      <c r="C475" s="21">
        <f>VLOOKUP(A475,DBMS_TYPE_SIZES[],3,FALSE)</f>
        <v>4</v>
      </c>
      <c r="D475" s="21">
        <f>VLOOKUP(A475,DBMS_TYPE_SIZES[],4,FALSE)</f>
        <v>4</v>
      </c>
      <c r="E475" t="s">
        <v>1812</v>
      </c>
      <c r="F475" t="s">
        <v>1814</v>
      </c>
      <c r="G475" t="s">
        <v>96</v>
      </c>
      <c r="H475" t="s">
        <v>18</v>
      </c>
      <c r="I475">
        <v>10</v>
      </c>
      <c r="J475">
        <v>4</v>
      </c>
      <c r="K475">
        <v>1</v>
      </c>
      <c r="L475">
        <v>0</v>
      </c>
    </row>
    <row r="476" spans="1:12">
      <c r="A476" t="str">
        <f t="shared" si="7"/>
        <v>varchar_0_50</v>
      </c>
      <c r="B476" s="21">
        <f>VLOOKUP(A476,DBMS_TYPE_SIZES[],2,FALSE)</f>
        <v>50</v>
      </c>
      <c r="C476" s="21">
        <f>VLOOKUP(A476,DBMS_TYPE_SIZES[],3,FALSE)</f>
        <v>50</v>
      </c>
      <c r="D476" s="21">
        <f>VLOOKUP(A476,DBMS_TYPE_SIZES[],4,FALSE)</f>
        <v>51</v>
      </c>
      <c r="E476" t="s">
        <v>1815</v>
      </c>
      <c r="F476" t="s">
        <v>1816</v>
      </c>
      <c r="G476" t="s">
        <v>1817</v>
      </c>
      <c r="H476" t="s">
        <v>86</v>
      </c>
      <c r="I476">
        <v>0</v>
      </c>
      <c r="J476">
        <v>50</v>
      </c>
      <c r="K476">
        <v>1</v>
      </c>
      <c r="L476">
        <v>0</v>
      </c>
    </row>
    <row r="477" spans="1:12">
      <c r="A477" t="str">
        <f t="shared" si="7"/>
        <v>int_10_4</v>
      </c>
      <c r="B477" s="21">
        <f>VLOOKUP(A477,DBMS_TYPE_SIZES[],2,FALSE)</f>
        <v>9</v>
      </c>
      <c r="C477" s="21">
        <f>VLOOKUP(A477,DBMS_TYPE_SIZES[],3,FALSE)</f>
        <v>4</v>
      </c>
      <c r="D477" s="21">
        <f>VLOOKUP(A477,DBMS_TYPE_SIZES[],4,FALSE)</f>
        <v>4</v>
      </c>
      <c r="E477" t="s">
        <v>1815</v>
      </c>
      <c r="F477" t="s">
        <v>1818</v>
      </c>
      <c r="G477" t="s">
        <v>96</v>
      </c>
      <c r="H477" t="s">
        <v>18</v>
      </c>
      <c r="I477">
        <v>10</v>
      </c>
      <c r="J477">
        <v>4</v>
      </c>
      <c r="K477">
        <v>1</v>
      </c>
      <c r="L477">
        <v>0</v>
      </c>
    </row>
    <row r="478" spans="1:12">
      <c r="A478" t="str">
        <f t="shared" si="7"/>
        <v>int_10_4</v>
      </c>
      <c r="B478" s="21">
        <f>VLOOKUP(A478,DBMS_TYPE_SIZES[],2,FALSE)</f>
        <v>9</v>
      </c>
      <c r="C478" s="21">
        <f>VLOOKUP(A478,DBMS_TYPE_SIZES[],3,FALSE)</f>
        <v>4</v>
      </c>
      <c r="D478" s="21">
        <f>VLOOKUP(A478,DBMS_TYPE_SIZES[],4,FALSE)</f>
        <v>4</v>
      </c>
      <c r="E478" t="s">
        <v>1819</v>
      </c>
      <c r="F478" t="s">
        <v>1820</v>
      </c>
      <c r="G478" t="s">
        <v>67</v>
      </c>
      <c r="H478" t="s">
        <v>18</v>
      </c>
      <c r="I478">
        <v>10</v>
      </c>
      <c r="J478">
        <v>4</v>
      </c>
      <c r="K478">
        <v>1</v>
      </c>
      <c r="L478">
        <v>0</v>
      </c>
    </row>
    <row r="479" spans="1:12">
      <c r="A479" t="str">
        <f t="shared" si="7"/>
        <v>int_10_4</v>
      </c>
      <c r="B479" s="21">
        <f>VLOOKUP(A479,DBMS_TYPE_SIZES[],2,FALSE)</f>
        <v>9</v>
      </c>
      <c r="C479" s="21">
        <f>VLOOKUP(A479,DBMS_TYPE_SIZES[],3,FALSE)</f>
        <v>4</v>
      </c>
      <c r="D479" s="21">
        <f>VLOOKUP(A479,DBMS_TYPE_SIZES[],4,FALSE)</f>
        <v>4</v>
      </c>
      <c r="E479" t="s">
        <v>1819</v>
      </c>
      <c r="F479" t="s">
        <v>1821</v>
      </c>
      <c r="G479" t="s">
        <v>1822</v>
      </c>
      <c r="H479" t="s">
        <v>18</v>
      </c>
      <c r="I479">
        <v>10</v>
      </c>
      <c r="J479">
        <v>4</v>
      </c>
      <c r="K479">
        <v>1</v>
      </c>
      <c r="L479">
        <v>0</v>
      </c>
    </row>
    <row r="480" spans="1:12">
      <c r="A480" t="str">
        <f t="shared" si="7"/>
        <v>varchar_0_50</v>
      </c>
      <c r="B480" s="21">
        <f>VLOOKUP(A480,DBMS_TYPE_SIZES[],2,FALSE)</f>
        <v>50</v>
      </c>
      <c r="C480" s="21">
        <f>VLOOKUP(A480,DBMS_TYPE_SIZES[],3,FALSE)</f>
        <v>50</v>
      </c>
      <c r="D480" s="21">
        <f>VLOOKUP(A480,DBMS_TYPE_SIZES[],4,FALSE)</f>
        <v>51</v>
      </c>
      <c r="E480" t="s">
        <v>1819</v>
      </c>
      <c r="F480" t="s">
        <v>1821</v>
      </c>
      <c r="G480" t="s">
        <v>1823</v>
      </c>
      <c r="H480" t="s">
        <v>86</v>
      </c>
      <c r="I480">
        <v>0</v>
      </c>
      <c r="J480">
        <v>50</v>
      </c>
      <c r="K480">
        <v>0</v>
      </c>
      <c r="L480">
        <v>0</v>
      </c>
    </row>
    <row r="481" spans="1:12">
      <c r="A481" t="str">
        <f t="shared" si="7"/>
        <v>int_10_4</v>
      </c>
      <c r="B481" s="21">
        <f>VLOOKUP(A481,DBMS_TYPE_SIZES[],2,FALSE)</f>
        <v>9</v>
      </c>
      <c r="C481" s="21">
        <f>VLOOKUP(A481,DBMS_TYPE_SIZES[],3,FALSE)</f>
        <v>4</v>
      </c>
      <c r="D481" s="21">
        <f>VLOOKUP(A481,DBMS_TYPE_SIZES[],4,FALSE)</f>
        <v>4</v>
      </c>
      <c r="E481" t="s">
        <v>1819</v>
      </c>
      <c r="F481" t="s">
        <v>1821</v>
      </c>
      <c r="G481" t="s">
        <v>67</v>
      </c>
      <c r="H481" t="s">
        <v>18</v>
      </c>
      <c r="I481">
        <v>10</v>
      </c>
      <c r="J481">
        <v>4</v>
      </c>
      <c r="K481">
        <v>0</v>
      </c>
      <c r="L481">
        <v>0</v>
      </c>
    </row>
    <row r="482" spans="1:12">
      <c r="A482" t="str">
        <f t="shared" si="7"/>
        <v>varchar_0_50</v>
      </c>
      <c r="B482" s="21">
        <f>VLOOKUP(A482,DBMS_TYPE_SIZES[],2,FALSE)</f>
        <v>50</v>
      </c>
      <c r="C482" s="21">
        <f>VLOOKUP(A482,DBMS_TYPE_SIZES[],3,FALSE)</f>
        <v>50</v>
      </c>
      <c r="D482" s="21">
        <f>VLOOKUP(A482,DBMS_TYPE_SIZES[],4,FALSE)</f>
        <v>51</v>
      </c>
      <c r="E482" t="s">
        <v>1824</v>
      </c>
      <c r="F482" t="s">
        <v>1825</v>
      </c>
      <c r="G482" t="s">
        <v>1826</v>
      </c>
      <c r="H482" t="s">
        <v>86</v>
      </c>
      <c r="I482">
        <v>0</v>
      </c>
      <c r="J482">
        <v>50</v>
      </c>
      <c r="K482">
        <v>1</v>
      </c>
      <c r="L482">
        <v>0</v>
      </c>
    </row>
    <row r="483" spans="1:12">
      <c r="A483" t="str">
        <f t="shared" si="7"/>
        <v>int_10_4</v>
      </c>
      <c r="B483" s="21">
        <f>VLOOKUP(A483,DBMS_TYPE_SIZES[],2,FALSE)</f>
        <v>9</v>
      </c>
      <c r="C483" s="21">
        <f>VLOOKUP(A483,DBMS_TYPE_SIZES[],3,FALSE)</f>
        <v>4</v>
      </c>
      <c r="D483" s="21">
        <f>VLOOKUP(A483,DBMS_TYPE_SIZES[],4,FALSE)</f>
        <v>4</v>
      </c>
      <c r="E483" t="s">
        <v>1824</v>
      </c>
      <c r="F483" t="s">
        <v>1827</v>
      </c>
      <c r="G483" t="s">
        <v>96</v>
      </c>
      <c r="H483" t="s">
        <v>18</v>
      </c>
      <c r="I483">
        <v>10</v>
      </c>
      <c r="J483">
        <v>4</v>
      </c>
      <c r="K483">
        <v>1</v>
      </c>
      <c r="L483">
        <v>0</v>
      </c>
    </row>
    <row r="484" spans="1:12">
      <c r="A484" t="str">
        <f t="shared" si="7"/>
        <v>varchar_0_50</v>
      </c>
      <c r="B484" s="21">
        <f>VLOOKUP(A484,DBMS_TYPE_SIZES[],2,FALSE)</f>
        <v>50</v>
      </c>
      <c r="C484" s="21">
        <f>VLOOKUP(A484,DBMS_TYPE_SIZES[],3,FALSE)</f>
        <v>50</v>
      </c>
      <c r="D484" s="21">
        <f>VLOOKUP(A484,DBMS_TYPE_SIZES[],4,FALSE)</f>
        <v>51</v>
      </c>
      <c r="E484" t="s">
        <v>1828</v>
      </c>
      <c r="F484" t="s">
        <v>1829</v>
      </c>
      <c r="G484" t="s">
        <v>1830</v>
      </c>
      <c r="H484" t="s">
        <v>86</v>
      </c>
      <c r="I484">
        <v>0</v>
      </c>
      <c r="J484">
        <v>50</v>
      </c>
      <c r="K484">
        <v>1</v>
      </c>
      <c r="L484">
        <v>0</v>
      </c>
    </row>
    <row r="485" spans="1:12">
      <c r="A485" t="str">
        <f t="shared" si="7"/>
        <v>int_10_4</v>
      </c>
      <c r="B485" s="21">
        <f>VLOOKUP(A485,DBMS_TYPE_SIZES[],2,FALSE)</f>
        <v>9</v>
      </c>
      <c r="C485" s="21">
        <f>VLOOKUP(A485,DBMS_TYPE_SIZES[],3,FALSE)</f>
        <v>4</v>
      </c>
      <c r="D485" s="21">
        <f>VLOOKUP(A485,DBMS_TYPE_SIZES[],4,FALSE)</f>
        <v>4</v>
      </c>
      <c r="E485" t="s">
        <v>1828</v>
      </c>
      <c r="F485" t="s">
        <v>1831</v>
      </c>
      <c r="G485" t="s">
        <v>96</v>
      </c>
      <c r="H485" t="s">
        <v>18</v>
      </c>
      <c r="I485">
        <v>10</v>
      </c>
      <c r="J485">
        <v>4</v>
      </c>
      <c r="K485">
        <v>1</v>
      </c>
      <c r="L485">
        <v>0</v>
      </c>
    </row>
    <row r="486" spans="1:12">
      <c r="A486" t="str">
        <f t="shared" si="7"/>
        <v>varchar_0_255</v>
      </c>
      <c r="B486" s="21">
        <f>VLOOKUP(A486,DBMS_TYPE_SIZES[],2,FALSE)</f>
        <v>255</v>
      </c>
      <c r="C486" s="21">
        <f>VLOOKUP(A486,DBMS_TYPE_SIZES[],3,FALSE)</f>
        <v>255</v>
      </c>
      <c r="D486" s="21">
        <f>VLOOKUP(A486,DBMS_TYPE_SIZES[],4,FALSE)</f>
        <v>256</v>
      </c>
      <c r="E486" t="s">
        <v>1832</v>
      </c>
      <c r="F486" t="s">
        <v>1833</v>
      </c>
      <c r="G486" t="s">
        <v>1834</v>
      </c>
      <c r="H486" t="s">
        <v>86</v>
      </c>
      <c r="I486">
        <v>0</v>
      </c>
      <c r="J486">
        <v>255</v>
      </c>
      <c r="K486">
        <v>1</v>
      </c>
      <c r="L486">
        <v>0</v>
      </c>
    </row>
    <row r="487" spans="1:12">
      <c r="A487" t="str">
        <f t="shared" si="7"/>
        <v>int_10_4</v>
      </c>
      <c r="B487" s="21">
        <f>VLOOKUP(A487,DBMS_TYPE_SIZES[],2,FALSE)</f>
        <v>9</v>
      </c>
      <c r="C487" s="21">
        <f>VLOOKUP(A487,DBMS_TYPE_SIZES[],3,FALSE)</f>
        <v>4</v>
      </c>
      <c r="D487" s="21">
        <f>VLOOKUP(A487,DBMS_TYPE_SIZES[],4,FALSE)</f>
        <v>4</v>
      </c>
      <c r="E487" t="s">
        <v>1832</v>
      </c>
      <c r="F487" t="s">
        <v>1835</v>
      </c>
      <c r="G487" t="s">
        <v>96</v>
      </c>
      <c r="H487" t="s">
        <v>18</v>
      </c>
      <c r="I487">
        <v>10</v>
      </c>
      <c r="J487">
        <v>4</v>
      </c>
      <c r="K487">
        <v>1</v>
      </c>
      <c r="L487">
        <v>0</v>
      </c>
    </row>
    <row r="488" spans="1:12">
      <c r="A488" t="str">
        <f t="shared" si="7"/>
        <v>varchar_0_10</v>
      </c>
      <c r="B488" s="21">
        <f>VLOOKUP(A488,DBMS_TYPE_SIZES[],2,FALSE)</f>
        <v>10</v>
      </c>
      <c r="C488" s="21">
        <f>VLOOKUP(A488,DBMS_TYPE_SIZES[],3,FALSE)</f>
        <v>10</v>
      </c>
      <c r="D488" s="21">
        <f>VLOOKUP(A488,DBMS_TYPE_SIZES[],4,FALSE)</f>
        <v>11</v>
      </c>
      <c r="E488" t="s">
        <v>1836</v>
      </c>
      <c r="F488" t="s">
        <v>1837</v>
      </c>
      <c r="G488" t="s">
        <v>1838</v>
      </c>
      <c r="H488" t="s">
        <v>86</v>
      </c>
      <c r="I488">
        <v>0</v>
      </c>
      <c r="J488">
        <v>10</v>
      </c>
      <c r="K488">
        <v>1</v>
      </c>
      <c r="L488">
        <v>0</v>
      </c>
    </row>
    <row r="489" spans="1:12">
      <c r="A489" t="str">
        <f t="shared" si="7"/>
        <v>varchar_0_255</v>
      </c>
      <c r="B489" s="21">
        <f>VLOOKUP(A489,DBMS_TYPE_SIZES[],2,FALSE)</f>
        <v>255</v>
      </c>
      <c r="C489" s="21">
        <f>VLOOKUP(A489,DBMS_TYPE_SIZES[],3,FALSE)</f>
        <v>255</v>
      </c>
      <c r="D489" s="21">
        <f>VLOOKUP(A489,DBMS_TYPE_SIZES[],4,FALSE)</f>
        <v>256</v>
      </c>
      <c r="E489" t="s">
        <v>1836</v>
      </c>
      <c r="F489" t="s">
        <v>1837</v>
      </c>
      <c r="G489" t="s">
        <v>1839</v>
      </c>
      <c r="H489" t="s">
        <v>86</v>
      </c>
      <c r="I489">
        <v>0</v>
      </c>
      <c r="J489">
        <v>255</v>
      </c>
      <c r="K489">
        <v>0</v>
      </c>
      <c r="L489">
        <v>0</v>
      </c>
    </row>
    <row r="490" spans="1:12">
      <c r="A490" t="str">
        <f t="shared" si="7"/>
        <v>varchar_0_50</v>
      </c>
      <c r="B490" s="21">
        <f>VLOOKUP(A490,DBMS_TYPE_SIZES[],2,FALSE)</f>
        <v>50</v>
      </c>
      <c r="C490" s="21">
        <f>VLOOKUP(A490,DBMS_TYPE_SIZES[],3,FALSE)</f>
        <v>50</v>
      </c>
      <c r="D490" s="21">
        <f>VLOOKUP(A490,DBMS_TYPE_SIZES[],4,FALSE)</f>
        <v>51</v>
      </c>
      <c r="E490" t="s">
        <v>1836</v>
      </c>
      <c r="F490" t="s">
        <v>1837</v>
      </c>
      <c r="G490" t="s">
        <v>1840</v>
      </c>
      <c r="H490" t="s">
        <v>86</v>
      </c>
      <c r="I490">
        <v>0</v>
      </c>
      <c r="J490">
        <v>50</v>
      </c>
      <c r="K490">
        <v>0</v>
      </c>
      <c r="L490">
        <v>0</v>
      </c>
    </row>
    <row r="491" spans="1:12">
      <c r="A491" t="str">
        <f t="shared" si="7"/>
        <v>int_10_4</v>
      </c>
      <c r="B491" s="21">
        <f>VLOOKUP(A491,DBMS_TYPE_SIZES[],2,FALSE)</f>
        <v>9</v>
      </c>
      <c r="C491" s="21">
        <f>VLOOKUP(A491,DBMS_TYPE_SIZES[],3,FALSE)</f>
        <v>4</v>
      </c>
      <c r="D491" s="21">
        <f>VLOOKUP(A491,DBMS_TYPE_SIZES[],4,FALSE)</f>
        <v>4</v>
      </c>
      <c r="E491" t="s">
        <v>1836</v>
      </c>
      <c r="F491" t="s">
        <v>1841</v>
      </c>
      <c r="G491" t="s">
        <v>96</v>
      </c>
      <c r="H491" t="s">
        <v>18</v>
      </c>
      <c r="I491">
        <v>10</v>
      </c>
      <c r="J491">
        <v>4</v>
      </c>
      <c r="K491">
        <v>1</v>
      </c>
      <c r="L491">
        <v>0</v>
      </c>
    </row>
    <row r="492" spans="1:12">
      <c r="A492" t="str">
        <f t="shared" si="7"/>
        <v>int_10_4</v>
      </c>
      <c r="B492" s="21">
        <f>VLOOKUP(A492,DBMS_TYPE_SIZES[],2,FALSE)</f>
        <v>9</v>
      </c>
      <c r="C492" s="21">
        <f>VLOOKUP(A492,DBMS_TYPE_SIZES[],3,FALSE)</f>
        <v>4</v>
      </c>
      <c r="D492" s="21">
        <f>VLOOKUP(A492,DBMS_TYPE_SIZES[],4,FALSE)</f>
        <v>4</v>
      </c>
      <c r="E492" t="s">
        <v>1842</v>
      </c>
      <c r="F492" t="s">
        <v>1843</v>
      </c>
      <c r="G492" t="s">
        <v>67</v>
      </c>
      <c r="H492" t="s">
        <v>18</v>
      </c>
      <c r="I492">
        <v>10</v>
      </c>
      <c r="J492">
        <v>4</v>
      </c>
      <c r="K492">
        <v>1</v>
      </c>
      <c r="L492">
        <v>0</v>
      </c>
    </row>
    <row r="493" spans="1:12">
      <c r="A493" t="str">
        <f t="shared" ref="A493:A524" si="8">H493&amp;"_"&amp;I493&amp;"_"&amp;J493</f>
        <v>int_10_4</v>
      </c>
      <c r="B493" s="21">
        <f>VLOOKUP(A493,DBMS_TYPE_SIZES[],2,FALSE)</f>
        <v>9</v>
      </c>
      <c r="C493" s="21">
        <f>VLOOKUP(A493,DBMS_TYPE_SIZES[],3,FALSE)</f>
        <v>4</v>
      </c>
      <c r="D493" s="21">
        <f>VLOOKUP(A493,DBMS_TYPE_SIZES[],4,FALSE)</f>
        <v>4</v>
      </c>
      <c r="E493" t="s">
        <v>1842</v>
      </c>
      <c r="F493" t="s">
        <v>1844</v>
      </c>
      <c r="G493" t="s">
        <v>1845</v>
      </c>
      <c r="H493" t="s">
        <v>18</v>
      </c>
      <c r="I493">
        <v>10</v>
      </c>
      <c r="J493">
        <v>4</v>
      </c>
      <c r="K493">
        <v>1</v>
      </c>
      <c r="L493">
        <v>0</v>
      </c>
    </row>
    <row r="494" spans="1:12">
      <c r="A494" t="str">
        <f t="shared" si="8"/>
        <v>varchar_0_50</v>
      </c>
      <c r="B494" s="21">
        <f>VLOOKUP(A494,DBMS_TYPE_SIZES[],2,FALSE)</f>
        <v>50</v>
      </c>
      <c r="C494" s="21">
        <f>VLOOKUP(A494,DBMS_TYPE_SIZES[],3,FALSE)</f>
        <v>50</v>
      </c>
      <c r="D494" s="21">
        <f>VLOOKUP(A494,DBMS_TYPE_SIZES[],4,FALSE)</f>
        <v>51</v>
      </c>
      <c r="E494" t="s">
        <v>1842</v>
      </c>
      <c r="F494" t="s">
        <v>1844</v>
      </c>
      <c r="G494" t="s">
        <v>1823</v>
      </c>
      <c r="H494" t="s">
        <v>86</v>
      </c>
      <c r="I494">
        <v>0</v>
      </c>
      <c r="J494">
        <v>50</v>
      </c>
      <c r="K494">
        <v>0</v>
      </c>
      <c r="L494">
        <v>0</v>
      </c>
    </row>
    <row r="495" spans="1:12">
      <c r="A495" t="str">
        <f t="shared" si="8"/>
        <v>int_10_4</v>
      </c>
      <c r="B495" s="21">
        <f>VLOOKUP(A495,DBMS_TYPE_SIZES[],2,FALSE)</f>
        <v>9</v>
      </c>
      <c r="C495" s="21">
        <f>VLOOKUP(A495,DBMS_TYPE_SIZES[],3,FALSE)</f>
        <v>4</v>
      </c>
      <c r="D495" s="21">
        <f>VLOOKUP(A495,DBMS_TYPE_SIZES[],4,FALSE)</f>
        <v>4</v>
      </c>
      <c r="E495" t="s">
        <v>1842</v>
      </c>
      <c r="F495" t="s">
        <v>1844</v>
      </c>
      <c r="G495" t="s">
        <v>67</v>
      </c>
      <c r="H495" t="s">
        <v>18</v>
      </c>
      <c r="I495">
        <v>10</v>
      </c>
      <c r="J495">
        <v>4</v>
      </c>
      <c r="K495">
        <v>0</v>
      </c>
      <c r="L495">
        <v>0</v>
      </c>
    </row>
    <row r="496" spans="1:12">
      <c r="A496" t="str">
        <f t="shared" si="8"/>
        <v>int_10_4</v>
      </c>
      <c r="B496" s="21">
        <f>VLOOKUP(A496,DBMS_TYPE_SIZES[],2,FALSE)</f>
        <v>9</v>
      </c>
      <c r="C496" s="21">
        <f>VLOOKUP(A496,DBMS_TYPE_SIZES[],3,FALSE)</f>
        <v>4</v>
      </c>
      <c r="D496" s="21">
        <f>VLOOKUP(A496,DBMS_TYPE_SIZES[],4,FALSE)</f>
        <v>4</v>
      </c>
      <c r="E496" t="s">
        <v>1846</v>
      </c>
      <c r="F496" t="s">
        <v>1847</v>
      </c>
      <c r="G496" t="s">
        <v>1848</v>
      </c>
      <c r="H496" t="s">
        <v>18</v>
      </c>
      <c r="I496">
        <v>10</v>
      </c>
      <c r="J496">
        <v>4</v>
      </c>
      <c r="K496">
        <v>1</v>
      </c>
      <c r="L496">
        <v>0</v>
      </c>
    </row>
    <row r="497" spans="1:12">
      <c r="A497" t="str">
        <f t="shared" si="8"/>
        <v>varchar_0_10</v>
      </c>
      <c r="B497" s="21">
        <f>VLOOKUP(A497,DBMS_TYPE_SIZES[],2,FALSE)</f>
        <v>10</v>
      </c>
      <c r="C497" s="21">
        <f>VLOOKUP(A497,DBMS_TYPE_SIZES[],3,FALSE)</f>
        <v>10</v>
      </c>
      <c r="D497" s="21">
        <f>VLOOKUP(A497,DBMS_TYPE_SIZES[],4,FALSE)</f>
        <v>11</v>
      </c>
      <c r="E497" t="s">
        <v>1846</v>
      </c>
      <c r="F497" t="s">
        <v>1847</v>
      </c>
      <c r="G497" t="s">
        <v>1849</v>
      </c>
      <c r="H497" t="s">
        <v>86</v>
      </c>
      <c r="I497">
        <v>0</v>
      </c>
      <c r="J497">
        <v>10</v>
      </c>
      <c r="K497">
        <v>0</v>
      </c>
      <c r="L497">
        <v>0</v>
      </c>
    </row>
    <row r="498" spans="1:12">
      <c r="A498" t="str">
        <f t="shared" si="8"/>
        <v>int_10_4</v>
      </c>
      <c r="B498" s="21">
        <f>VLOOKUP(A498,DBMS_TYPE_SIZES[],2,FALSE)</f>
        <v>9</v>
      </c>
      <c r="C498" s="21">
        <f>VLOOKUP(A498,DBMS_TYPE_SIZES[],3,FALSE)</f>
        <v>4</v>
      </c>
      <c r="D498" s="21">
        <f>VLOOKUP(A498,DBMS_TYPE_SIZES[],4,FALSE)</f>
        <v>4</v>
      </c>
      <c r="E498" t="s">
        <v>1846</v>
      </c>
      <c r="F498" t="s">
        <v>1850</v>
      </c>
      <c r="G498" t="s">
        <v>96</v>
      </c>
      <c r="H498" t="s">
        <v>18</v>
      </c>
      <c r="I498">
        <v>10</v>
      </c>
      <c r="J498">
        <v>4</v>
      </c>
      <c r="K498">
        <v>1</v>
      </c>
      <c r="L498">
        <v>0</v>
      </c>
    </row>
    <row r="499" spans="1:12">
      <c r="A499" t="str">
        <f t="shared" si="8"/>
        <v>varchar_0_255</v>
      </c>
      <c r="B499" s="21">
        <f>VLOOKUP(A499,DBMS_TYPE_SIZES[],2,FALSE)</f>
        <v>255</v>
      </c>
      <c r="C499" s="21">
        <f>VLOOKUP(A499,DBMS_TYPE_SIZES[],3,FALSE)</f>
        <v>255</v>
      </c>
      <c r="D499" s="21">
        <f>VLOOKUP(A499,DBMS_TYPE_SIZES[],4,FALSE)</f>
        <v>256</v>
      </c>
      <c r="E499" t="s">
        <v>1851</v>
      </c>
      <c r="F499" t="s">
        <v>1852</v>
      </c>
      <c r="G499" t="s">
        <v>1853</v>
      </c>
      <c r="H499" t="s">
        <v>86</v>
      </c>
      <c r="I499">
        <v>0</v>
      </c>
      <c r="J499">
        <v>255</v>
      </c>
      <c r="K499">
        <v>1</v>
      </c>
      <c r="L499">
        <v>0</v>
      </c>
    </row>
    <row r="500" spans="1:12">
      <c r="A500" t="str">
        <f t="shared" si="8"/>
        <v>int_10_4</v>
      </c>
      <c r="B500" s="21">
        <f>VLOOKUP(A500,DBMS_TYPE_SIZES[],2,FALSE)</f>
        <v>9</v>
      </c>
      <c r="C500" s="21">
        <f>VLOOKUP(A500,DBMS_TYPE_SIZES[],3,FALSE)</f>
        <v>4</v>
      </c>
      <c r="D500" s="21">
        <f>VLOOKUP(A500,DBMS_TYPE_SIZES[],4,FALSE)</f>
        <v>4</v>
      </c>
      <c r="E500" t="s">
        <v>1851</v>
      </c>
      <c r="F500" t="s">
        <v>1852</v>
      </c>
      <c r="G500" t="s">
        <v>1854</v>
      </c>
      <c r="H500" t="s">
        <v>18</v>
      </c>
      <c r="I500">
        <v>10</v>
      </c>
      <c r="J500">
        <v>4</v>
      </c>
      <c r="K500">
        <v>0</v>
      </c>
      <c r="L500">
        <v>0</v>
      </c>
    </row>
    <row r="501" spans="1:12">
      <c r="A501" t="str">
        <f t="shared" si="8"/>
        <v>varchar_0_512</v>
      </c>
      <c r="B501" s="21">
        <f>VLOOKUP(A501,DBMS_TYPE_SIZES[],2,FALSE)</f>
        <v>512</v>
      </c>
      <c r="C501" s="21">
        <f>VLOOKUP(A501,DBMS_TYPE_SIZES[],3,FALSE)</f>
        <v>512</v>
      </c>
      <c r="D501" s="21">
        <f>VLOOKUP(A501,DBMS_TYPE_SIZES[],4,FALSE)</f>
        <v>513</v>
      </c>
      <c r="E501" t="s">
        <v>1851</v>
      </c>
      <c r="F501" t="s">
        <v>1852</v>
      </c>
      <c r="G501" t="s">
        <v>1855</v>
      </c>
      <c r="H501" t="s">
        <v>86</v>
      </c>
      <c r="I501">
        <v>0</v>
      </c>
      <c r="J501">
        <v>512</v>
      </c>
      <c r="K501">
        <v>0</v>
      </c>
      <c r="L501">
        <v>0</v>
      </c>
    </row>
    <row r="502" spans="1:12">
      <c r="A502" t="str">
        <f t="shared" si="8"/>
        <v>int_10_4</v>
      </c>
      <c r="B502" s="21">
        <f>VLOOKUP(A502,DBMS_TYPE_SIZES[],2,FALSE)</f>
        <v>9</v>
      </c>
      <c r="C502" s="21">
        <f>VLOOKUP(A502,DBMS_TYPE_SIZES[],3,FALSE)</f>
        <v>4</v>
      </c>
      <c r="D502" s="21">
        <f>VLOOKUP(A502,DBMS_TYPE_SIZES[],4,FALSE)</f>
        <v>4</v>
      </c>
      <c r="E502" t="s">
        <v>1851</v>
      </c>
      <c r="F502" t="s">
        <v>1856</v>
      </c>
      <c r="G502" t="s">
        <v>96</v>
      </c>
      <c r="H502" t="s">
        <v>18</v>
      </c>
      <c r="I502">
        <v>10</v>
      </c>
      <c r="J502">
        <v>4</v>
      </c>
      <c r="K502">
        <v>1</v>
      </c>
      <c r="L502">
        <v>0</v>
      </c>
    </row>
    <row r="503" spans="1:12">
      <c r="A503" t="str">
        <f t="shared" si="8"/>
        <v>varchar_0_50</v>
      </c>
      <c r="B503" s="21">
        <f>VLOOKUP(A503,DBMS_TYPE_SIZES[],2,FALSE)</f>
        <v>50</v>
      </c>
      <c r="C503" s="21">
        <f>VLOOKUP(A503,DBMS_TYPE_SIZES[],3,FALSE)</f>
        <v>50</v>
      </c>
      <c r="D503" s="21">
        <f>VLOOKUP(A503,DBMS_TYPE_SIZES[],4,FALSE)</f>
        <v>51</v>
      </c>
      <c r="E503" t="s">
        <v>1857</v>
      </c>
      <c r="F503" t="s">
        <v>1858</v>
      </c>
      <c r="G503" t="s">
        <v>1859</v>
      </c>
      <c r="H503" t="s">
        <v>86</v>
      </c>
      <c r="I503">
        <v>0</v>
      </c>
      <c r="J503">
        <v>50</v>
      </c>
      <c r="K503">
        <v>1</v>
      </c>
      <c r="L503">
        <v>0</v>
      </c>
    </row>
    <row r="504" spans="1:12">
      <c r="A504" t="str">
        <f t="shared" si="8"/>
        <v>varchar_0_170</v>
      </c>
      <c r="B504" s="21">
        <f>VLOOKUP(A504,DBMS_TYPE_SIZES[],2,FALSE)</f>
        <v>170</v>
      </c>
      <c r="C504" s="21">
        <f>VLOOKUP(A504,DBMS_TYPE_SIZES[],3,FALSE)</f>
        <v>170</v>
      </c>
      <c r="D504" s="21">
        <f>VLOOKUP(A504,DBMS_TYPE_SIZES[],4,FALSE)</f>
        <v>171</v>
      </c>
      <c r="E504" t="s">
        <v>1857</v>
      </c>
      <c r="F504" t="s">
        <v>1858</v>
      </c>
      <c r="G504" t="s">
        <v>1860</v>
      </c>
      <c r="H504" t="s">
        <v>86</v>
      </c>
      <c r="I504">
        <v>0</v>
      </c>
      <c r="J504">
        <v>170</v>
      </c>
      <c r="K504">
        <v>0</v>
      </c>
      <c r="L504">
        <v>0</v>
      </c>
    </row>
    <row r="505" spans="1:12">
      <c r="A505" t="str">
        <f t="shared" si="8"/>
        <v>varchar_0_170</v>
      </c>
      <c r="B505" s="21">
        <f>VLOOKUP(A505,DBMS_TYPE_SIZES[],2,FALSE)</f>
        <v>170</v>
      </c>
      <c r="C505" s="21">
        <f>VLOOKUP(A505,DBMS_TYPE_SIZES[],3,FALSE)</f>
        <v>170</v>
      </c>
      <c r="D505" s="21">
        <f>VLOOKUP(A505,DBMS_TYPE_SIZES[],4,FALSE)</f>
        <v>171</v>
      </c>
      <c r="E505" t="s">
        <v>1857</v>
      </c>
      <c r="F505" t="s">
        <v>1858</v>
      </c>
      <c r="G505" t="s">
        <v>1861</v>
      </c>
      <c r="H505" t="s">
        <v>86</v>
      </c>
      <c r="I505">
        <v>0</v>
      </c>
      <c r="J505">
        <v>170</v>
      </c>
      <c r="K505">
        <v>0</v>
      </c>
      <c r="L505">
        <v>0</v>
      </c>
    </row>
    <row r="506" spans="1:12">
      <c r="A506" t="str">
        <f t="shared" si="8"/>
        <v>varchar_0_170</v>
      </c>
      <c r="B506" s="21">
        <f>VLOOKUP(A506,DBMS_TYPE_SIZES[],2,FALSE)</f>
        <v>170</v>
      </c>
      <c r="C506" s="21">
        <f>VLOOKUP(A506,DBMS_TYPE_SIZES[],3,FALSE)</f>
        <v>170</v>
      </c>
      <c r="D506" s="21">
        <f>VLOOKUP(A506,DBMS_TYPE_SIZES[],4,FALSE)</f>
        <v>171</v>
      </c>
      <c r="E506" t="s">
        <v>1857</v>
      </c>
      <c r="F506" t="s">
        <v>1858</v>
      </c>
      <c r="G506" t="s">
        <v>1862</v>
      </c>
      <c r="H506" t="s">
        <v>86</v>
      </c>
      <c r="I506">
        <v>0</v>
      </c>
      <c r="J506">
        <v>170</v>
      </c>
      <c r="K506">
        <v>0</v>
      </c>
      <c r="L506">
        <v>0</v>
      </c>
    </row>
    <row r="507" spans="1:12">
      <c r="A507" t="str">
        <f t="shared" si="8"/>
        <v>int_10_4</v>
      </c>
      <c r="B507" s="21">
        <f>VLOOKUP(A507,DBMS_TYPE_SIZES[],2,FALSE)</f>
        <v>9</v>
      </c>
      <c r="C507" s="21">
        <f>VLOOKUP(A507,DBMS_TYPE_SIZES[],3,FALSE)</f>
        <v>4</v>
      </c>
      <c r="D507" s="21">
        <f>VLOOKUP(A507,DBMS_TYPE_SIZES[],4,FALSE)</f>
        <v>4</v>
      </c>
      <c r="E507" t="s">
        <v>1857</v>
      </c>
      <c r="F507" t="s">
        <v>1863</v>
      </c>
      <c r="G507" t="s">
        <v>96</v>
      </c>
      <c r="H507" t="s">
        <v>18</v>
      </c>
      <c r="I507">
        <v>10</v>
      </c>
      <c r="J507">
        <v>4</v>
      </c>
      <c r="K507">
        <v>1</v>
      </c>
      <c r="L507">
        <v>0</v>
      </c>
    </row>
    <row r="508" spans="1:12">
      <c r="A508" t="str">
        <f t="shared" si="8"/>
        <v>varchar_0_255</v>
      </c>
      <c r="B508" s="21">
        <f>VLOOKUP(A508,DBMS_TYPE_SIZES[],2,FALSE)</f>
        <v>255</v>
      </c>
      <c r="C508" s="21">
        <f>VLOOKUP(A508,DBMS_TYPE_SIZES[],3,FALSE)</f>
        <v>255</v>
      </c>
      <c r="D508" s="21">
        <f>VLOOKUP(A508,DBMS_TYPE_SIZES[],4,FALSE)</f>
        <v>256</v>
      </c>
      <c r="E508" t="s">
        <v>1864</v>
      </c>
      <c r="F508" t="s">
        <v>1865</v>
      </c>
      <c r="G508" t="s">
        <v>1866</v>
      </c>
      <c r="H508" t="s">
        <v>86</v>
      </c>
      <c r="I508">
        <v>0</v>
      </c>
      <c r="J508">
        <v>255</v>
      </c>
      <c r="K508">
        <v>1</v>
      </c>
      <c r="L508">
        <v>0</v>
      </c>
    </row>
    <row r="509" spans="1:12">
      <c r="A509" t="str">
        <f t="shared" si="8"/>
        <v>varchar_0_50</v>
      </c>
      <c r="B509" s="21">
        <f>VLOOKUP(A509,DBMS_TYPE_SIZES[],2,FALSE)</f>
        <v>50</v>
      </c>
      <c r="C509" s="21">
        <f>VLOOKUP(A509,DBMS_TYPE_SIZES[],3,FALSE)</f>
        <v>50</v>
      </c>
      <c r="D509" s="21">
        <f>VLOOKUP(A509,DBMS_TYPE_SIZES[],4,FALSE)</f>
        <v>51</v>
      </c>
      <c r="E509" t="s">
        <v>1864</v>
      </c>
      <c r="F509" t="s">
        <v>1865</v>
      </c>
      <c r="G509" t="s">
        <v>1867</v>
      </c>
      <c r="H509" t="s">
        <v>86</v>
      </c>
      <c r="I509">
        <v>0</v>
      </c>
      <c r="J509">
        <v>50</v>
      </c>
      <c r="K509">
        <v>0</v>
      </c>
      <c r="L509">
        <v>0</v>
      </c>
    </row>
    <row r="510" spans="1:12">
      <c r="A510" t="str">
        <f t="shared" si="8"/>
        <v>int_10_4</v>
      </c>
      <c r="B510" s="21">
        <f>VLOOKUP(A510,DBMS_TYPE_SIZES[],2,FALSE)</f>
        <v>9</v>
      </c>
      <c r="C510" s="21">
        <f>VLOOKUP(A510,DBMS_TYPE_SIZES[],3,FALSE)</f>
        <v>4</v>
      </c>
      <c r="D510" s="21">
        <f>VLOOKUP(A510,DBMS_TYPE_SIZES[],4,FALSE)</f>
        <v>4</v>
      </c>
      <c r="E510" t="s">
        <v>1864</v>
      </c>
      <c r="F510" t="s">
        <v>1868</v>
      </c>
      <c r="G510" t="s">
        <v>96</v>
      </c>
      <c r="H510" t="s">
        <v>18</v>
      </c>
      <c r="I510">
        <v>10</v>
      </c>
      <c r="J510">
        <v>4</v>
      </c>
      <c r="K510">
        <v>1</v>
      </c>
      <c r="L510">
        <v>0</v>
      </c>
    </row>
    <row r="511" spans="1:12">
      <c r="A511" t="str">
        <f t="shared" si="8"/>
        <v>int_10_4</v>
      </c>
      <c r="B511" s="21">
        <f>VLOOKUP(A511,DBMS_TYPE_SIZES[],2,FALSE)</f>
        <v>9</v>
      </c>
      <c r="C511" s="21">
        <f>VLOOKUP(A511,DBMS_TYPE_SIZES[],3,FALSE)</f>
        <v>4</v>
      </c>
      <c r="D511" s="21">
        <f>VLOOKUP(A511,DBMS_TYPE_SIZES[],4,FALSE)</f>
        <v>4</v>
      </c>
      <c r="E511" t="s">
        <v>1869</v>
      </c>
      <c r="F511" t="s">
        <v>1870</v>
      </c>
      <c r="G511" t="s">
        <v>1871</v>
      </c>
      <c r="H511" t="s">
        <v>18</v>
      </c>
      <c r="I511">
        <v>10</v>
      </c>
      <c r="J511">
        <v>4</v>
      </c>
      <c r="K511">
        <v>1</v>
      </c>
      <c r="L511">
        <v>0</v>
      </c>
    </row>
    <row r="512" spans="1:12">
      <c r="A512" t="str">
        <f t="shared" si="8"/>
        <v>int_10_4</v>
      </c>
      <c r="B512" s="21">
        <f>VLOOKUP(A512,DBMS_TYPE_SIZES[],2,FALSE)</f>
        <v>9</v>
      </c>
      <c r="C512" s="21">
        <f>VLOOKUP(A512,DBMS_TYPE_SIZES[],3,FALSE)</f>
        <v>4</v>
      </c>
      <c r="D512" s="21">
        <f>VLOOKUP(A512,DBMS_TYPE_SIZES[],4,FALSE)</f>
        <v>4</v>
      </c>
      <c r="E512" t="s">
        <v>1869</v>
      </c>
      <c r="F512" t="s">
        <v>1870</v>
      </c>
      <c r="G512" t="s">
        <v>1872</v>
      </c>
      <c r="H512" t="s">
        <v>18</v>
      </c>
      <c r="I512">
        <v>10</v>
      </c>
      <c r="J512">
        <v>4</v>
      </c>
      <c r="K512">
        <v>0</v>
      </c>
      <c r="L512">
        <v>0</v>
      </c>
    </row>
    <row r="513" spans="1:12">
      <c r="A513" t="str">
        <f t="shared" si="8"/>
        <v>varchar_0_255</v>
      </c>
      <c r="B513" s="21">
        <f>VLOOKUP(A513,DBMS_TYPE_SIZES[],2,FALSE)</f>
        <v>255</v>
      </c>
      <c r="C513" s="21">
        <f>VLOOKUP(A513,DBMS_TYPE_SIZES[],3,FALSE)</f>
        <v>255</v>
      </c>
      <c r="D513" s="21">
        <f>VLOOKUP(A513,DBMS_TYPE_SIZES[],4,FALSE)</f>
        <v>256</v>
      </c>
      <c r="E513" t="s">
        <v>1869</v>
      </c>
      <c r="F513" t="s">
        <v>1870</v>
      </c>
      <c r="G513" t="s">
        <v>1873</v>
      </c>
      <c r="H513" t="s">
        <v>86</v>
      </c>
      <c r="I513">
        <v>0</v>
      </c>
      <c r="J513">
        <v>255</v>
      </c>
      <c r="K513">
        <v>0</v>
      </c>
      <c r="L513">
        <v>0</v>
      </c>
    </row>
    <row r="514" spans="1:12">
      <c r="A514" t="str">
        <f t="shared" si="8"/>
        <v>varchar_0_10</v>
      </c>
      <c r="B514" s="21">
        <f>VLOOKUP(A514,DBMS_TYPE_SIZES[],2,FALSE)</f>
        <v>10</v>
      </c>
      <c r="C514" s="21">
        <f>VLOOKUP(A514,DBMS_TYPE_SIZES[],3,FALSE)</f>
        <v>10</v>
      </c>
      <c r="D514" s="21">
        <f>VLOOKUP(A514,DBMS_TYPE_SIZES[],4,FALSE)</f>
        <v>11</v>
      </c>
      <c r="E514" t="s">
        <v>1869</v>
      </c>
      <c r="F514" t="s">
        <v>1870</v>
      </c>
      <c r="G514" t="s">
        <v>1874</v>
      </c>
      <c r="H514" t="s">
        <v>86</v>
      </c>
      <c r="I514">
        <v>0</v>
      </c>
      <c r="J514">
        <v>10</v>
      </c>
      <c r="K514">
        <v>0</v>
      </c>
      <c r="L514">
        <v>0</v>
      </c>
    </row>
    <row r="515" spans="1:12">
      <c r="A515" t="str">
        <f t="shared" si="8"/>
        <v>varchar_0_10</v>
      </c>
      <c r="B515" s="21">
        <f>VLOOKUP(A515,DBMS_TYPE_SIZES[],2,FALSE)</f>
        <v>10</v>
      </c>
      <c r="C515" s="21">
        <f>VLOOKUP(A515,DBMS_TYPE_SIZES[],3,FALSE)</f>
        <v>10</v>
      </c>
      <c r="D515" s="21">
        <f>VLOOKUP(A515,DBMS_TYPE_SIZES[],4,FALSE)</f>
        <v>11</v>
      </c>
      <c r="E515" t="s">
        <v>1869</v>
      </c>
      <c r="F515" t="s">
        <v>1870</v>
      </c>
      <c r="G515" t="s">
        <v>1849</v>
      </c>
      <c r="H515" t="s">
        <v>86</v>
      </c>
      <c r="I515">
        <v>0</v>
      </c>
      <c r="J515">
        <v>10</v>
      </c>
      <c r="K515">
        <v>0</v>
      </c>
      <c r="L515">
        <v>0</v>
      </c>
    </row>
    <row r="516" spans="1:12">
      <c r="A516" t="str">
        <f t="shared" si="8"/>
        <v>int_10_4</v>
      </c>
      <c r="B516" s="21">
        <f>VLOOKUP(A516,DBMS_TYPE_SIZES[],2,FALSE)</f>
        <v>9</v>
      </c>
      <c r="C516" s="21">
        <f>VLOOKUP(A516,DBMS_TYPE_SIZES[],3,FALSE)</f>
        <v>4</v>
      </c>
      <c r="D516" s="21">
        <f>VLOOKUP(A516,DBMS_TYPE_SIZES[],4,FALSE)</f>
        <v>4</v>
      </c>
      <c r="E516" t="s">
        <v>1869</v>
      </c>
      <c r="F516" t="s">
        <v>1875</v>
      </c>
      <c r="G516" t="s">
        <v>96</v>
      </c>
      <c r="H516" t="s">
        <v>18</v>
      </c>
      <c r="I516">
        <v>10</v>
      </c>
      <c r="J516">
        <v>4</v>
      </c>
      <c r="K516">
        <v>1</v>
      </c>
      <c r="L516">
        <v>0</v>
      </c>
    </row>
    <row r="517" spans="1:12">
      <c r="A517" t="str">
        <f t="shared" si="8"/>
        <v>varchar_0_50</v>
      </c>
      <c r="B517" s="21">
        <f>VLOOKUP(A517,DBMS_TYPE_SIZES[],2,FALSE)</f>
        <v>50</v>
      </c>
      <c r="C517" s="21">
        <f>VLOOKUP(A517,DBMS_TYPE_SIZES[],3,FALSE)</f>
        <v>50</v>
      </c>
      <c r="D517" s="21">
        <f>VLOOKUP(A517,DBMS_TYPE_SIZES[],4,FALSE)</f>
        <v>51</v>
      </c>
      <c r="E517" t="s">
        <v>1876</v>
      </c>
      <c r="F517" t="s">
        <v>1877</v>
      </c>
      <c r="G517" t="s">
        <v>1878</v>
      </c>
      <c r="H517" t="s">
        <v>86</v>
      </c>
      <c r="I517">
        <v>0</v>
      </c>
      <c r="J517">
        <v>50</v>
      </c>
      <c r="K517">
        <v>1</v>
      </c>
      <c r="L517">
        <v>0</v>
      </c>
    </row>
    <row r="518" spans="1:12">
      <c r="A518" t="str">
        <f t="shared" si="8"/>
        <v>varchar_0_255</v>
      </c>
      <c r="B518" s="21">
        <f>VLOOKUP(A518,DBMS_TYPE_SIZES[],2,FALSE)</f>
        <v>255</v>
      </c>
      <c r="C518" s="21">
        <f>VLOOKUP(A518,DBMS_TYPE_SIZES[],3,FALSE)</f>
        <v>255</v>
      </c>
      <c r="D518" s="21">
        <f>VLOOKUP(A518,DBMS_TYPE_SIZES[],4,FALSE)</f>
        <v>256</v>
      </c>
      <c r="E518" t="s">
        <v>1876</v>
      </c>
      <c r="F518" t="s">
        <v>1877</v>
      </c>
      <c r="G518" t="s">
        <v>1879</v>
      </c>
      <c r="H518" t="s">
        <v>86</v>
      </c>
      <c r="I518">
        <v>0</v>
      </c>
      <c r="J518">
        <v>255</v>
      </c>
      <c r="K518">
        <v>0</v>
      </c>
      <c r="L518">
        <v>0</v>
      </c>
    </row>
    <row r="519" spans="1:12">
      <c r="A519" t="str">
        <f t="shared" si="8"/>
        <v>int_10_4</v>
      </c>
      <c r="B519" s="21">
        <f>VLOOKUP(A519,DBMS_TYPE_SIZES[],2,FALSE)</f>
        <v>9</v>
      </c>
      <c r="C519" s="21">
        <f>VLOOKUP(A519,DBMS_TYPE_SIZES[],3,FALSE)</f>
        <v>4</v>
      </c>
      <c r="D519" s="21">
        <f>VLOOKUP(A519,DBMS_TYPE_SIZES[],4,FALSE)</f>
        <v>4</v>
      </c>
      <c r="E519" t="s">
        <v>1876</v>
      </c>
      <c r="F519" t="s">
        <v>1880</v>
      </c>
      <c r="G519" t="s">
        <v>96</v>
      </c>
      <c r="H519" t="s">
        <v>18</v>
      </c>
      <c r="I519">
        <v>10</v>
      </c>
      <c r="J519">
        <v>4</v>
      </c>
      <c r="K519">
        <v>1</v>
      </c>
      <c r="L519">
        <v>0</v>
      </c>
    </row>
    <row r="520" spans="1:12">
      <c r="A520" t="str">
        <f t="shared" si="8"/>
        <v>varchar_0_255</v>
      </c>
      <c r="B520" s="21">
        <f>VLOOKUP(A520,DBMS_TYPE_SIZES[],2,FALSE)</f>
        <v>255</v>
      </c>
      <c r="C520" s="21">
        <f>VLOOKUP(A520,DBMS_TYPE_SIZES[],3,FALSE)</f>
        <v>255</v>
      </c>
      <c r="D520" s="21">
        <f>VLOOKUP(A520,DBMS_TYPE_SIZES[],4,FALSE)</f>
        <v>256</v>
      </c>
      <c r="E520" t="s">
        <v>1881</v>
      </c>
      <c r="F520" t="s">
        <v>1882</v>
      </c>
      <c r="G520" t="s">
        <v>1883</v>
      </c>
      <c r="H520" t="s">
        <v>86</v>
      </c>
      <c r="I520">
        <v>0</v>
      </c>
      <c r="J520">
        <v>255</v>
      </c>
      <c r="K520">
        <v>1</v>
      </c>
      <c r="L520">
        <v>0</v>
      </c>
    </row>
    <row r="521" spans="1:12">
      <c r="A521" t="str">
        <f t="shared" si="8"/>
        <v>int_10_4</v>
      </c>
      <c r="B521" s="21">
        <f>VLOOKUP(A521,DBMS_TYPE_SIZES[],2,FALSE)</f>
        <v>9</v>
      </c>
      <c r="C521" s="21">
        <f>VLOOKUP(A521,DBMS_TYPE_SIZES[],3,FALSE)</f>
        <v>4</v>
      </c>
      <c r="D521" s="21">
        <f>VLOOKUP(A521,DBMS_TYPE_SIZES[],4,FALSE)</f>
        <v>4</v>
      </c>
      <c r="E521" t="s">
        <v>1881</v>
      </c>
      <c r="F521" t="s">
        <v>1884</v>
      </c>
      <c r="G521" t="s">
        <v>96</v>
      </c>
      <c r="H521" t="s">
        <v>18</v>
      </c>
      <c r="I521">
        <v>10</v>
      </c>
      <c r="J521">
        <v>4</v>
      </c>
      <c r="K521">
        <v>1</v>
      </c>
      <c r="L521">
        <v>0</v>
      </c>
    </row>
    <row r="522" spans="1:12">
      <c r="A522" t="str">
        <f t="shared" si="8"/>
        <v>varchar_0_255</v>
      </c>
      <c r="B522" s="21">
        <f>VLOOKUP(A522,DBMS_TYPE_SIZES[],2,FALSE)</f>
        <v>255</v>
      </c>
      <c r="C522" s="21">
        <f>VLOOKUP(A522,DBMS_TYPE_SIZES[],3,FALSE)</f>
        <v>255</v>
      </c>
      <c r="D522" s="21">
        <f>VLOOKUP(A522,DBMS_TYPE_SIZES[],4,FALSE)</f>
        <v>256</v>
      </c>
      <c r="E522" t="s">
        <v>1885</v>
      </c>
      <c r="F522" t="s">
        <v>1886</v>
      </c>
      <c r="G522" t="s">
        <v>1887</v>
      </c>
      <c r="H522" t="s">
        <v>86</v>
      </c>
      <c r="I522">
        <v>0</v>
      </c>
      <c r="J522">
        <v>255</v>
      </c>
      <c r="K522">
        <v>1</v>
      </c>
      <c r="L522">
        <v>0</v>
      </c>
    </row>
    <row r="523" spans="1:12">
      <c r="A523" t="str">
        <f t="shared" si="8"/>
        <v>varchar_0_512</v>
      </c>
      <c r="B523" s="21">
        <f>VLOOKUP(A523,DBMS_TYPE_SIZES[],2,FALSE)</f>
        <v>512</v>
      </c>
      <c r="C523" s="21">
        <f>VLOOKUP(A523,DBMS_TYPE_SIZES[],3,FALSE)</f>
        <v>512</v>
      </c>
      <c r="D523" s="21">
        <f>VLOOKUP(A523,DBMS_TYPE_SIZES[],4,FALSE)</f>
        <v>513</v>
      </c>
      <c r="E523" t="s">
        <v>1885</v>
      </c>
      <c r="F523" t="s">
        <v>1886</v>
      </c>
      <c r="G523" t="s">
        <v>1888</v>
      </c>
      <c r="H523" t="s">
        <v>86</v>
      </c>
      <c r="I523">
        <v>0</v>
      </c>
      <c r="J523">
        <v>512</v>
      </c>
      <c r="K523">
        <v>0</v>
      </c>
      <c r="L523">
        <v>0</v>
      </c>
    </row>
    <row r="524" spans="1:12">
      <c r="A524" t="str">
        <f t="shared" si="8"/>
        <v>int_10_4</v>
      </c>
      <c r="B524" s="21">
        <f>VLOOKUP(A524,DBMS_TYPE_SIZES[],2,FALSE)</f>
        <v>9</v>
      </c>
      <c r="C524" s="21">
        <f>VLOOKUP(A524,DBMS_TYPE_SIZES[],3,FALSE)</f>
        <v>4</v>
      </c>
      <c r="D524" s="21">
        <f>VLOOKUP(A524,DBMS_TYPE_SIZES[],4,FALSE)</f>
        <v>4</v>
      </c>
      <c r="E524" t="s">
        <v>1885</v>
      </c>
      <c r="F524" t="s">
        <v>1889</v>
      </c>
      <c r="G524" t="s">
        <v>96</v>
      </c>
      <c r="H524" t="s">
        <v>18</v>
      </c>
      <c r="I524">
        <v>10</v>
      </c>
      <c r="J524">
        <v>4</v>
      </c>
      <c r="K524">
        <v>1</v>
      </c>
      <c r="L524">
        <v>0</v>
      </c>
    </row>
    <row r="525" spans="1:12">
      <c r="A525" t="str">
        <f t="shared" ref="A525:A556" si="9">H525&amp;"_"&amp;I525&amp;"_"&amp;J525</f>
        <v>int_10_4</v>
      </c>
      <c r="B525" s="21">
        <f>VLOOKUP(A525,DBMS_TYPE_SIZES[],2,FALSE)</f>
        <v>9</v>
      </c>
      <c r="C525" s="21">
        <f>VLOOKUP(A525,DBMS_TYPE_SIZES[],3,FALSE)</f>
        <v>4</v>
      </c>
      <c r="D525" s="21">
        <f>VLOOKUP(A525,DBMS_TYPE_SIZES[],4,FALSE)</f>
        <v>4</v>
      </c>
      <c r="E525" t="s">
        <v>1752</v>
      </c>
      <c r="F525" t="s">
        <v>1890</v>
      </c>
      <c r="G525" t="s">
        <v>67</v>
      </c>
      <c r="H525" t="s">
        <v>18</v>
      </c>
      <c r="I525">
        <v>10</v>
      </c>
      <c r="J525">
        <v>4</v>
      </c>
      <c r="K525">
        <v>1</v>
      </c>
      <c r="L525">
        <v>0</v>
      </c>
    </row>
    <row r="526" spans="1:12">
      <c r="A526" t="str">
        <f t="shared" si="9"/>
        <v>varchar_0_50</v>
      </c>
      <c r="B526" s="21">
        <f>VLOOKUP(A526,DBMS_TYPE_SIZES[],2,FALSE)</f>
        <v>50</v>
      </c>
      <c r="C526" s="21">
        <f>VLOOKUP(A526,DBMS_TYPE_SIZES[],3,FALSE)</f>
        <v>50</v>
      </c>
      <c r="D526" s="21">
        <f>VLOOKUP(A526,DBMS_TYPE_SIZES[],4,FALSE)</f>
        <v>51</v>
      </c>
      <c r="E526" t="s">
        <v>1752</v>
      </c>
      <c r="F526" t="s">
        <v>1891</v>
      </c>
      <c r="G526" t="s">
        <v>1823</v>
      </c>
      <c r="H526" t="s">
        <v>86</v>
      </c>
      <c r="I526">
        <v>0</v>
      </c>
      <c r="J526">
        <v>50</v>
      </c>
      <c r="K526">
        <v>1</v>
      </c>
      <c r="L526">
        <v>0</v>
      </c>
    </row>
    <row r="527" spans="1:12">
      <c r="A527" t="str">
        <f t="shared" si="9"/>
        <v>int_10_4</v>
      </c>
      <c r="B527" s="21">
        <f>VLOOKUP(A527,DBMS_TYPE_SIZES[],2,FALSE)</f>
        <v>9</v>
      </c>
      <c r="C527" s="21">
        <f>VLOOKUP(A527,DBMS_TYPE_SIZES[],3,FALSE)</f>
        <v>4</v>
      </c>
      <c r="D527" s="21">
        <f>VLOOKUP(A527,DBMS_TYPE_SIZES[],4,FALSE)</f>
        <v>4</v>
      </c>
      <c r="E527" t="s">
        <v>1752</v>
      </c>
      <c r="F527" t="s">
        <v>1891</v>
      </c>
      <c r="G527" t="s">
        <v>67</v>
      </c>
      <c r="H527" t="s">
        <v>18</v>
      </c>
      <c r="I527">
        <v>10</v>
      </c>
      <c r="J527">
        <v>4</v>
      </c>
      <c r="K527">
        <v>0</v>
      </c>
      <c r="L527">
        <v>0</v>
      </c>
    </row>
    <row r="528" spans="1:12">
      <c r="A528" t="str">
        <f t="shared" si="9"/>
        <v>int_10_4</v>
      </c>
      <c r="B528" s="21">
        <f>VLOOKUP(A528,DBMS_TYPE_SIZES[],2,FALSE)</f>
        <v>9</v>
      </c>
      <c r="C528" s="21">
        <f>VLOOKUP(A528,DBMS_TYPE_SIZES[],3,FALSE)</f>
        <v>4</v>
      </c>
      <c r="D528" s="21">
        <f>VLOOKUP(A528,DBMS_TYPE_SIZES[],4,FALSE)</f>
        <v>4</v>
      </c>
      <c r="E528" t="s">
        <v>1892</v>
      </c>
      <c r="F528" t="s">
        <v>1893</v>
      </c>
      <c r="G528" t="s">
        <v>1894</v>
      </c>
      <c r="H528" t="s">
        <v>18</v>
      </c>
      <c r="I528">
        <v>10</v>
      </c>
      <c r="J528">
        <v>4</v>
      </c>
      <c r="K528">
        <v>1</v>
      </c>
      <c r="L528">
        <v>0</v>
      </c>
    </row>
    <row r="529" spans="1:12">
      <c r="A529" t="str">
        <f t="shared" si="9"/>
        <v>int_10_4</v>
      </c>
      <c r="B529" s="21">
        <f>VLOOKUP(A529,DBMS_TYPE_SIZES[],2,FALSE)</f>
        <v>9</v>
      </c>
      <c r="C529" s="21">
        <f>VLOOKUP(A529,DBMS_TYPE_SIZES[],3,FALSE)</f>
        <v>4</v>
      </c>
      <c r="D529" s="21">
        <f>VLOOKUP(A529,DBMS_TYPE_SIZES[],4,FALSE)</f>
        <v>4</v>
      </c>
      <c r="E529" t="s">
        <v>1892</v>
      </c>
      <c r="F529" t="s">
        <v>1893</v>
      </c>
      <c r="G529" t="s">
        <v>1895</v>
      </c>
      <c r="H529" t="s">
        <v>18</v>
      </c>
      <c r="I529">
        <v>10</v>
      </c>
      <c r="J529">
        <v>4</v>
      </c>
      <c r="K529">
        <v>0</v>
      </c>
      <c r="L529">
        <v>0</v>
      </c>
    </row>
    <row r="530" spans="1:12">
      <c r="A530" t="str">
        <f t="shared" si="9"/>
        <v>int_10_4</v>
      </c>
      <c r="B530" s="21">
        <f>VLOOKUP(A530,DBMS_TYPE_SIZES[],2,FALSE)</f>
        <v>9</v>
      </c>
      <c r="C530" s="21">
        <f>VLOOKUP(A530,DBMS_TYPE_SIZES[],3,FALSE)</f>
        <v>4</v>
      </c>
      <c r="D530" s="21">
        <f>VLOOKUP(A530,DBMS_TYPE_SIZES[],4,FALSE)</f>
        <v>4</v>
      </c>
      <c r="E530" t="s">
        <v>1892</v>
      </c>
      <c r="F530" t="s">
        <v>1893</v>
      </c>
      <c r="G530" t="s">
        <v>1896</v>
      </c>
      <c r="H530" t="s">
        <v>18</v>
      </c>
      <c r="I530">
        <v>10</v>
      </c>
      <c r="J530">
        <v>4</v>
      </c>
      <c r="K530">
        <v>0</v>
      </c>
      <c r="L530">
        <v>0</v>
      </c>
    </row>
    <row r="531" spans="1:12">
      <c r="A531" t="str">
        <f t="shared" si="9"/>
        <v>int_10_4</v>
      </c>
      <c r="B531" s="21">
        <f>VLOOKUP(A531,DBMS_TYPE_SIZES[],2,FALSE)</f>
        <v>9</v>
      </c>
      <c r="C531" s="21">
        <f>VLOOKUP(A531,DBMS_TYPE_SIZES[],3,FALSE)</f>
        <v>4</v>
      </c>
      <c r="D531" s="21">
        <f>VLOOKUP(A531,DBMS_TYPE_SIZES[],4,FALSE)</f>
        <v>4</v>
      </c>
      <c r="E531" t="s">
        <v>1892</v>
      </c>
      <c r="F531" t="s">
        <v>1893</v>
      </c>
      <c r="G531" t="s">
        <v>1897</v>
      </c>
      <c r="H531" t="s">
        <v>18</v>
      </c>
      <c r="I531">
        <v>10</v>
      </c>
      <c r="J531">
        <v>4</v>
      </c>
      <c r="K531">
        <v>0</v>
      </c>
      <c r="L531">
        <v>0</v>
      </c>
    </row>
    <row r="532" spans="1:12">
      <c r="A532" t="str">
        <f t="shared" si="9"/>
        <v>int_10_4</v>
      </c>
      <c r="B532" s="21">
        <f>VLOOKUP(A532,DBMS_TYPE_SIZES[],2,FALSE)</f>
        <v>9</v>
      </c>
      <c r="C532" s="21">
        <f>VLOOKUP(A532,DBMS_TYPE_SIZES[],3,FALSE)</f>
        <v>4</v>
      </c>
      <c r="D532" s="21">
        <f>VLOOKUP(A532,DBMS_TYPE_SIZES[],4,FALSE)</f>
        <v>4</v>
      </c>
      <c r="E532" t="s">
        <v>1892</v>
      </c>
      <c r="F532" t="s">
        <v>1893</v>
      </c>
      <c r="G532" t="s">
        <v>1898</v>
      </c>
      <c r="H532" t="s">
        <v>18</v>
      </c>
      <c r="I532">
        <v>10</v>
      </c>
      <c r="J532">
        <v>4</v>
      </c>
      <c r="K532">
        <v>0</v>
      </c>
      <c r="L532">
        <v>0</v>
      </c>
    </row>
    <row r="533" spans="1:12">
      <c r="A533" t="str">
        <f t="shared" si="9"/>
        <v>int_10_4</v>
      </c>
      <c r="B533" s="21">
        <f>VLOOKUP(A533,DBMS_TYPE_SIZES[],2,FALSE)</f>
        <v>9</v>
      </c>
      <c r="C533" s="21">
        <f>VLOOKUP(A533,DBMS_TYPE_SIZES[],3,FALSE)</f>
        <v>4</v>
      </c>
      <c r="D533" s="21">
        <f>VLOOKUP(A533,DBMS_TYPE_SIZES[],4,FALSE)</f>
        <v>4</v>
      </c>
      <c r="E533" t="s">
        <v>1892</v>
      </c>
      <c r="F533" t="s">
        <v>1899</v>
      </c>
      <c r="G533" t="s">
        <v>96</v>
      </c>
      <c r="H533" t="s">
        <v>18</v>
      </c>
      <c r="I533">
        <v>10</v>
      </c>
      <c r="J533">
        <v>4</v>
      </c>
      <c r="K533">
        <v>1</v>
      </c>
      <c r="L533">
        <v>0</v>
      </c>
    </row>
    <row r="534" spans="1:12">
      <c r="A534" t="str">
        <f t="shared" si="9"/>
        <v>int_10_4</v>
      </c>
      <c r="B534" s="21">
        <f>VLOOKUP(A534,DBMS_TYPE_SIZES[],2,FALSE)</f>
        <v>9</v>
      </c>
      <c r="C534" s="21">
        <f>VLOOKUP(A534,DBMS_TYPE_SIZES[],3,FALSE)</f>
        <v>4</v>
      </c>
      <c r="D534" s="21">
        <f>VLOOKUP(A534,DBMS_TYPE_SIZES[],4,FALSE)</f>
        <v>4</v>
      </c>
      <c r="E534" t="s">
        <v>1900</v>
      </c>
      <c r="F534" t="s">
        <v>1901</v>
      </c>
      <c r="G534" t="s">
        <v>1902</v>
      </c>
      <c r="H534" t="s">
        <v>18</v>
      </c>
      <c r="I534">
        <v>10</v>
      </c>
      <c r="J534">
        <v>4</v>
      </c>
      <c r="K534">
        <v>1</v>
      </c>
      <c r="L534">
        <v>0</v>
      </c>
    </row>
    <row r="535" spans="1:12">
      <c r="A535" t="str">
        <f t="shared" si="9"/>
        <v>int_10_4</v>
      </c>
      <c r="B535" s="21">
        <f>VLOOKUP(A535,DBMS_TYPE_SIZES[],2,FALSE)</f>
        <v>9</v>
      </c>
      <c r="C535" s="21">
        <f>VLOOKUP(A535,DBMS_TYPE_SIZES[],3,FALSE)</f>
        <v>4</v>
      </c>
      <c r="D535" s="21">
        <f>VLOOKUP(A535,DBMS_TYPE_SIZES[],4,FALSE)</f>
        <v>4</v>
      </c>
      <c r="E535" t="s">
        <v>1900</v>
      </c>
      <c r="F535" t="s">
        <v>1901</v>
      </c>
      <c r="G535" t="s">
        <v>1903</v>
      </c>
      <c r="H535" t="s">
        <v>18</v>
      </c>
      <c r="I535">
        <v>10</v>
      </c>
      <c r="J535">
        <v>4</v>
      </c>
      <c r="K535">
        <v>0</v>
      </c>
      <c r="L535">
        <v>0</v>
      </c>
    </row>
    <row r="536" spans="1:12">
      <c r="A536" t="str">
        <f t="shared" si="9"/>
        <v>int_10_4</v>
      </c>
      <c r="B536" s="21">
        <f>VLOOKUP(A536,DBMS_TYPE_SIZES[],2,FALSE)</f>
        <v>9</v>
      </c>
      <c r="C536" s="21">
        <f>VLOOKUP(A536,DBMS_TYPE_SIZES[],3,FALSE)</f>
        <v>4</v>
      </c>
      <c r="D536" s="21">
        <f>VLOOKUP(A536,DBMS_TYPE_SIZES[],4,FALSE)</f>
        <v>4</v>
      </c>
      <c r="E536" t="s">
        <v>1900</v>
      </c>
      <c r="F536" t="s">
        <v>1901</v>
      </c>
      <c r="G536" t="s">
        <v>1904</v>
      </c>
      <c r="H536" t="s">
        <v>18</v>
      </c>
      <c r="I536">
        <v>10</v>
      </c>
      <c r="J536">
        <v>4</v>
      </c>
      <c r="K536">
        <v>0</v>
      </c>
      <c r="L536">
        <v>0</v>
      </c>
    </row>
    <row r="537" spans="1:12">
      <c r="A537" t="str">
        <f t="shared" si="9"/>
        <v>int_10_4</v>
      </c>
      <c r="B537" s="21">
        <f>VLOOKUP(A537,DBMS_TYPE_SIZES[],2,FALSE)</f>
        <v>9</v>
      </c>
      <c r="C537" s="21">
        <f>VLOOKUP(A537,DBMS_TYPE_SIZES[],3,FALSE)</f>
        <v>4</v>
      </c>
      <c r="D537" s="21">
        <f>VLOOKUP(A537,DBMS_TYPE_SIZES[],4,FALSE)</f>
        <v>4</v>
      </c>
      <c r="E537" t="s">
        <v>1900</v>
      </c>
      <c r="F537" t="s">
        <v>1901</v>
      </c>
      <c r="G537" t="s">
        <v>1905</v>
      </c>
      <c r="H537" t="s">
        <v>18</v>
      </c>
      <c r="I537">
        <v>10</v>
      </c>
      <c r="J537">
        <v>4</v>
      </c>
      <c r="K537">
        <v>0</v>
      </c>
      <c r="L537">
        <v>0</v>
      </c>
    </row>
    <row r="538" spans="1:12">
      <c r="A538" t="str">
        <f t="shared" si="9"/>
        <v>int_10_4</v>
      </c>
      <c r="B538" s="21">
        <f>VLOOKUP(A538,DBMS_TYPE_SIZES[],2,FALSE)</f>
        <v>9</v>
      </c>
      <c r="C538" s="21">
        <f>VLOOKUP(A538,DBMS_TYPE_SIZES[],3,FALSE)</f>
        <v>4</v>
      </c>
      <c r="D538" s="21">
        <f>VLOOKUP(A538,DBMS_TYPE_SIZES[],4,FALSE)</f>
        <v>4</v>
      </c>
      <c r="E538" t="s">
        <v>1900</v>
      </c>
      <c r="F538" t="s">
        <v>1901</v>
      </c>
      <c r="G538" t="s">
        <v>1906</v>
      </c>
      <c r="H538" t="s">
        <v>18</v>
      </c>
      <c r="I538">
        <v>10</v>
      </c>
      <c r="J538">
        <v>4</v>
      </c>
      <c r="K538">
        <v>0</v>
      </c>
      <c r="L538">
        <v>0</v>
      </c>
    </row>
    <row r="539" spans="1:12">
      <c r="A539" t="str">
        <f t="shared" si="9"/>
        <v>int_10_4</v>
      </c>
      <c r="B539" s="21">
        <f>VLOOKUP(A539,DBMS_TYPE_SIZES[],2,FALSE)</f>
        <v>9</v>
      </c>
      <c r="C539" s="21">
        <f>VLOOKUP(A539,DBMS_TYPE_SIZES[],3,FALSE)</f>
        <v>4</v>
      </c>
      <c r="D539" s="21">
        <f>VLOOKUP(A539,DBMS_TYPE_SIZES[],4,FALSE)</f>
        <v>4</v>
      </c>
      <c r="E539" t="s">
        <v>1900</v>
      </c>
      <c r="F539" t="s">
        <v>1907</v>
      </c>
      <c r="G539" t="s">
        <v>96</v>
      </c>
      <c r="H539" t="s">
        <v>18</v>
      </c>
      <c r="I539">
        <v>10</v>
      </c>
      <c r="J539">
        <v>4</v>
      </c>
      <c r="K539">
        <v>1</v>
      </c>
      <c r="L539">
        <v>0</v>
      </c>
    </row>
    <row r="540" spans="1:12">
      <c r="A540" t="str">
        <f t="shared" si="9"/>
        <v>varchar_0_170</v>
      </c>
      <c r="B540" s="21">
        <f>VLOOKUP(A540,DBMS_TYPE_SIZES[],2,FALSE)</f>
        <v>170</v>
      </c>
      <c r="C540" s="21">
        <f>VLOOKUP(A540,DBMS_TYPE_SIZES[],3,FALSE)</f>
        <v>170</v>
      </c>
      <c r="D540" s="21">
        <f>VLOOKUP(A540,DBMS_TYPE_SIZES[],4,FALSE)</f>
        <v>171</v>
      </c>
      <c r="E540" t="s">
        <v>1908</v>
      </c>
      <c r="F540" t="s">
        <v>1909</v>
      </c>
      <c r="G540" t="s">
        <v>1910</v>
      </c>
      <c r="H540" t="s">
        <v>86</v>
      </c>
      <c r="I540">
        <v>0</v>
      </c>
      <c r="J540">
        <v>170</v>
      </c>
      <c r="K540">
        <v>1</v>
      </c>
      <c r="L540">
        <v>0</v>
      </c>
    </row>
    <row r="541" spans="1:12">
      <c r="A541" t="str">
        <f t="shared" si="9"/>
        <v>varchar_0_170</v>
      </c>
      <c r="B541" s="21">
        <f>VLOOKUP(A541,DBMS_TYPE_SIZES[],2,FALSE)</f>
        <v>170</v>
      </c>
      <c r="C541" s="21">
        <f>VLOOKUP(A541,DBMS_TYPE_SIZES[],3,FALSE)</f>
        <v>170</v>
      </c>
      <c r="D541" s="21">
        <f>VLOOKUP(A541,DBMS_TYPE_SIZES[],4,FALSE)</f>
        <v>171</v>
      </c>
      <c r="E541" t="s">
        <v>1908</v>
      </c>
      <c r="F541" t="s">
        <v>1909</v>
      </c>
      <c r="G541" t="s">
        <v>1911</v>
      </c>
      <c r="H541" t="s">
        <v>86</v>
      </c>
      <c r="I541">
        <v>0</v>
      </c>
      <c r="J541">
        <v>170</v>
      </c>
      <c r="K541">
        <v>0</v>
      </c>
      <c r="L541">
        <v>0</v>
      </c>
    </row>
    <row r="542" spans="1:12">
      <c r="A542" t="str">
        <f t="shared" si="9"/>
        <v>varchar_0_170</v>
      </c>
      <c r="B542" s="21">
        <f>VLOOKUP(A542,DBMS_TYPE_SIZES[],2,FALSE)</f>
        <v>170</v>
      </c>
      <c r="C542" s="21">
        <f>VLOOKUP(A542,DBMS_TYPE_SIZES[],3,FALSE)</f>
        <v>170</v>
      </c>
      <c r="D542" s="21">
        <f>VLOOKUP(A542,DBMS_TYPE_SIZES[],4,FALSE)</f>
        <v>171</v>
      </c>
      <c r="E542" t="s">
        <v>1908</v>
      </c>
      <c r="F542" t="s">
        <v>1909</v>
      </c>
      <c r="G542" t="s">
        <v>1912</v>
      </c>
      <c r="H542" t="s">
        <v>86</v>
      </c>
      <c r="I542">
        <v>0</v>
      </c>
      <c r="J542">
        <v>170</v>
      </c>
      <c r="K542">
        <v>0</v>
      </c>
      <c r="L542">
        <v>0</v>
      </c>
    </row>
    <row r="543" spans="1:12">
      <c r="A543" t="str">
        <f t="shared" si="9"/>
        <v>varchar_0_170</v>
      </c>
      <c r="B543" s="21">
        <f>VLOOKUP(A543,DBMS_TYPE_SIZES[],2,FALSE)</f>
        <v>170</v>
      </c>
      <c r="C543" s="21">
        <f>VLOOKUP(A543,DBMS_TYPE_SIZES[],3,FALSE)</f>
        <v>170</v>
      </c>
      <c r="D543" s="21">
        <f>VLOOKUP(A543,DBMS_TYPE_SIZES[],4,FALSE)</f>
        <v>171</v>
      </c>
      <c r="E543" t="s">
        <v>1908</v>
      </c>
      <c r="F543" t="s">
        <v>1909</v>
      </c>
      <c r="G543" t="s">
        <v>1913</v>
      </c>
      <c r="H543" t="s">
        <v>86</v>
      </c>
      <c r="I543">
        <v>0</v>
      </c>
      <c r="J543">
        <v>170</v>
      </c>
      <c r="K543">
        <v>0</v>
      </c>
      <c r="L543">
        <v>0</v>
      </c>
    </row>
    <row r="544" spans="1:12">
      <c r="A544" t="str">
        <f t="shared" si="9"/>
        <v>varchar_0_170</v>
      </c>
      <c r="B544" s="21">
        <f>VLOOKUP(A544,DBMS_TYPE_SIZES[],2,FALSE)</f>
        <v>170</v>
      </c>
      <c r="C544" s="21">
        <f>VLOOKUP(A544,DBMS_TYPE_SIZES[],3,FALSE)</f>
        <v>170</v>
      </c>
      <c r="D544" s="21">
        <f>VLOOKUP(A544,DBMS_TYPE_SIZES[],4,FALSE)</f>
        <v>171</v>
      </c>
      <c r="E544" t="s">
        <v>1908</v>
      </c>
      <c r="F544" t="s">
        <v>1909</v>
      </c>
      <c r="G544" t="s">
        <v>1914</v>
      </c>
      <c r="H544" t="s">
        <v>86</v>
      </c>
      <c r="I544">
        <v>0</v>
      </c>
      <c r="J544">
        <v>170</v>
      </c>
      <c r="K544">
        <v>0</v>
      </c>
      <c r="L544">
        <v>0</v>
      </c>
    </row>
    <row r="545" spans="1:12">
      <c r="A545" t="str">
        <f t="shared" si="9"/>
        <v>int_10_4</v>
      </c>
      <c r="B545" s="21">
        <f>VLOOKUP(A545,DBMS_TYPE_SIZES[],2,FALSE)</f>
        <v>9</v>
      </c>
      <c r="C545" s="21">
        <f>VLOOKUP(A545,DBMS_TYPE_SIZES[],3,FALSE)</f>
        <v>4</v>
      </c>
      <c r="D545" s="21">
        <f>VLOOKUP(A545,DBMS_TYPE_SIZES[],4,FALSE)</f>
        <v>4</v>
      </c>
      <c r="E545" t="s">
        <v>1908</v>
      </c>
      <c r="F545" t="s">
        <v>1915</v>
      </c>
      <c r="G545" t="s">
        <v>96</v>
      </c>
      <c r="H545" t="s">
        <v>18</v>
      </c>
      <c r="I545">
        <v>10</v>
      </c>
      <c r="J545">
        <v>4</v>
      </c>
      <c r="K545">
        <v>1</v>
      </c>
      <c r="L545">
        <v>0</v>
      </c>
    </row>
    <row r="546" spans="1:12">
      <c r="A546" t="str">
        <f t="shared" si="9"/>
        <v>varchar_0_170</v>
      </c>
      <c r="B546" s="21">
        <f>VLOOKUP(A546,DBMS_TYPE_SIZES[],2,FALSE)</f>
        <v>170</v>
      </c>
      <c r="C546" s="21">
        <f>VLOOKUP(A546,DBMS_TYPE_SIZES[],3,FALSE)</f>
        <v>170</v>
      </c>
      <c r="D546" s="21">
        <f>VLOOKUP(A546,DBMS_TYPE_SIZES[],4,FALSE)</f>
        <v>171</v>
      </c>
      <c r="E546" t="s">
        <v>1916</v>
      </c>
      <c r="F546" t="s">
        <v>1917</v>
      </c>
      <c r="G546" t="s">
        <v>1918</v>
      </c>
      <c r="H546" t="s">
        <v>86</v>
      </c>
      <c r="I546">
        <v>0</v>
      </c>
      <c r="J546">
        <v>170</v>
      </c>
      <c r="K546">
        <v>1</v>
      </c>
      <c r="L546">
        <v>0</v>
      </c>
    </row>
    <row r="547" spans="1:12">
      <c r="A547" t="str">
        <f t="shared" si="9"/>
        <v>varchar_0_170</v>
      </c>
      <c r="B547" s="21">
        <f>VLOOKUP(A547,DBMS_TYPE_SIZES[],2,FALSE)</f>
        <v>170</v>
      </c>
      <c r="C547" s="21">
        <f>VLOOKUP(A547,DBMS_TYPE_SIZES[],3,FALSE)</f>
        <v>170</v>
      </c>
      <c r="D547" s="21">
        <f>VLOOKUP(A547,DBMS_TYPE_SIZES[],4,FALSE)</f>
        <v>171</v>
      </c>
      <c r="E547" t="s">
        <v>1916</v>
      </c>
      <c r="F547" t="s">
        <v>1917</v>
      </c>
      <c r="G547" t="s">
        <v>1919</v>
      </c>
      <c r="H547" t="s">
        <v>86</v>
      </c>
      <c r="I547">
        <v>0</v>
      </c>
      <c r="J547">
        <v>170</v>
      </c>
      <c r="K547">
        <v>0</v>
      </c>
      <c r="L547">
        <v>0</v>
      </c>
    </row>
    <row r="548" spans="1:12">
      <c r="A548" t="str">
        <f t="shared" si="9"/>
        <v>varchar_0_170</v>
      </c>
      <c r="B548" s="21">
        <f>VLOOKUP(A548,DBMS_TYPE_SIZES[],2,FALSE)</f>
        <v>170</v>
      </c>
      <c r="C548" s="21">
        <f>VLOOKUP(A548,DBMS_TYPE_SIZES[],3,FALSE)</f>
        <v>170</v>
      </c>
      <c r="D548" s="21">
        <f>VLOOKUP(A548,DBMS_TYPE_SIZES[],4,FALSE)</f>
        <v>171</v>
      </c>
      <c r="E548" t="s">
        <v>1916</v>
      </c>
      <c r="F548" t="s">
        <v>1917</v>
      </c>
      <c r="G548" t="s">
        <v>1920</v>
      </c>
      <c r="H548" t="s">
        <v>86</v>
      </c>
      <c r="I548">
        <v>0</v>
      </c>
      <c r="J548">
        <v>170</v>
      </c>
      <c r="K548">
        <v>0</v>
      </c>
      <c r="L548">
        <v>0</v>
      </c>
    </row>
    <row r="549" spans="1:12">
      <c r="A549" t="str">
        <f t="shared" si="9"/>
        <v>varchar_0_170</v>
      </c>
      <c r="B549" s="21">
        <f>VLOOKUP(A549,DBMS_TYPE_SIZES[],2,FALSE)</f>
        <v>170</v>
      </c>
      <c r="C549" s="21">
        <f>VLOOKUP(A549,DBMS_TYPE_SIZES[],3,FALSE)</f>
        <v>170</v>
      </c>
      <c r="D549" s="21">
        <f>VLOOKUP(A549,DBMS_TYPE_SIZES[],4,FALSE)</f>
        <v>171</v>
      </c>
      <c r="E549" t="s">
        <v>1916</v>
      </c>
      <c r="F549" t="s">
        <v>1917</v>
      </c>
      <c r="G549" t="s">
        <v>1921</v>
      </c>
      <c r="H549" t="s">
        <v>86</v>
      </c>
      <c r="I549">
        <v>0</v>
      </c>
      <c r="J549">
        <v>170</v>
      </c>
      <c r="K549">
        <v>0</v>
      </c>
      <c r="L549">
        <v>0</v>
      </c>
    </row>
    <row r="550" spans="1:12">
      <c r="A550" t="str">
        <f t="shared" si="9"/>
        <v>varchar_0_170</v>
      </c>
      <c r="B550" s="21">
        <f>VLOOKUP(A550,DBMS_TYPE_SIZES[],2,FALSE)</f>
        <v>170</v>
      </c>
      <c r="C550" s="21">
        <f>VLOOKUP(A550,DBMS_TYPE_SIZES[],3,FALSE)</f>
        <v>170</v>
      </c>
      <c r="D550" s="21">
        <f>VLOOKUP(A550,DBMS_TYPE_SIZES[],4,FALSE)</f>
        <v>171</v>
      </c>
      <c r="E550" t="s">
        <v>1916</v>
      </c>
      <c r="F550" t="s">
        <v>1917</v>
      </c>
      <c r="G550" t="s">
        <v>1922</v>
      </c>
      <c r="H550" t="s">
        <v>86</v>
      </c>
      <c r="I550">
        <v>0</v>
      </c>
      <c r="J550">
        <v>170</v>
      </c>
      <c r="K550">
        <v>0</v>
      </c>
      <c r="L550">
        <v>0</v>
      </c>
    </row>
    <row r="551" spans="1:12">
      <c r="A551" t="str">
        <f t="shared" si="9"/>
        <v>int_10_4</v>
      </c>
      <c r="B551" s="21">
        <f>VLOOKUP(A551,DBMS_TYPE_SIZES[],2,FALSE)</f>
        <v>9</v>
      </c>
      <c r="C551" s="21">
        <f>VLOOKUP(A551,DBMS_TYPE_SIZES[],3,FALSE)</f>
        <v>4</v>
      </c>
      <c r="D551" s="21">
        <f>VLOOKUP(A551,DBMS_TYPE_SIZES[],4,FALSE)</f>
        <v>4</v>
      </c>
      <c r="E551" t="s">
        <v>1916</v>
      </c>
      <c r="F551" t="s">
        <v>1923</v>
      </c>
      <c r="G551" t="s">
        <v>96</v>
      </c>
      <c r="H551" t="s">
        <v>18</v>
      </c>
      <c r="I551">
        <v>10</v>
      </c>
      <c r="J551">
        <v>4</v>
      </c>
      <c r="K551">
        <v>1</v>
      </c>
      <c r="L551">
        <v>0</v>
      </c>
    </row>
    <row r="552" spans="1:12">
      <c r="A552" t="str">
        <f t="shared" si="9"/>
        <v>int_10_4</v>
      </c>
      <c r="B552" s="21">
        <f>VLOOKUP(A552,DBMS_TYPE_SIZES[],2,FALSE)</f>
        <v>9</v>
      </c>
      <c r="C552" s="21">
        <f>VLOOKUP(A552,DBMS_TYPE_SIZES[],3,FALSE)</f>
        <v>4</v>
      </c>
      <c r="D552" s="21">
        <f>VLOOKUP(A552,DBMS_TYPE_SIZES[],4,FALSE)</f>
        <v>4</v>
      </c>
      <c r="E552" t="s">
        <v>1924</v>
      </c>
      <c r="F552" t="s">
        <v>1925</v>
      </c>
      <c r="G552" t="s">
        <v>1926</v>
      </c>
      <c r="H552" t="s">
        <v>18</v>
      </c>
      <c r="I552">
        <v>10</v>
      </c>
      <c r="J552">
        <v>4</v>
      </c>
      <c r="K552">
        <v>1</v>
      </c>
      <c r="L552">
        <v>0</v>
      </c>
    </row>
    <row r="553" spans="1:12">
      <c r="A553" t="str">
        <f t="shared" si="9"/>
        <v>int_10_4</v>
      </c>
      <c r="B553" s="21">
        <f>VLOOKUP(A553,DBMS_TYPE_SIZES[],2,FALSE)</f>
        <v>9</v>
      </c>
      <c r="C553" s="21">
        <f>VLOOKUP(A553,DBMS_TYPE_SIZES[],3,FALSE)</f>
        <v>4</v>
      </c>
      <c r="D553" s="21">
        <f>VLOOKUP(A553,DBMS_TYPE_SIZES[],4,FALSE)</f>
        <v>4</v>
      </c>
      <c r="E553" t="s">
        <v>1924</v>
      </c>
      <c r="F553" t="s">
        <v>1925</v>
      </c>
      <c r="G553" t="s">
        <v>1927</v>
      </c>
      <c r="H553" t="s">
        <v>18</v>
      </c>
      <c r="I553">
        <v>10</v>
      </c>
      <c r="J553">
        <v>4</v>
      </c>
      <c r="K553">
        <v>0</v>
      </c>
      <c r="L553">
        <v>0</v>
      </c>
    </row>
    <row r="554" spans="1:12">
      <c r="A554" t="str">
        <f t="shared" si="9"/>
        <v>int_10_4</v>
      </c>
      <c r="B554" s="21">
        <f>VLOOKUP(A554,DBMS_TYPE_SIZES[],2,FALSE)</f>
        <v>9</v>
      </c>
      <c r="C554" s="21">
        <f>VLOOKUP(A554,DBMS_TYPE_SIZES[],3,FALSE)</f>
        <v>4</v>
      </c>
      <c r="D554" s="21">
        <f>VLOOKUP(A554,DBMS_TYPE_SIZES[],4,FALSE)</f>
        <v>4</v>
      </c>
      <c r="E554" t="s">
        <v>1924</v>
      </c>
      <c r="F554" t="s">
        <v>1925</v>
      </c>
      <c r="G554" t="s">
        <v>1928</v>
      </c>
      <c r="H554" t="s">
        <v>18</v>
      </c>
      <c r="I554">
        <v>10</v>
      </c>
      <c r="J554">
        <v>4</v>
      </c>
      <c r="K554">
        <v>0</v>
      </c>
      <c r="L554">
        <v>0</v>
      </c>
    </row>
    <row r="555" spans="1:12">
      <c r="A555" t="str">
        <f t="shared" si="9"/>
        <v>int_10_4</v>
      </c>
      <c r="B555" s="21">
        <f>VLOOKUP(A555,DBMS_TYPE_SIZES[],2,FALSE)</f>
        <v>9</v>
      </c>
      <c r="C555" s="21">
        <f>VLOOKUP(A555,DBMS_TYPE_SIZES[],3,FALSE)</f>
        <v>4</v>
      </c>
      <c r="D555" s="21">
        <f>VLOOKUP(A555,DBMS_TYPE_SIZES[],4,FALSE)</f>
        <v>4</v>
      </c>
      <c r="E555" t="s">
        <v>1924</v>
      </c>
      <c r="F555" t="s">
        <v>1925</v>
      </c>
      <c r="G555" t="s">
        <v>1929</v>
      </c>
      <c r="H555" t="s">
        <v>18</v>
      </c>
      <c r="I555">
        <v>10</v>
      </c>
      <c r="J555">
        <v>4</v>
      </c>
      <c r="K555">
        <v>0</v>
      </c>
      <c r="L555">
        <v>0</v>
      </c>
    </row>
    <row r="556" spans="1:12">
      <c r="A556" t="str">
        <f t="shared" si="9"/>
        <v>int_10_4</v>
      </c>
      <c r="B556" s="21">
        <f>VLOOKUP(A556,DBMS_TYPE_SIZES[],2,FALSE)</f>
        <v>9</v>
      </c>
      <c r="C556" s="21">
        <f>VLOOKUP(A556,DBMS_TYPE_SIZES[],3,FALSE)</f>
        <v>4</v>
      </c>
      <c r="D556" s="21">
        <f>VLOOKUP(A556,DBMS_TYPE_SIZES[],4,FALSE)</f>
        <v>4</v>
      </c>
      <c r="E556" t="s">
        <v>1924</v>
      </c>
      <c r="F556" t="s">
        <v>1925</v>
      </c>
      <c r="G556" t="s">
        <v>1930</v>
      </c>
      <c r="H556" t="s">
        <v>18</v>
      </c>
      <c r="I556">
        <v>10</v>
      </c>
      <c r="J556">
        <v>4</v>
      </c>
      <c r="K556">
        <v>0</v>
      </c>
      <c r="L556">
        <v>0</v>
      </c>
    </row>
    <row r="557" spans="1:12">
      <c r="A557" t="str">
        <f t="shared" ref="A557:A588" si="10">H557&amp;"_"&amp;I557&amp;"_"&amp;J557</f>
        <v>int_10_4</v>
      </c>
      <c r="B557" s="21">
        <f>VLOOKUP(A557,DBMS_TYPE_SIZES[],2,FALSE)</f>
        <v>9</v>
      </c>
      <c r="C557" s="21">
        <f>VLOOKUP(A557,DBMS_TYPE_SIZES[],3,FALSE)</f>
        <v>4</v>
      </c>
      <c r="D557" s="21">
        <f>VLOOKUP(A557,DBMS_TYPE_SIZES[],4,FALSE)</f>
        <v>4</v>
      </c>
      <c r="E557" t="s">
        <v>1924</v>
      </c>
      <c r="F557" t="s">
        <v>1931</v>
      </c>
      <c r="G557" t="s">
        <v>96</v>
      </c>
      <c r="H557" t="s">
        <v>18</v>
      </c>
      <c r="I557">
        <v>10</v>
      </c>
      <c r="J557">
        <v>4</v>
      </c>
      <c r="K557">
        <v>1</v>
      </c>
      <c r="L557">
        <v>0</v>
      </c>
    </row>
    <row r="558" spans="1:12">
      <c r="A558" t="str">
        <f t="shared" si="10"/>
        <v>varchar_0_10</v>
      </c>
      <c r="B558" s="21">
        <f>VLOOKUP(A558,DBMS_TYPE_SIZES[],2,FALSE)</f>
        <v>10</v>
      </c>
      <c r="C558" s="21">
        <f>VLOOKUP(A558,DBMS_TYPE_SIZES[],3,FALSE)</f>
        <v>10</v>
      </c>
      <c r="D558" s="21">
        <f>VLOOKUP(A558,DBMS_TYPE_SIZES[],4,FALSE)</f>
        <v>11</v>
      </c>
      <c r="E558" t="s">
        <v>1932</v>
      </c>
      <c r="F558" t="s">
        <v>1933</v>
      </c>
      <c r="G558" t="s">
        <v>1934</v>
      </c>
      <c r="H558" t="s">
        <v>86</v>
      </c>
      <c r="I558">
        <v>0</v>
      </c>
      <c r="J558">
        <v>10</v>
      </c>
      <c r="K558">
        <v>1</v>
      </c>
      <c r="L558">
        <v>0</v>
      </c>
    </row>
    <row r="559" spans="1:12">
      <c r="A559" t="str">
        <f t="shared" si="10"/>
        <v>varchar_0_10</v>
      </c>
      <c r="B559" s="21">
        <f>VLOOKUP(A559,DBMS_TYPE_SIZES[],2,FALSE)</f>
        <v>10</v>
      </c>
      <c r="C559" s="21">
        <f>VLOOKUP(A559,DBMS_TYPE_SIZES[],3,FALSE)</f>
        <v>10</v>
      </c>
      <c r="D559" s="21">
        <f>VLOOKUP(A559,DBMS_TYPE_SIZES[],4,FALSE)</f>
        <v>11</v>
      </c>
      <c r="E559" t="s">
        <v>1932</v>
      </c>
      <c r="F559" t="s">
        <v>1933</v>
      </c>
      <c r="G559" t="s">
        <v>1935</v>
      </c>
      <c r="H559" t="s">
        <v>86</v>
      </c>
      <c r="I559">
        <v>0</v>
      </c>
      <c r="J559">
        <v>10</v>
      </c>
      <c r="K559">
        <v>0</v>
      </c>
      <c r="L559">
        <v>0</v>
      </c>
    </row>
    <row r="560" spans="1:12">
      <c r="A560" t="str">
        <f t="shared" si="10"/>
        <v>int_10_4</v>
      </c>
      <c r="B560" s="21">
        <f>VLOOKUP(A560,DBMS_TYPE_SIZES[],2,FALSE)</f>
        <v>9</v>
      </c>
      <c r="C560" s="21">
        <f>VLOOKUP(A560,DBMS_TYPE_SIZES[],3,FALSE)</f>
        <v>4</v>
      </c>
      <c r="D560" s="21">
        <f>VLOOKUP(A560,DBMS_TYPE_SIZES[],4,FALSE)</f>
        <v>4</v>
      </c>
      <c r="E560" t="s">
        <v>1932</v>
      </c>
      <c r="F560" t="s">
        <v>1936</v>
      </c>
      <c r="G560" t="s">
        <v>96</v>
      </c>
      <c r="H560" t="s">
        <v>18</v>
      </c>
      <c r="I560">
        <v>10</v>
      </c>
      <c r="J560">
        <v>4</v>
      </c>
      <c r="K560">
        <v>1</v>
      </c>
      <c r="L560">
        <v>0</v>
      </c>
    </row>
    <row r="561" spans="1:12">
      <c r="A561" t="str">
        <f t="shared" si="10"/>
        <v>varchar_0_50</v>
      </c>
      <c r="B561" s="21">
        <f>VLOOKUP(A561,DBMS_TYPE_SIZES[],2,FALSE)</f>
        <v>50</v>
      </c>
      <c r="C561" s="21">
        <f>VLOOKUP(A561,DBMS_TYPE_SIZES[],3,FALSE)</f>
        <v>50</v>
      </c>
      <c r="D561" s="21">
        <f>VLOOKUP(A561,DBMS_TYPE_SIZES[],4,FALSE)</f>
        <v>51</v>
      </c>
      <c r="E561" t="s">
        <v>1937</v>
      </c>
      <c r="F561" t="s">
        <v>1938</v>
      </c>
      <c r="G561" t="s">
        <v>1939</v>
      </c>
      <c r="H561" t="s">
        <v>86</v>
      </c>
      <c r="I561">
        <v>0</v>
      </c>
      <c r="J561">
        <v>50</v>
      </c>
      <c r="K561">
        <v>1</v>
      </c>
      <c r="L561">
        <v>0</v>
      </c>
    </row>
    <row r="562" spans="1:12">
      <c r="A562" t="str">
        <f t="shared" si="10"/>
        <v>int_10_4</v>
      </c>
      <c r="B562" s="21">
        <f>VLOOKUP(A562,DBMS_TYPE_SIZES[],2,FALSE)</f>
        <v>9</v>
      </c>
      <c r="C562" s="21">
        <f>VLOOKUP(A562,DBMS_TYPE_SIZES[],3,FALSE)</f>
        <v>4</v>
      </c>
      <c r="D562" s="21">
        <f>VLOOKUP(A562,DBMS_TYPE_SIZES[],4,FALSE)</f>
        <v>4</v>
      </c>
      <c r="E562" t="s">
        <v>1937</v>
      </c>
      <c r="F562" t="s">
        <v>1940</v>
      </c>
      <c r="G562" t="s">
        <v>96</v>
      </c>
      <c r="H562" t="s">
        <v>18</v>
      </c>
      <c r="I562">
        <v>10</v>
      </c>
      <c r="J562">
        <v>4</v>
      </c>
      <c r="K562">
        <v>1</v>
      </c>
      <c r="L562">
        <v>0</v>
      </c>
    </row>
    <row r="563" spans="1:12">
      <c r="A563" t="str">
        <f t="shared" si="10"/>
        <v>int_10_4</v>
      </c>
      <c r="B563" s="21">
        <f>VLOOKUP(A563,DBMS_TYPE_SIZES[],2,FALSE)</f>
        <v>9</v>
      </c>
      <c r="C563" s="21">
        <f>VLOOKUP(A563,DBMS_TYPE_SIZES[],3,FALSE)</f>
        <v>4</v>
      </c>
      <c r="D563" s="21">
        <f>VLOOKUP(A563,DBMS_TYPE_SIZES[],4,FALSE)</f>
        <v>4</v>
      </c>
      <c r="E563" t="s">
        <v>1941</v>
      </c>
      <c r="F563" t="s">
        <v>1942</v>
      </c>
      <c r="G563" t="s">
        <v>67</v>
      </c>
      <c r="H563" t="s">
        <v>18</v>
      </c>
      <c r="I563">
        <v>10</v>
      </c>
      <c r="J563">
        <v>4</v>
      </c>
      <c r="K563">
        <v>1</v>
      </c>
      <c r="L563">
        <v>0</v>
      </c>
    </row>
    <row r="564" spans="1:12">
      <c r="A564" t="str">
        <f t="shared" si="10"/>
        <v>int_10_4</v>
      </c>
      <c r="B564" s="21">
        <f>VLOOKUP(A564,DBMS_TYPE_SIZES[],2,FALSE)</f>
        <v>9</v>
      </c>
      <c r="C564" s="21">
        <f>VLOOKUP(A564,DBMS_TYPE_SIZES[],3,FALSE)</f>
        <v>4</v>
      </c>
      <c r="D564" s="21">
        <f>VLOOKUP(A564,DBMS_TYPE_SIZES[],4,FALSE)</f>
        <v>4</v>
      </c>
      <c r="E564" t="s">
        <v>1941</v>
      </c>
      <c r="F564" t="s">
        <v>1943</v>
      </c>
      <c r="G564" t="s">
        <v>1845</v>
      </c>
      <c r="H564" t="s">
        <v>18</v>
      </c>
      <c r="I564">
        <v>10</v>
      </c>
      <c r="J564">
        <v>4</v>
      </c>
      <c r="K564">
        <v>1</v>
      </c>
      <c r="L564">
        <v>0</v>
      </c>
    </row>
    <row r="565" spans="1:12">
      <c r="A565" t="str">
        <f t="shared" si="10"/>
        <v>varchar_0_50</v>
      </c>
      <c r="B565" s="21">
        <f>VLOOKUP(A565,DBMS_TYPE_SIZES[],2,FALSE)</f>
        <v>50</v>
      </c>
      <c r="C565" s="21">
        <f>VLOOKUP(A565,DBMS_TYPE_SIZES[],3,FALSE)</f>
        <v>50</v>
      </c>
      <c r="D565" s="21">
        <f>VLOOKUP(A565,DBMS_TYPE_SIZES[],4,FALSE)</f>
        <v>51</v>
      </c>
      <c r="E565" t="s">
        <v>1941</v>
      </c>
      <c r="F565" t="s">
        <v>1943</v>
      </c>
      <c r="G565" t="s">
        <v>1823</v>
      </c>
      <c r="H565" t="s">
        <v>86</v>
      </c>
      <c r="I565">
        <v>0</v>
      </c>
      <c r="J565">
        <v>50</v>
      </c>
      <c r="K565">
        <v>0</v>
      </c>
      <c r="L565">
        <v>0</v>
      </c>
    </row>
    <row r="566" spans="1:12">
      <c r="A566" t="str">
        <f t="shared" si="10"/>
        <v>int_10_4</v>
      </c>
      <c r="B566" s="21">
        <f>VLOOKUP(A566,DBMS_TYPE_SIZES[],2,FALSE)</f>
        <v>9</v>
      </c>
      <c r="C566" s="21">
        <f>VLOOKUP(A566,DBMS_TYPE_SIZES[],3,FALSE)</f>
        <v>4</v>
      </c>
      <c r="D566" s="21">
        <f>VLOOKUP(A566,DBMS_TYPE_SIZES[],4,FALSE)</f>
        <v>4</v>
      </c>
      <c r="E566" t="s">
        <v>1941</v>
      </c>
      <c r="F566" t="s">
        <v>1943</v>
      </c>
      <c r="G566" t="s">
        <v>67</v>
      </c>
      <c r="H566" t="s">
        <v>18</v>
      </c>
      <c r="I566">
        <v>10</v>
      </c>
      <c r="J566">
        <v>4</v>
      </c>
      <c r="K566">
        <v>0</v>
      </c>
      <c r="L566">
        <v>0</v>
      </c>
    </row>
    <row r="567" spans="1:12">
      <c r="A567" t="str">
        <f t="shared" si="10"/>
        <v>int_10_4</v>
      </c>
      <c r="B567" s="21">
        <f>VLOOKUP(A567,DBMS_TYPE_SIZES[],2,FALSE)</f>
        <v>9</v>
      </c>
      <c r="C567" s="21">
        <f>VLOOKUP(A567,DBMS_TYPE_SIZES[],3,FALSE)</f>
        <v>4</v>
      </c>
      <c r="D567" s="21">
        <f>VLOOKUP(A567,DBMS_TYPE_SIZES[],4,FALSE)</f>
        <v>4</v>
      </c>
      <c r="E567" t="s">
        <v>1944</v>
      </c>
      <c r="F567" t="s">
        <v>1945</v>
      </c>
      <c r="G567" t="s">
        <v>67</v>
      </c>
      <c r="H567" t="s">
        <v>18</v>
      </c>
      <c r="I567">
        <v>10</v>
      </c>
      <c r="J567">
        <v>4</v>
      </c>
      <c r="K567">
        <v>1</v>
      </c>
      <c r="L567">
        <v>0</v>
      </c>
    </row>
    <row r="568" spans="1:12">
      <c r="A568" t="str">
        <f t="shared" si="10"/>
        <v>int_10_4</v>
      </c>
      <c r="B568" s="21">
        <f>VLOOKUP(A568,DBMS_TYPE_SIZES[],2,FALSE)</f>
        <v>9</v>
      </c>
      <c r="C568" s="21">
        <f>VLOOKUP(A568,DBMS_TYPE_SIZES[],3,FALSE)</f>
        <v>4</v>
      </c>
      <c r="D568" s="21">
        <f>VLOOKUP(A568,DBMS_TYPE_SIZES[],4,FALSE)</f>
        <v>4</v>
      </c>
      <c r="E568" t="s">
        <v>1944</v>
      </c>
      <c r="F568" t="s">
        <v>1946</v>
      </c>
      <c r="G568" t="s">
        <v>1845</v>
      </c>
      <c r="H568" t="s">
        <v>18</v>
      </c>
      <c r="I568">
        <v>10</v>
      </c>
      <c r="J568">
        <v>4</v>
      </c>
      <c r="K568">
        <v>1</v>
      </c>
      <c r="L568">
        <v>0</v>
      </c>
    </row>
    <row r="569" spans="1:12">
      <c r="A569" t="str">
        <f t="shared" si="10"/>
        <v>varchar_0_50</v>
      </c>
      <c r="B569" s="21">
        <f>VLOOKUP(A569,DBMS_TYPE_SIZES[],2,FALSE)</f>
        <v>50</v>
      </c>
      <c r="C569" s="21">
        <f>VLOOKUP(A569,DBMS_TYPE_SIZES[],3,FALSE)</f>
        <v>50</v>
      </c>
      <c r="D569" s="21">
        <f>VLOOKUP(A569,DBMS_TYPE_SIZES[],4,FALSE)</f>
        <v>51</v>
      </c>
      <c r="E569" t="s">
        <v>1944</v>
      </c>
      <c r="F569" t="s">
        <v>1946</v>
      </c>
      <c r="G569" t="s">
        <v>1823</v>
      </c>
      <c r="H569" t="s">
        <v>86</v>
      </c>
      <c r="I569">
        <v>0</v>
      </c>
      <c r="J569">
        <v>50</v>
      </c>
      <c r="K569">
        <v>0</v>
      </c>
      <c r="L569">
        <v>0</v>
      </c>
    </row>
    <row r="570" spans="1:12">
      <c r="A570" t="str">
        <f t="shared" si="10"/>
        <v>int_10_4</v>
      </c>
      <c r="B570" s="21">
        <f>VLOOKUP(A570,DBMS_TYPE_SIZES[],2,FALSE)</f>
        <v>9</v>
      </c>
      <c r="C570" s="21">
        <f>VLOOKUP(A570,DBMS_TYPE_SIZES[],3,FALSE)</f>
        <v>4</v>
      </c>
      <c r="D570" s="21">
        <f>VLOOKUP(A570,DBMS_TYPE_SIZES[],4,FALSE)</f>
        <v>4</v>
      </c>
      <c r="E570" t="s">
        <v>1944</v>
      </c>
      <c r="F570" t="s">
        <v>1946</v>
      </c>
      <c r="G570" t="s">
        <v>67</v>
      </c>
      <c r="H570" t="s">
        <v>18</v>
      </c>
      <c r="I570">
        <v>10</v>
      </c>
      <c r="J570">
        <v>4</v>
      </c>
      <c r="K570">
        <v>0</v>
      </c>
      <c r="L570">
        <v>0</v>
      </c>
    </row>
    <row r="571" spans="1:12">
      <c r="A571" t="str">
        <f t="shared" si="10"/>
        <v>int_10_4</v>
      </c>
      <c r="B571" s="21">
        <f>VLOOKUP(A571,DBMS_TYPE_SIZES[],2,FALSE)</f>
        <v>9</v>
      </c>
      <c r="C571" s="21">
        <f>VLOOKUP(A571,DBMS_TYPE_SIZES[],3,FALSE)</f>
        <v>4</v>
      </c>
      <c r="D571" s="21">
        <f>VLOOKUP(A571,DBMS_TYPE_SIZES[],4,FALSE)</f>
        <v>4</v>
      </c>
      <c r="E571" t="s">
        <v>1947</v>
      </c>
      <c r="F571" t="s">
        <v>1948</v>
      </c>
      <c r="G571" t="s">
        <v>264</v>
      </c>
      <c r="H571" t="s">
        <v>18</v>
      </c>
      <c r="I571">
        <v>10</v>
      </c>
      <c r="J571">
        <v>4</v>
      </c>
      <c r="K571">
        <v>1</v>
      </c>
      <c r="L571">
        <v>0</v>
      </c>
    </row>
    <row r="572" spans="1:12">
      <c r="A572" t="str">
        <f t="shared" si="10"/>
        <v>int_10_4</v>
      </c>
      <c r="B572" s="21">
        <f>VLOOKUP(A572,DBMS_TYPE_SIZES[],2,FALSE)</f>
        <v>9</v>
      </c>
      <c r="C572" s="21">
        <f>VLOOKUP(A572,DBMS_TYPE_SIZES[],3,FALSE)</f>
        <v>4</v>
      </c>
      <c r="D572" s="21">
        <f>VLOOKUP(A572,DBMS_TYPE_SIZES[],4,FALSE)</f>
        <v>4</v>
      </c>
      <c r="E572" t="s">
        <v>1947</v>
      </c>
      <c r="F572" t="s">
        <v>1948</v>
      </c>
      <c r="G572" t="s">
        <v>295</v>
      </c>
      <c r="H572" t="s">
        <v>18</v>
      </c>
      <c r="I572">
        <v>10</v>
      </c>
      <c r="J572">
        <v>4</v>
      </c>
      <c r="K572">
        <v>0</v>
      </c>
      <c r="L572">
        <v>0</v>
      </c>
    </row>
    <row r="573" spans="1:12">
      <c r="A573" t="str">
        <f t="shared" si="10"/>
        <v>int_10_4</v>
      </c>
      <c r="B573" s="21">
        <f>VLOOKUP(A573,DBMS_TYPE_SIZES[],2,FALSE)</f>
        <v>9</v>
      </c>
      <c r="C573" s="21">
        <f>VLOOKUP(A573,DBMS_TYPE_SIZES[],3,FALSE)</f>
        <v>4</v>
      </c>
      <c r="D573" s="21">
        <f>VLOOKUP(A573,DBMS_TYPE_SIZES[],4,FALSE)</f>
        <v>4</v>
      </c>
      <c r="E573" t="s">
        <v>1947</v>
      </c>
      <c r="F573" t="s">
        <v>1948</v>
      </c>
      <c r="G573" t="s">
        <v>67</v>
      </c>
      <c r="H573" t="s">
        <v>18</v>
      </c>
      <c r="I573">
        <v>10</v>
      </c>
      <c r="J573">
        <v>4</v>
      </c>
      <c r="K573">
        <v>0</v>
      </c>
      <c r="L573">
        <v>0</v>
      </c>
    </row>
    <row r="574" spans="1:12">
      <c r="A574" t="str">
        <f t="shared" si="10"/>
        <v>int_10_4</v>
      </c>
      <c r="B574" s="21">
        <f>VLOOKUP(A574,DBMS_TYPE_SIZES[],2,FALSE)</f>
        <v>9</v>
      </c>
      <c r="C574" s="21">
        <f>VLOOKUP(A574,DBMS_TYPE_SIZES[],3,FALSE)</f>
        <v>4</v>
      </c>
      <c r="D574" s="21">
        <f>VLOOKUP(A574,DBMS_TYPE_SIZES[],4,FALSE)</f>
        <v>4</v>
      </c>
      <c r="E574" t="s">
        <v>1947</v>
      </c>
      <c r="F574" t="s">
        <v>1948</v>
      </c>
      <c r="G574" t="s">
        <v>291</v>
      </c>
      <c r="H574" t="s">
        <v>18</v>
      </c>
      <c r="I574">
        <v>10</v>
      </c>
      <c r="J574">
        <v>4</v>
      </c>
      <c r="K574">
        <v>0</v>
      </c>
      <c r="L574">
        <v>0</v>
      </c>
    </row>
    <row r="575" spans="1:12">
      <c r="A575" t="str">
        <f t="shared" si="10"/>
        <v>int_10_4</v>
      </c>
      <c r="B575" s="21">
        <f>VLOOKUP(A575,DBMS_TYPE_SIZES[],2,FALSE)</f>
        <v>9</v>
      </c>
      <c r="C575" s="21">
        <f>VLOOKUP(A575,DBMS_TYPE_SIZES[],3,FALSE)</f>
        <v>4</v>
      </c>
      <c r="D575" s="21">
        <f>VLOOKUP(A575,DBMS_TYPE_SIZES[],4,FALSE)</f>
        <v>4</v>
      </c>
      <c r="E575" t="s">
        <v>300</v>
      </c>
      <c r="F575" t="s">
        <v>1320</v>
      </c>
      <c r="G575" t="s">
        <v>67</v>
      </c>
      <c r="H575" t="s">
        <v>18</v>
      </c>
      <c r="I575">
        <v>10</v>
      </c>
      <c r="J575">
        <v>4</v>
      </c>
      <c r="K575">
        <v>1</v>
      </c>
      <c r="L575">
        <v>0</v>
      </c>
    </row>
    <row r="576" spans="1:12">
      <c r="A576" t="str">
        <f t="shared" si="10"/>
        <v>numeric_19_9</v>
      </c>
      <c r="B576" s="21">
        <f>VLOOKUP(A576,DBMS_TYPE_SIZES[],2,FALSE)</f>
        <v>9</v>
      </c>
      <c r="C576" s="21">
        <f>VLOOKUP(A576,DBMS_TYPE_SIZES[],3,FALSE)</f>
        <v>9</v>
      </c>
      <c r="D576" s="21">
        <f>VLOOKUP(A576,DBMS_TYPE_SIZES[],4,FALSE)</f>
        <v>9</v>
      </c>
      <c r="E576" t="s">
        <v>300</v>
      </c>
      <c r="F576" t="s">
        <v>478</v>
      </c>
      <c r="G576" t="s">
        <v>301</v>
      </c>
      <c r="H576" t="s">
        <v>62</v>
      </c>
      <c r="I576">
        <v>19</v>
      </c>
      <c r="J576">
        <v>9</v>
      </c>
      <c r="K576">
        <v>1</v>
      </c>
      <c r="L576">
        <v>0</v>
      </c>
    </row>
    <row r="577" spans="1:12">
      <c r="A577" t="str">
        <f t="shared" si="10"/>
        <v>numeric_19_9</v>
      </c>
      <c r="B577" s="21">
        <f>VLOOKUP(A577,DBMS_TYPE_SIZES[],2,FALSE)</f>
        <v>9</v>
      </c>
      <c r="C577" s="21">
        <f>VLOOKUP(A577,DBMS_TYPE_SIZES[],3,FALSE)</f>
        <v>9</v>
      </c>
      <c r="D577" s="21">
        <f>VLOOKUP(A577,DBMS_TYPE_SIZES[],4,FALSE)</f>
        <v>9</v>
      </c>
      <c r="E577" t="s">
        <v>302</v>
      </c>
      <c r="F577" t="s">
        <v>1949</v>
      </c>
      <c r="G577" t="s">
        <v>1342</v>
      </c>
      <c r="H577" t="s">
        <v>62</v>
      </c>
      <c r="I577">
        <v>19</v>
      </c>
      <c r="J577">
        <v>9</v>
      </c>
      <c r="K577">
        <v>1</v>
      </c>
      <c r="L577">
        <v>1</v>
      </c>
    </row>
    <row r="578" spans="1:12">
      <c r="A578" t="str">
        <f t="shared" si="10"/>
        <v>int_10_4</v>
      </c>
      <c r="B578" s="21">
        <f>VLOOKUP(A578,DBMS_TYPE_SIZES[],2,FALSE)</f>
        <v>9</v>
      </c>
      <c r="C578" s="21">
        <f>VLOOKUP(A578,DBMS_TYPE_SIZES[],3,FALSE)</f>
        <v>4</v>
      </c>
      <c r="D578" s="21">
        <f>VLOOKUP(A578,DBMS_TYPE_SIZES[],4,FALSE)</f>
        <v>4</v>
      </c>
      <c r="E578" t="s">
        <v>302</v>
      </c>
      <c r="F578" t="s">
        <v>1949</v>
      </c>
      <c r="G578" t="s">
        <v>263</v>
      </c>
      <c r="H578" t="s">
        <v>18</v>
      </c>
      <c r="I578">
        <v>10</v>
      </c>
      <c r="J578">
        <v>4</v>
      </c>
      <c r="K578">
        <v>0</v>
      </c>
      <c r="L578">
        <v>0</v>
      </c>
    </row>
    <row r="579" spans="1:12">
      <c r="A579" t="str">
        <f t="shared" si="10"/>
        <v>int_10_4</v>
      </c>
      <c r="B579" s="21">
        <f>VLOOKUP(A579,DBMS_TYPE_SIZES[],2,FALSE)</f>
        <v>9</v>
      </c>
      <c r="C579" s="21">
        <f>VLOOKUP(A579,DBMS_TYPE_SIZES[],3,FALSE)</f>
        <v>4</v>
      </c>
      <c r="D579" s="21">
        <f>VLOOKUP(A579,DBMS_TYPE_SIZES[],4,FALSE)</f>
        <v>4</v>
      </c>
      <c r="E579" t="s">
        <v>302</v>
      </c>
      <c r="F579" t="s">
        <v>1949</v>
      </c>
      <c r="G579" t="s">
        <v>264</v>
      </c>
      <c r="H579" t="s">
        <v>18</v>
      </c>
      <c r="I579">
        <v>10</v>
      </c>
      <c r="J579">
        <v>4</v>
      </c>
      <c r="K579">
        <v>0</v>
      </c>
      <c r="L579">
        <v>0</v>
      </c>
    </row>
    <row r="580" spans="1:12">
      <c r="A580" t="str">
        <f t="shared" si="10"/>
        <v>int_10_4</v>
      </c>
      <c r="B580" s="21">
        <f>VLOOKUP(A580,DBMS_TYPE_SIZES[],2,FALSE)</f>
        <v>9</v>
      </c>
      <c r="C580" s="21">
        <f>VLOOKUP(A580,DBMS_TYPE_SIZES[],3,FALSE)</f>
        <v>4</v>
      </c>
      <c r="D580" s="21">
        <f>VLOOKUP(A580,DBMS_TYPE_SIZES[],4,FALSE)</f>
        <v>4</v>
      </c>
      <c r="E580" t="s">
        <v>302</v>
      </c>
      <c r="F580" t="s">
        <v>1949</v>
      </c>
      <c r="G580" t="s">
        <v>295</v>
      </c>
      <c r="H580" t="s">
        <v>18</v>
      </c>
      <c r="I580">
        <v>10</v>
      </c>
      <c r="J580">
        <v>4</v>
      </c>
      <c r="K580">
        <v>0</v>
      </c>
      <c r="L580">
        <v>0</v>
      </c>
    </row>
    <row r="581" spans="1:12">
      <c r="A581" t="str">
        <f t="shared" si="10"/>
        <v>numeric_19_9</v>
      </c>
      <c r="B581" s="21">
        <f>VLOOKUP(A581,DBMS_TYPE_SIZES[],2,FALSE)</f>
        <v>9</v>
      </c>
      <c r="C581" s="21">
        <f>VLOOKUP(A581,DBMS_TYPE_SIZES[],3,FALSE)</f>
        <v>9</v>
      </c>
      <c r="D581" s="21">
        <f>VLOOKUP(A581,DBMS_TYPE_SIZES[],4,FALSE)</f>
        <v>9</v>
      </c>
      <c r="E581" t="s">
        <v>302</v>
      </c>
      <c r="F581" t="s">
        <v>1949</v>
      </c>
      <c r="G581" t="s">
        <v>304</v>
      </c>
      <c r="H581" t="s">
        <v>62</v>
      </c>
      <c r="I581">
        <v>19</v>
      </c>
      <c r="J581">
        <v>9</v>
      </c>
      <c r="K581">
        <v>0</v>
      </c>
      <c r="L581">
        <v>0</v>
      </c>
    </row>
    <row r="582" spans="1:12">
      <c r="A582" t="str">
        <f t="shared" si="10"/>
        <v>int_10_4</v>
      </c>
      <c r="B582" s="21">
        <f>VLOOKUP(A582,DBMS_TYPE_SIZES[],2,FALSE)</f>
        <v>9</v>
      </c>
      <c r="C582" s="21">
        <f>VLOOKUP(A582,DBMS_TYPE_SIZES[],3,FALSE)</f>
        <v>4</v>
      </c>
      <c r="D582" s="21">
        <f>VLOOKUP(A582,DBMS_TYPE_SIZES[],4,FALSE)</f>
        <v>4</v>
      </c>
      <c r="E582" t="s">
        <v>302</v>
      </c>
      <c r="F582" t="s">
        <v>1949</v>
      </c>
      <c r="G582" t="s">
        <v>67</v>
      </c>
      <c r="H582" t="s">
        <v>18</v>
      </c>
      <c r="I582">
        <v>10</v>
      </c>
      <c r="J582">
        <v>4</v>
      </c>
      <c r="K582">
        <v>0</v>
      </c>
      <c r="L582">
        <v>0</v>
      </c>
    </row>
    <row r="583" spans="1:12">
      <c r="A583" t="str">
        <f t="shared" si="10"/>
        <v>numeric_19_9</v>
      </c>
      <c r="B583" s="21">
        <f>VLOOKUP(A583,DBMS_TYPE_SIZES[],2,FALSE)</f>
        <v>9</v>
      </c>
      <c r="C583" s="21">
        <f>VLOOKUP(A583,DBMS_TYPE_SIZES[],3,FALSE)</f>
        <v>9</v>
      </c>
      <c r="D583" s="21">
        <f>VLOOKUP(A583,DBMS_TYPE_SIZES[],4,FALSE)</f>
        <v>9</v>
      </c>
      <c r="E583" t="s">
        <v>302</v>
      </c>
      <c r="F583" t="s">
        <v>1949</v>
      </c>
      <c r="G583" t="s">
        <v>1343</v>
      </c>
      <c r="H583" t="s">
        <v>62</v>
      </c>
      <c r="I583">
        <v>19</v>
      </c>
      <c r="J583">
        <v>9</v>
      </c>
      <c r="K583">
        <v>0</v>
      </c>
      <c r="L583">
        <v>1</v>
      </c>
    </row>
    <row r="584" spans="1:12">
      <c r="A584" t="str">
        <f t="shared" si="10"/>
        <v>int_10_4</v>
      </c>
      <c r="B584" s="21">
        <f>VLOOKUP(A584,DBMS_TYPE_SIZES[],2,FALSE)</f>
        <v>9</v>
      </c>
      <c r="C584" s="21">
        <f>VLOOKUP(A584,DBMS_TYPE_SIZES[],3,FALSE)</f>
        <v>4</v>
      </c>
      <c r="D584" s="21">
        <f>VLOOKUP(A584,DBMS_TYPE_SIZES[],4,FALSE)</f>
        <v>4</v>
      </c>
      <c r="E584" t="s">
        <v>302</v>
      </c>
      <c r="F584" t="s">
        <v>1321</v>
      </c>
      <c r="G584" t="s">
        <v>67</v>
      </c>
      <c r="H584" t="s">
        <v>18</v>
      </c>
      <c r="I584">
        <v>10</v>
      </c>
      <c r="J584">
        <v>4</v>
      </c>
      <c r="K584">
        <v>1</v>
      </c>
      <c r="L584">
        <v>0</v>
      </c>
    </row>
    <row r="585" spans="1:12">
      <c r="A585" t="str">
        <f t="shared" si="10"/>
        <v>numeric_19_9</v>
      </c>
      <c r="B585" s="21">
        <f>VLOOKUP(A585,DBMS_TYPE_SIZES[],2,FALSE)</f>
        <v>9</v>
      </c>
      <c r="C585" s="21">
        <f>VLOOKUP(A585,DBMS_TYPE_SIZES[],3,FALSE)</f>
        <v>9</v>
      </c>
      <c r="D585" s="21">
        <f>VLOOKUP(A585,DBMS_TYPE_SIZES[],4,FALSE)</f>
        <v>9</v>
      </c>
      <c r="E585" t="s">
        <v>302</v>
      </c>
      <c r="F585" t="s">
        <v>479</v>
      </c>
      <c r="G585" t="s">
        <v>304</v>
      </c>
      <c r="H585" t="s">
        <v>62</v>
      </c>
      <c r="I585">
        <v>19</v>
      </c>
      <c r="J585">
        <v>9</v>
      </c>
      <c r="K585">
        <v>1</v>
      </c>
      <c r="L585">
        <v>0</v>
      </c>
    </row>
    <row r="586" spans="1:12">
      <c r="A586" t="str">
        <f t="shared" si="10"/>
        <v>int_10_4</v>
      </c>
      <c r="B586" s="21">
        <f>VLOOKUP(A586,DBMS_TYPE_SIZES[],2,FALSE)</f>
        <v>9</v>
      </c>
      <c r="C586" s="21">
        <f>VLOOKUP(A586,DBMS_TYPE_SIZES[],3,FALSE)</f>
        <v>4</v>
      </c>
      <c r="D586" s="21">
        <f>VLOOKUP(A586,DBMS_TYPE_SIZES[],4,FALSE)</f>
        <v>4</v>
      </c>
      <c r="E586" t="s">
        <v>305</v>
      </c>
      <c r="F586" t="s">
        <v>1322</v>
      </c>
      <c r="G586" t="s">
        <v>67</v>
      </c>
      <c r="H586" t="s">
        <v>18</v>
      </c>
      <c r="I586">
        <v>10</v>
      </c>
      <c r="J586">
        <v>4</v>
      </c>
      <c r="K586">
        <v>1</v>
      </c>
      <c r="L586">
        <v>0</v>
      </c>
    </row>
    <row r="587" spans="1:12">
      <c r="A587" t="str">
        <f t="shared" si="10"/>
        <v>numeric_19_9</v>
      </c>
      <c r="B587" s="21">
        <f>VLOOKUP(A587,DBMS_TYPE_SIZES[],2,FALSE)</f>
        <v>9</v>
      </c>
      <c r="C587" s="21">
        <f>VLOOKUP(A587,DBMS_TYPE_SIZES[],3,FALSE)</f>
        <v>9</v>
      </c>
      <c r="D587" s="21">
        <f>VLOOKUP(A587,DBMS_TYPE_SIZES[],4,FALSE)</f>
        <v>9</v>
      </c>
      <c r="E587" t="s">
        <v>305</v>
      </c>
      <c r="F587" t="s">
        <v>1710</v>
      </c>
      <c r="G587" t="s">
        <v>306</v>
      </c>
      <c r="H587" t="s">
        <v>62</v>
      </c>
      <c r="I587">
        <v>19</v>
      </c>
      <c r="J587">
        <v>9</v>
      </c>
      <c r="K587">
        <v>1</v>
      </c>
      <c r="L587">
        <v>0</v>
      </c>
    </row>
    <row r="588" spans="1:12">
      <c r="A588" t="str">
        <f t="shared" si="10"/>
        <v>varchar_0_50</v>
      </c>
      <c r="B588" s="21">
        <f>VLOOKUP(A588,DBMS_TYPE_SIZES[],2,FALSE)</f>
        <v>50</v>
      </c>
      <c r="C588" s="21">
        <f>VLOOKUP(A588,DBMS_TYPE_SIZES[],3,FALSE)</f>
        <v>50</v>
      </c>
      <c r="D588" s="21">
        <f>VLOOKUP(A588,DBMS_TYPE_SIZES[],4,FALSE)</f>
        <v>51</v>
      </c>
      <c r="E588" t="s">
        <v>1656</v>
      </c>
      <c r="F588" t="s">
        <v>1950</v>
      </c>
      <c r="G588" t="s">
        <v>115</v>
      </c>
      <c r="H588" t="s">
        <v>86</v>
      </c>
      <c r="I588">
        <v>0</v>
      </c>
      <c r="J588">
        <v>50</v>
      </c>
      <c r="K588">
        <v>1</v>
      </c>
      <c r="L588">
        <v>0</v>
      </c>
    </row>
    <row r="589" spans="1:12">
      <c r="A589" t="str">
        <f t="shared" ref="A589:A620" si="11">H589&amp;"_"&amp;I589&amp;"_"&amp;J589</f>
        <v>numeric_19_9</v>
      </c>
      <c r="B589" s="21">
        <f>VLOOKUP(A589,DBMS_TYPE_SIZES[],2,FALSE)</f>
        <v>9</v>
      </c>
      <c r="C589" s="21">
        <f>VLOOKUP(A589,DBMS_TYPE_SIZES[],3,FALSE)</f>
        <v>9</v>
      </c>
      <c r="D589" s="21">
        <f>VLOOKUP(A589,DBMS_TYPE_SIZES[],4,FALSE)</f>
        <v>9</v>
      </c>
      <c r="E589" t="s">
        <v>1656</v>
      </c>
      <c r="F589" t="s">
        <v>1950</v>
      </c>
      <c r="G589" t="s">
        <v>307</v>
      </c>
      <c r="H589" t="s">
        <v>62</v>
      </c>
      <c r="I589">
        <v>19</v>
      </c>
      <c r="J589">
        <v>9</v>
      </c>
      <c r="K589">
        <v>0</v>
      </c>
      <c r="L589">
        <v>1</v>
      </c>
    </row>
    <row r="590" spans="1:12">
      <c r="A590" t="str">
        <f t="shared" si="11"/>
        <v>int_10_4</v>
      </c>
      <c r="B590" s="21">
        <f>VLOOKUP(A590,DBMS_TYPE_SIZES[],2,FALSE)</f>
        <v>9</v>
      </c>
      <c r="C590" s="21">
        <f>VLOOKUP(A590,DBMS_TYPE_SIZES[],3,FALSE)</f>
        <v>4</v>
      </c>
      <c r="D590" s="21">
        <f>VLOOKUP(A590,DBMS_TYPE_SIZES[],4,FALSE)</f>
        <v>4</v>
      </c>
      <c r="E590" t="s">
        <v>1656</v>
      </c>
      <c r="F590" t="s">
        <v>1951</v>
      </c>
      <c r="G590" t="s">
        <v>1552</v>
      </c>
      <c r="H590" t="s">
        <v>18</v>
      </c>
      <c r="I590">
        <v>10</v>
      </c>
      <c r="J590">
        <v>4</v>
      </c>
      <c r="K590">
        <v>1</v>
      </c>
      <c r="L590">
        <v>1</v>
      </c>
    </row>
    <row r="591" spans="1:12">
      <c r="A591" t="str">
        <f t="shared" si="11"/>
        <v>numeric_19_9</v>
      </c>
      <c r="B591" s="21">
        <f>VLOOKUP(A591,DBMS_TYPE_SIZES[],2,FALSE)</f>
        <v>9</v>
      </c>
      <c r="C591" s="21">
        <f>VLOOKUP(A591,DBMS_TYPE_SIZES[],3,FALSE)</f>
        <v>9</v>
      </c>
      <c r="D591" s="21">
        <f>VLOOKUP(A591,DBMS_TYPE_SIZES[],4,FALSE)</f>
        <v>9</v>
      </c>
      <c r="E591" t="s">
        <v>1656</v>
      </c>
      <c r="F591" t="s">
        <v>1952</v>
      </c>
      <c r="G591" t="s">
        <v>307</v>
      </c>
      <c r="H591" t="s">
        <v>62</v>
      </c>
      <c r="I591">
        <v>19</v>
      </c>
      <c r="J591">
        <v>9</v>
      </c>
      <c r="K591">
        <v>1</v>
      </c>
      <c r="L591">
        <v>1</v>
      </c>
    </row>
    <row r="592" spans="1:12">
      <c r="A592" t="str">
        <f t="shared" si="11"/>
        <v>varchar_0_50</v>
      </c>
      <c r="B592" s="21">
        <f>VLOOKUP(A592,DBMS_TYPE_SIZES[],2,FALSE)</f>
        <v>50</v>
      </c>
      <c r="C592" s="21">
        <f>VLOOKUP(A592,DBMS_TYPE_SIZES[],3,FALSE)</f>
        <v>50</v>
      </c>
      <c r="D592" s="21">
        <f>VLOOKUP(A592,DBMS_TYPE_SIZES[],4,FALSE)</f>
        <v>51</v>
      </c>
      <c r="E592" t="s">
        <v>1656</v>
      </c>
      <c r="F592" t="s">
        <v>1952</v>
      </c>
      <c r="G592" t="s">
        <v>121</v>
      </c>
      <c r="H592" t="s">
        <v>86</v>
      </c>
      <c r="I592">
        <v>0</v>
      </c>
      <c r="J592">
        <v>50</v>
      </c>
      <c r="K592">
        <v>0</v>
      </c>
      <c r="L592">
        <v>1</v>
      </c>
    </row>
    <row r="593" spans="1:12">
      <c r="A593" t="str">
        <f t="shared" si="11"/>
        <v>varchar_0_50</v>
      </c>
      <c r="B593" s="21">
        <f>VLOOKUP(A593,DBMS_TYPE_SIZES[],2,FALSE)</f>
        <v>50</v>
      </c>
      <c r="C593" s="21">
        <f>VLOOKUP(A593,DBMS_TYPE_SIZES[],3,FALSE)</f>
        <v>50</v>
      </c>
      <c r="D593" s="21">
        <f>VLOOKUP(A593,DBMS_TYPE_SIZES[],4,FALSE)</f>
        <v>51</v>
      </c>
      <c r="E593" t="s">
        <v>1656</v>
      </c>
      <c r="F593" t="s">
        <v>1711</v>
      </c>
      <c r="G593" t="s">
        <v>121</v>
      </c>
      <c r="H593" t="s">
        <v>86</v>
      </c>
      <c r="I593">
        <v>0</v>
      </c>
      <c r="J593">
        <v>50</v>
      </c>
      <c r="K593">
        <v>1</v>
      </c>
      <c r="L593">
        <v>1</v>
      </c>
    </row>
    <row r="594" spans="1:12">
      <c r="A594" t="str">
        <f t="shared" si="11"/>
        <v>numeric_19_9</v>
      </c>
      <c r="B594" s="21">
        <f>VLOOKUP(A594,DBMS_TYPE_SIZES[],2,FALSE)</f>
        <v>9</v>
      </c>
      <c r="C594" s="21">
        <f>VLOOKUP(A594,DBMS_TYPE_SIZES[],3,FALSE)</f>
        <v>9</v>
      </c>
      <c r="D594" s="21">
        <f>VLOOKUP(A594,DBMS_TYPE_SIZES[],4,FALSE)</f>
        <v>9</v>
      </c>
      <c r="E594" t="s">
        <v>1656</v>
      </c>
      <c r="F594" t="s">
        <v>1712</v>
      </c>
      <c r="G594" t="s">
        <v>1679</v>
      </c>
      <c r="H594" t="s">
        <v>62</v>
      </c>
      <c r="I594">
        <v>19</v>
      </c>
      <c r="J594">
        <v>9</v>
      </c>
      <c r="K594">
        <v>1</v>
      </c>
      <c r="L594">
        <v>0</v>
      </c>
    </row>
    <row r="595" spans="1:12">
      <c r="A595" t="str">
        <f t="shared" si="11"/>
        <v>numeric_19_9</v>
      </c>
      <c r="B595" s="21">
        <f>VLOOKUP(A595,DBMS_TYPE_SIZES[],2,FALSE)</f>
        <v>9</v>
      </c>
      <c r="C595" s="21">
        <f>VLOOKUP(A595,DBMS_TYPE_SIZES[],3,FALSE)</f>
        <v>9</v>
      </c>
      <c r="D595" s="21">
        <f>VLOOKUP(A595,DBMS_TYPE_SIZES[],4,FALSE)</f>
        <v>9</v>
      </c>
      <c r="E595" t="s">
        <v>309</v>
      </c>
      <c r="F595" t="s">
        <v>1713</v>
      </c>
      <c r="G595" t="s">
        <v>307</v>
      </c>
      <c r="H595" t="s">
        <v>62</v>
      </c>
      <c r="I595">
        <v>19</v>
      </c>
      <c r="J595">
        <v>9</v>
      </c>
      <c r="K595">
        <v>1</v>
      </c>
      <c r="L595">
        <v>0</v>
      </c>
    </row>
    <row r="596" spans="1:12">
      <c r="A596" t="str">
        <f t="shared" si="11"/>
        <v>numeric_19_9</v>
      </c>
      <c r="B596" s="21">
        <f>VLOOKUP(A596,DBMS_TYPE_SIZES[],2,FALSE)</f>
        <v>9</v>
      </c>
      <c r="C596" s="21">
        <f>VLOOKUP(A596,DBMS_TYPE_SIZES[],3,FALSE)</f>
        <v>9</v>
      </c>
      <c r="D596" s="21">
        <f>VLOOKUP(A596,DBMS_TYPE_SIZES[],4,FALSE)</f>
        <v>9</v>
      </c>
      <c r="E596" t="s">
        <v>309</v>
      </c>
      <c r="F596" t="s">
        <v>1714</v>
      </c>
      <c r="G596" t="s">
        <v>269</v>
      </c>
      <c r="H596" t="s">
        <v>62</v>
      </c>
      <c r="I596">
        <v>19</v>
      </c>
      <c r="J596">
        <v>9</v>
      </c>
      <c r="K596">
        <v>1</v>
      </c>
      <c r="L596">
        <v>0</v>
      </c>
    </row>
    <row r="597" spans="1:12">
      <c r="A597" t="str">
        <f t="shared" si="11"/>
        <v>varchar_0_50</v>
      </c>
      <c r="B597" s="21">
        <f>VLOOKUP(A597,DBMS_TYPE_SIZES[],2,FALSE)</f>
        <v>50</v>
      </c>
      <c r="C597" s="21">
        <f>VLOOKUP(A597,DBMS_TYPE_SIZES[],3,FALSE)</f>
        <v>50</v>
      </c>
      <c r="D597" s="21">
        <f>VLOOKUP(A597,DBMS_TYPE_SIZES[],4,FALSE)</f>
        <v>51</v>
      </c>
      <c r="E597" t="s">
        <v>1379</v>
      </c>
      <c r="F597" t="s">
        <v>1715</v>
      </c>
      <c r="G597" t="s">
        <v>119</v>
      </c>
      <c r="H597" t="s">
        <v>86</v>
      </c>
      <c r="I597">
        <v>0</v>
      </c>
      <c r="J597">
        <v>50</v>
      </c>
      <c r="K597">
        <v>1</v>
      </c>
      <c r="L597">
        <v>0</v>
      </c>
    </row>
    <row r="598" spans="1:12">
      <c r="A598" t="str">
        <f t="shared" si="11"/>
        <v>int_10_4</v>
      </c>
      <c r="B598" s="21">
        <f>VLOOKUP(A598,DBMS_TYPE_SIZES[],2,FALSE)</f>
        <v>9</v>
      </c>
      <c r="C598" s="21">
        <f>VLOOKUP(A598,DBMS_TYPE_SIZES[],3,FALSE)</f>
        <v>4</v>
      </c>
      <c r="D598" s="21">
        <f>VLOOKUP(A598,DBMS_TYPE_SIZES[],4,FALSE)</f>
        <v>4</v>
      </c>
      <c r="E598" t="s">
        <v>1379</v>
      </c>
      <c r="F598" t="s">
        <v>1716</v>
      </c>
      <c r="G598" t="s">
        <v>1382</v>
      </c>
      <c r="H598" t="s">
        <v>18</v>
      </c>
      <c r="I598">
        <v>10</v>
      </c>
      <c r="J598">
        <v>4</v>
      </c>
      <c r="K598">
        <v>1</v>
      </c>
      <c r="L598">
        <v>1</v>
      </c>
    </row>
    <row r="599" spans="1:12">
      <c r="A599" t="str">
        <f t="shared" si="11"/>
        <v>numeric_19_9</v>
      </c>
      <c r="B599" s="21">
        <f>VLOOKUP(A599,DBMS_TYPE_SIZES[],2,FALSE)</f>
        <v>9</v>
      </c>
      <c r="C599" s="21">
        <f>VLOOKUP(A599,DBMS_TYPE_SIZES[],3,FALSE)</f>
        <v>9</v>
      </c>
      <c r="D599" s="21">
        <f>VLOOKUP(A599,DBMS_TYPE_SIZES[],4,FALSE)</f>
        <v>9</v>
      </c>
      <c r="E599" t="s">
        <v>1379</v>
      </c>
      <c r="F599" t="s">
        <v>1716</v>
      </c>
      <c r="G599" t="s">
        <v>1383</v>
      </c>
      <c r="H599" t="s">
        <v>62</v>
      </c>
      <c r="I599">
        <v>19</v>
      </c>
      <c r="J599">
        <v>9</v>
      </c>
      <c r="K599">
        <v>0</v>
      </c>
      <c r="L599">
        <v>0</v>
      </c>
    </row>
    <row r="600" spans="1:12">
      <c r="A600" t="str">
        <f t="shared" si="11"/>
        <v>numeric_19_9</v>
      </c>
      <c r="B600" s="21">
        <f>VLOOKUP(A600,DBMS_TYPE_SIZES[],2,FALSE)</f>
        <v>9</v>
      </c>
      <c r="C600" s="21">
        <f>VLOOKUP(A600,DBMS_TYPE_SIZES[],3,FALSE)</f>
        <v>9</v>
      </c>
      <c r="D600" s="21">
        <f>VLOOKUP(A600,DBMS_TYPE_SIZES[],4,FALSE)</f>
        <v>9</v>
      </c>
      <c r="E600" t="s">
        <v>1379</v>
      </c>
      <c r="F600" t="s">
        <v>1717</v>
      </c>
      <c r="G600" t="s">
        <v>1383</v>
      </c>
      <c r="H600" t="s">
        <v>62</v>
      </c>
      <c r="I600">
        <v>19</v>
      </c>
      <c r="J600">
        <v>9</v>
      </c>
      <c r="K600">
        <v>1</v>
      </c>
      <c r="L600">
        <v>0</v>
      </c>
    </row>
    <row r="601" spans="1:12">
      <c r="A601" t="str">
        <f t="shared" si="11"/>
        <v>int_10_4</v>
      </c>
      <c r="B601" s="21">
        <f>VLOOKUP(A601,DBMS_TYPE_SIZES[],2,FALSE)</f>
        <v>9</v>
      </c>
      <c r="C601" s="21">
        <f>VLOOKUP(A601,DBMS_TYPE_SIZES[],3,FALSE)</f>
        <v>4</v>
      </c>
      <c r="D601" s="21">
        <f>VLOOKUP(A601,DBMS_TYPE_SIZES[],4,FALSE)</f>
        <v>4</v>
      </c>
      <c r="E601" t="s">
        <v>310</v>
      </c>
      <c r="F601" t="s">
        <v>1718</v>
      </c>
      <c r="G601" t="s">
        <v>284</v>
      </c>
      <c r="H601" t="s">
        <v>18</v>
      </c>
      <c r="I601">
        <v>10</v>
      </c>
      <c r="J601">
        <v>4</v>
      </c>
      <c r="K601">
        <v>1</v>
      </c>
      <c r="L601">
        <v>0</v>
      </c>
    </row>
    <row r="602" spans="1:12">
      <c r="A602" t="str">
        <f t="shared" si="11"/>
        <v>numeric_19_9</v>
      </c>
      <c r="B602" s="21">
        <f>VLOOKUP(A602,DBMS_TYPE_SIZES[],2,FALSE)</f>
        <v>9</v>
      </c>
      <c r="C602" s="21">
        <f>VLOOKUP(A602,DBMS_TYPE_SIZES[],3,FALSE)</f>
        <v>9</v>
      </c>
      <c r="D602" s="21">
        <f>VLOOKUP(A602,DBMS_TYPE_SIZES[],4,FALSE)</f>
        <v>9</v>
      </c>
      <c r="E602" t="s">
        <v>311</v>
      </c>
      <c r="F602" t="s">
        <v>1719</v>
      </c>
      <c r="G602" t="s">
        <v>96</v>
      </c>
      <c r="H602" t="s">
        <v>62</v>
      </c>
      <c r="I602">
        <v>19</v>
      </c>
      <c r="J602">
        <v>9</v>
      </c>
      <c r="K602">
        <v>1</v>
      </c>
      <c r="L602">
        <v>0</v>
      </c>
    </row>
    <row r="603" spans="1:12">
      <c r="A603" t="str">
        <f t="shared" si="11"/>
        <v>int_10_4</v>
      </c>
      <c r="B603" s="21">
        <f>VLOOKUP(A603,DBMS_TYPE_SIZES[],2,FALSE)</f>
        <v>9</v>
      </c>
      <c r="C603" s="21">
        <f>VLOOKUP(A603,DBMS_TYPE_SIZES[],3,FALSE)</f>
        <v>4</v>
      </c>
      <c r="D603" s="21">
        <f>VLOOKUP(A603,DBMS_TYPE_SIZES[],4,FALSE)</f>
        <v>4</v>
      </c>
      <c r="E603" t="s">
        <v>1241</v>
      </c>
      <c r="F603" t="s">
        <v>1720</v>
      </c>
      <c r="G603" t="s">
        <v>263</v>
      </c>
      <c r="H603" t="s">
        <v>18</v>
      </c>
      <c r="I603">
        <v>10</v>
      </c>
      <c r="J603">
        <v>4</v>
      </c>
      <c r="K603">
        <v>1</v>
      </c>
      <c r="L603">
        <v>0</v>
      </c>
    </row>
    <row r="604" spans="1:12">
      <c r="A604" t="str">
        <f t="shared" si="11"/>
        <v>int_10_4</v>
      </c>
      <c r="B604" s="21">
        <f>VLOOKUP(A604,DBMS_TYPE_SIZES[],2,FALSE)</f>
        <v>9</v>
      </c>
      <c r="C604" s="21">
        <f>VLOOKUP(A604,DBMS_TYPE_SIZES[],3,FALSE)</f>
        <v>4</v>
      </c>
      <c r="D604" s="21">
        <f>VLOOKUP(A604,DBMS_TYPE_SIZES[],4,FALSE)</f>
        <v>4</v>
      </c>
      <c r="E604" t="s">
        <v>312</v>
      </c>
      <c r="F604" t="s">
        <v>1721</v>
      </c>
      <c r="G604" t="s">
        <v>313</v>
      </c>
      <c r="H604" t="s">
        <v>18</v>
      </c>
      <c r="I604">
        <v>10</v>
      </c>
      <c r="J604">
        <v>4</v>
      </c>
      <c r="K604">
        <v>1</v>
      </c>
      <c r="L604">
        <v>0</v>
      </c>
    </row>
    <row r="605" spans="1:12">
      <c r="A605" t="str">
        <f t="shared" si="11"/>
        <v>int_10_4</v>
      </c>
      <c r="B605" s="21">
        <f>VLOOKUP(A605,DBMS_TYPE_SIZES[],2,FALSE)</f>
        <v>9</v>
      </c>
      <c r="C605" s="21">
        <f>VLOOKUP(A605,DBMS_TYPE_SIZES[],3,FALSE)</f>
        <v>4</v>
      </c>
      <c r="D605" s="21">
        <f>VLOOKUP(A605,DBMS_TYPE_SIZES[],4,FALSE)</f>
        <v>4</v>
      </c>
      <c r="E605" t="s">
        <v>312</v>
      </c>
      <c r="F605" t="s">
        <v>1721</v>
      </c>
      <c r="G605" t="s">
        <v>314</v>
      </c>
      <c r="H605" t="s">
        <v>18</v>
      </c>
      <c r="I605">
        <v>10</v>
      </c>
      <c r="J605">
        <v>4</v>
      </c>
      <c r="K605">
        <v>0</v>
      </c>
      <c r="L605">
        <v>0</v>
      </c>
    </row>
    <row r="606" spans="1:12">
      <c r="A606" t="str">
        <f t="shared" si="11"/>
        <v>int_10_4</v>
      </c>
      <c r="B606" s="21">
        <f>VLOOKUP(A606,DBMS_TYPE_SIZES[],2,FALSE)</f>
        <v>9</v>
      </c>
      <c r="C606" s="21">
        <f>VLOOKUP(A606,DBMS_TYPE_SIZES[],3,FALSE)</f>
        <v>4</v>
      </c>
      <c r="D606" s="21">
        <f>VLOOKUP(A606,DBMS_TYPE_SIZES[],4,FALSE)</f>
        <v>4</v>
      </c>
      <c r="E606" t="s">
        <v>315</v>
      </c>
      <c r="F606" t="s">
        <v>1722</v>
      </c>
      <c r="G606" t="s">
        <v>316</v>
      </c>
      <c r="H606" t="s">
        <v>18</v>
      </c>
      <c r="I606">
        <v>10</v>
      </c>
      <c r="J606">
        <v>4</v>
      </c>
      <c r="K606">
        <v>1</v>
      </c>
      <c r="L606">
        <v>0</v>
      </c>
    </row>
    <row r="607" spans="1:12">
      <c r="A607" t="str">
        <f t="shared" si="11"/>
        <v>numeric_19_9</v>
      </c>
      <c r="B607" s="21">
        <f>VLOOKUP(A607,DBMS_TYPE_SIZES[],2,FALSE)</f>
        <v>9</v>
      </c>
      <c r="C607" s="21">
        <f>VLOOKUP(A607,DBMS_TYPE_SIZES[],3,FALSE)</f>
        <v>9</v>
      </c>
      <c r="D607" s="21">
        <f>VLOOKUP(A607,DBMS_TYPE_SIZES[],4,FALSE)</f>
        <v>9</v>
      </c>
      <c r="E607" t="s">
        <v>1567</v>
      </c>
      <c r="F607" t="s">
        <v>1723</v>
      </c>
      <c r="G607" t="s">
        <v>306</v>
      </c>
      <c r="H607" t="s">
        <v>62</v>
      </c>
      <c r="I607">
        <v>19</v>
      </c>
      <c r="J607">
        <v>9</v>
      </c>
      <c r="K607">
        <v>1</v>
      </c>
      <c r="L607">
        <v>0</v>
      </c>
    </row>
    <row r="608" spans="1:12">
      <c r="A608" t="str">
        <f t="shared" si="11"/>
        <v>numeric_19_9</v>
      </c>
      <c r="B608" s="21">
        <f>VLOOKUP(A608,DBMS_TYPE_SIZES[],2,FALSE)</f>
        <v>9</v>
      </c>
      <c r="C608" s="21">
        <f>VLOOKUP(A608,DBMS_TYPE_SIZES[],3,FALSE)</f>
        <v>9</v>
      </c>
      <c r="D608" s="21">
        <f>VLOOKUP(A608,DBMS_TYPE_SIZES[],4,FALSE)</f>
        <v>9</v>
      </c>
      <c r="E608" t="s">
        <v>1568</v>
      </c>
      <c r="F608" t="s">
        <v>1724</v>
      </c>
      <c r="G608" t="s">
        <v>306</v>
      </c>
      <c r="H608" t="s">
        <v>62</v>
      </c>
      <c r="I608">
        <v>19</v>
      </c>
      <c r="J608">
        <v>9</v>
      </c>
      <c r="K608">
        <v>1</v>
      </c>
      <c r="L608">
        <v>0</v>
      </c>
    </row>
    <row r="609" spans="1:12">
      <c r="A609" t="str">
        <f t="shared" si="11"/>
        <v>numeric_19_9</v>
      </c>
      <c r="B609" s="21">
        <f>VLOOKUP(A609,DBMS_TYPE_SIZES[],2,FALSE)</f>
        <v>9</v>
      </c>
      <c r="C609" s="21">
        <f>VLOOKUP(A609,DBMS_TYPE_SIZES[],3,FALSE)</f>
        <v>9</v>
      </c>
      <c r="D609" s="21">
        <f>VLOOKUP(A609,DBMS_TYPE_SIZES[],4,FALSE)</f>
        <v>9</v>
      </c>
      <c r="E609" t="s">
        <v>1553</v>
      </c>
      <c r="F609" t="s">
        <v>1725</v>
      </c>
      <c r="G609" t="s">
        <v>301</v>
      </c>
      <c r="H609" t="s">
        <v>62</v>
      </c>
      <c r="I609">
        <v>19</v>
      </c>
      <c r="J609">
        <v>9</v>
      </c>
      <c r="K609">
        <v>1</v>
      </c>
      <c r="L609">
        <v>0</v>
      </c>
    </row>
    <row r="610" spans="1:12">
      <c r="A610" t="str">
        <f t="shared" si="11"/>
        <v>numeric_19_9</v>
      </c>
      <c r="B610" s="21">
        <f>VLOOKUP(A610,DBMS_TYPE_SIZES[],2,FALSE)</f>
        <v>9</v>
      </c>
      <c r="C610" s="21">
        <f>VLOOKUP(A610,DBMS_TYPE_SIZES[],3,FALSE)</f>
        <v>9</v>
      </c>
      <c r="D610" s="21">
        <f>VLOOKUP(A610,DBMS_TYPE_SIZES[],4,FALSE)</f>
        <v>9</v>
      </c>
      <c r="E610" t="s">
        <v>1554</v>
      </c>
      <c r="F610" t="s">
        <v>1726</v>
      </c>
      <c r="G610" t="s">
        <v>301</v>
      </c>
      <c r="H610" t="s">
        <v>62</v>
      </c>
      <c r="I610">
        <v>19</v>
      </c>
      <c r="J610">
        <v>9</v>
      </c>
      <c r="K610">
        <v>1</v>
      </c>
      <c r="L610">
        <v>0</v>
      </c>
    </row>
    <row r="611" spans="1:12">
      <c r="A611" t="str">
        <f t="shared" si="11"/>
        <v>numeric_19_9</v>
      </c>
      <c r="B611" s="21">
        <f>VLOOKUP(A611,DBMS_TYPE_SIZES[],2,FALSE)</f>
        <v>9</v>
      </c>
      <c r="C611" s="21">
        <f>VLOOKUP(A611,DBMS_TYPE_SIZES[],3,FALSE)</f>
        <v>9</v>
      </c>
      <c r="D611" s="21">
        <f>VLOOKUP(A611,DBMS_TYPE_SIZES[],4,FALSE)</f>
        <v>9</v>
      </c>
      <c r="E611" t="s">
        <v>317</v>
      </c>
      <c r="F611" t="s">
        <v>1727</v>
      </c>
      <c r="G611" t="s">
        <v>301</v>
      </c>
      <c r="H611" t="s">
        <v>62</v>
      </c>
      <c r="I611">
        <v>19</v>
      </c>
      <c r="J611">
        <v>9</v>
      </c>
      <c r="K611">
        <v>1</v>
      </c>
      <c r="L611">
        <v>0</v>
      </c>
    </row>
    <row r="612" spans="1:12">
      <c r="A612" t="str">
        <f t="shared" si="11"/>
        <v>numeric_19_9</v>
      </c>
      <c r="B612" s="21">
        <f>VLOOKUP(A612,DBMS_TYPE_SIZES[],2,FALSE)</f>
        <v>9</v>
      </c>
      <c r="C612" s="21">
        <f>VLOOKUP(A612,DBMS_TYPE_SIZES[],3,FALSE)</f>
        <v>9</v>
      </c>
      <c r="D612" s="21">
        <f>VLOOKUP(A612,DBMS_TYPE_SIZES[],4,FALSE)</f>
        <v>9</v>
      </c>
      <c r="E612" t="s">
        <v>318</v>
      </c>
      <c r="F612" t="s">
        <v>1728</v>
      </c>
      <c r="G612" t="s">
        <v>301</v>
      </c>
      <c r="H612" t="s">
        <v>62</v>
      </c>
      <c r="I612">
        <v>19</v>
      </c>
      <c r="J612">
        <v>9</v>
      </c>
      <c r="K612">
        <v>1</v>
      </c>
      <c r="L612">
        <v>0</v>
      </c>
    </row>
    <row r="613" spans="1:12">
      <c r="A613" t="str">
        <f t="shared" si="11"/>
        <v>numeric_19_9</v>
      </c>
      <c r="B613" s="21">
        <f>VLOOKUP(A613,DBMS_TYPE_SIZES[],2,FALSE)</f>
        <v>9</v>
      </c>
      <c r="C613" s="21">
        <f>VLOOKUP(A613,DBMS_TYPE_SIZES[],3,FALSE)</f>
        <v>9</v>
      </c>
      <c r="D613" s="21">
        <f>VLOOKUP(A613,DBMS_TYPE_SIZES[],4,FALSE)</f>
        <v>9</v>
      </c>
      <c r="E613" t="s">
        <v>319</v>
      </c>
      <c r="F613" t="s">
        <v>1729</v>
      </c>
      <c r="G613" t="s">
        <v>306</v>
      </c>
      <c r="H613" t="s">
        <v>62</v>
      </c>
      <c r="I613">
        <v>19</v>
      </c>
      <c r="J613">
        <v>9</v>
      </c>
      <c r="K613">
        <v>1</v>
      </c>
      <c r="L613">
        <v>0</v>
      </c>
    </row>
    <row r="614" spans="1:12">
      <c r="A614" t="str">
        <f t="shared" si="11"/>
        <v>numeric_19_9</v>
      </c>
      <c r="B614" s="21">
        <f>VLOOKUP(A614,DBMS_TYPE_SIZES[],2,FALSE)</f>
        <v>9</v>
      </c>
      <c r="C614" s="21">
        <f>VLOOKUP(A614,DBMS_TYPE_SIZES[],3,FALSE)</f>
        <v>9</v>
      </c>
      <c r="D614" s="21">
        <f>VLOOKUP(A614,DBMS_TYPE_SIZES[],4,FALSE)</f>
        <v>9</v>
      </c>
      <c r="E614" t="s">
        <v>320</v>
      </c>
      <c r="F614" t="s">
        <v>1730</v>
      </c>
      <c r="G614" t="s">
        <v>306</v>
      </c>
      <c r="H614" t="s">
        <v>62</v>
      </c>
      <c r="I614">
        <v>19</v>
      </c>
      <c r="J614">
        <v>9</v>
      </c>
      <c r="K614">
        <v>1</v>
      </c>
      <c r="L614">
        <v>0</v>
      </c>
    </row>
    <row r="615" spans="1:12">
      <c r="A615" t="str">
        <f t="shared" si="11"/>
        <v>numeric_19_9</v>
      </c>
      <c r="B615" s="21">
        <f>VLOOKUP(A615,DBMS_TYPE_SIZES[],2,FALSE)</f>
        <v>9</v>
      </c>
      <c r="C615" s="21">
        <f>VLOOKUP(A615,DBMS_TYPE_SIZES[],3,FALSE)</f>
        <v>9</v>
      </c>
      <c r="D615" s="21">
        <f>VLOOKUP(A615,DBMS_TYPE_SIZES[],4,FALSE)</f>
        <v>9</v>
      </c>
      <c r="E615" t="s">
        <v>1555</v>
      </c>
      <c r="F615" t="s">
        <v>1731</v>
      </c>
      <c r="G615" t="s">
        <v>304</v>
      </c>
      <c r="H615" t="s">
        <v>62</v>
      </c>
      <c r="I615">
        <v>19</v>
      </c>
      <c r="J615">
        <v>9</v>
      </c>
      <c r="K615">
        <v>1</v>
      </c>
      <c r="L615">
        <v>0</v>
      </c>
    </row>
    <row r="616" spans="1:12">
      <c r="A616" t="str">
        <f t="shared" si="11"/>
        <v>numeric_19_9</v>
      </c>
      <c r="B616" s="21">
        <f>VLOOKUP(A616,DBMS_TYPE_SIZES[],2,FALSE)</f>
        <v>9</v>
      </c>
      <c r="C616" s="21">
        <f>VLOOKUP(A616,DBMS_TYPE_SIZES[],3,FALSE)</f>
        <v>9</v>
      </c>
      <c r="D616" s="21">
        <f>VLOOKUP(A616,DBMS_TYPE_SIZES[],4,FALSE)</f>
        <v>9</v>
      </c>
      <c r="E616" t="s">
        <v>1556</v>
      </c>
      <c r="F616" t="s">
        <v>1732</v>
      </c>
      <c r="G616" t="s">
        <v>304</v>
      </c>
      <c r="H616" t="s">
        <v>62</v>
      </c>
      <c r="I616">
        <v>19</v>
      </c>
      <c r="J616">
        <v>9</v>
      </c>
      <c r="K616">
        <v>1</v>
      </c>
      <c r="L616">
        <v>0</v>
      </c>
    </row>
    <row r="617" spans="1:12">
      <c r="A617" t="str">
        <f t="shared" si="11"/>
        <v>numeric_19_9</v>
      </c>
      <c r="B617" s="21">
        <f>VLOOKUP(A617,DBMS_TYPE_SIZES[],2,FALSE)</f>
        <v>9</v>
      </c>
      <c r="C617" s="21">
        <f>VLOOKUP(A617,DBMS_TYPE_SIZES[],3,FALSE)</f>
        <v>9</v>
      </c>
      <c r="D617" s="21">
        <f>VLOOKUP(A617,DBMS_TYPE_SIZES[],4,FALSE)</f>
        <v>9</v>
      </c>
      <c r="E617" t="s">
        <v>321</v>
      </c>
      <c r="F617" t="s">
        <v>1733</v>
      </c>
      <c r="G617" t="s">
        <v>301</v>
      </c>
      <c r="H617" t="s">
        <v>62</v>
      </c>
      <c r="I617">
        <v>19</v>
      </c>
      <c r="J617">
        <v>9</v>
      </c>
      <c r="K617">
        <v>1</v>
      </c>
      <c r="L617">
        <v>1</v>
      </c>
    </row>
    <row r="618" spans="1:12">
      <c r="A618" t="str">
        <f t="shared" si="11"/>
        <v>numeric_19_9</v>
      </c>
      <c r="B618" s="21">
        <f>VLOOKUP(A618,DBMS_TYPE_SIZES[],2,FALSE)</f>
        <v>9</v>
      </c>
      <c r="C618" s="21">
        <f>VLOOKUP(A618,DBMS_TYPE_SIZES[],3,FALSE)</f>
        <v>9</v>
      </c>
      <c r="D618" s="21">
        <f>VLOOKUP(A618,DBMS_TYPE_SIZES[],4,FALSE)</f>
        <v>9</v>
      </c>
      <c r="E618" t="s">
        <v>321</v>
      </c>
      <c r="F618" t="s">
        <v>1734</v>
      </c>
      <c r="G618" t="s">
        <v>304</v>
      </c>
      <c r="H618" t="s">
        <v>62</v>
      </c>
      <c r="I618">
        <v>19</v>
      </c>
      <c r="J618">
        <v>9</v>
      </c>
      <c r="K618">
        <v>1</v>
      </c>
      <c r="L618">
        <v>0</v>
      </c>
    </row>
    <row r="619" spans="1:12">
      <c r="A619" t="str">
        <f t="shared" si="11"/>
        <v>numeric_19_9</v>
      </c>
      <c r="B619" s="21">
        <f>VLOOKUP(A619,DBMS_TYPE_SIZES[],2,FALSE)</f>
        <v>9</v>
      </c>
      <c r="C619" s="21">
        <f>VLOOKUP(A619,DBMS_TYPE_SIZES[],3,FALSE)</f>
        <v>9</v>
      </c>
      <c r="D619" s="21">
        <f>VLOOKUP(A619,DBMS_TYPE_SIZES[],4,FALSE)</f>
        <v>9</v>
      </c>
      <c r="E619" t="s">
        <v>322</v>
      </c>
      <c r="F619" t="s">
        <v>1735</v>
      </c>
      <c r="G619" t="s">
        <v>301</v>
      </c>
      <c r="H619" t="s">
        <v>62</v>
      </c>
      <c r="I619">
        <v>19</v>
      </c>
      <c r="J619">
        <v>9</v>
      </c>
      <c r="K619">
        <v>1</v>
      </c>
      <c r="L619">
        <v>1</v>
      </c>
    </row>
    <row r="620" spans="1:12">
      <c r="A620" t="str">
        <f t="shared" si="11"/>
        <v>numeric_19_9</v>
      </c>
      <c r="B620" s="21">
        <f>VLOOKUP(A620,DBMS_TYPE_SIZES[],2,FALSE)</f>
        <v>9</v>
      </c>
      <c r="C620" s="21">
        <f>VLOOKUP(A620,DBMS_TYPE_SIZES[],3,FALSE)</f>
        <v>9</v>
      </c>
      <c r="D620" s="21">
        <f>VLOOKUP(A620,DBMS_TYPE_SIZES[],4,FALSE)</f>
        <v>9</v>
      </c>
      <c r="E620" t="s">
        <v>322</v>
      </c>
      <c r="F620" t="s">
        <v>1736</v>
      </c>
      <c r="G620" t="s">
        <v>304</v>
      </c>
      <c r="H620" t="s">
        <v>62</v>
      </c>
      <c r="I620">
        <v>19</v>
      </c>
      <c r="J620">
        <v>9</v>
      </c>
      <c r="K620">
        <v>1</v>
      </c>
      <c r="L620">
        <v>0</v>
      </c>
    </row>
    <row r="621" spans="1:12">
      <c r="A621" t="str">
        <f t="shared" ref="A621:A649" si="12">H621&amp;"_"&amp;I621&amp;"_"&amp;J621</f>
        <v>int_10_4</v>
      </c>
      <c r="B621" s="21">
        <f>VLOOKUP(A621,DBMS_TYPE_SIZES[],2,FALSE)</f>
        <v>9</v>
      </c>
      <c r="C621" s="21">
        <f>VLOOKUP(A621,DBMS_TYPE_SIZES[],3,FALSE)</f>
        <v>4</v>
      </c>
      <c r="D621" s="21">
        <f>VLOOKUP(A621,DBMS_TYPE_SIZES[],4,FALSE)</f>
        <v>4</v>
      </c>
      <c r="E621" t="s">
        <v>1245</v>
      </c>
      <c r="F621" t="s">
        <v>1737</v>
      </c>
      <c r="G621" t="s">
        <v>263</v>
      </c>
      <c r="H621" t="s">
        <v>18</v>
      </c>
      <c r="I621">
        <v>10</v>
      </c>
      <c r="J621">
        <v>4</v>
      </c>
      <c r="K621">
        <v>1</v>
      </c>
      <c r="L621">
        <v>0</v>
      </c>
    </row>
    <row r="622" spans="1:12">
      <c r="A622" t="str">
        <f t="shared" si="12"/>
        <v>int_10_4</v>
      </c>
      <c r="B622" s="21">
        <f>VLOOKUP(A622,DBMS_TYPE_SIZES[],2,FALSE)</f>
        <v>9</v>
      </c>
      <c r="C622" s="21">
        <f>VLOOKUP(A622,DBMS_TYPE_SIZES[],3,FALSE)</f>
        <v>4</v>
      </c>
      <c r="D622" s="21">
        <f>VLOOKUP(A622,DBMS_TYPE_SIZES[],4,FALSE)</f>
        <v>4</v>
      </c>
      <c r="E622" t="s">
        <v>1245</v>
      </c>
      <c r="F622" t="s">
        <v>1737</v>
      </c>
      <c r="G622" t="s">
        <v>64</v>
      </c>
      <c r="H622" t="s">
        <v>18</v>
      </c>
      <c r="I622">
        <v>10</v>
      </c>
      <c r="J622">
        <v>4</v>
      </c>
      <c r="K622">
        <v>0</v>
      </c>
      <c r="L622">
        <v>0</v>
      </c>
    </row>
    <row r="623" spans="1:12">
      <c r="A623" t="str">
        <f t="shared" si="12"/>
        <v>int_10_4</v>
      </c>
      <c r="B623" s="21">
        <f>VLOOKUP(A623,DBMS_TYPE_SIZES[],2,FALSE)</f>
        <v>9</v>
      </c>
      <c r="C623" s="21">
        <f>VLOOKUP(A623,DBMS_TYPE_SIZES[],3,FALSE)</f>
        <v>4</v>
      </c>
      <c r="D623" s="21">
        <f>VLOOKUP(A623,DBMS_TYPE_SIZES[],4,FALSE)</f>
        <v>4</v>
      </c>
      <c r="E623" t="s">
        <v>1384</v>
      </c>
      <c r="F623" t="s">
        <v>1738</v>
      </c>
      <c r="G623" t="s">
        <v>212</v>
      </c>
      <c r="H623" t="s">
        <v>18</v>
      </c>
      <c r="I623">
        <v>10</v>
      </c>
      <c r="J623">
        <v>4</v>
      </c>
      <c r="K623">
        <v>1</v>
      </c>
      <c r="L623">
        <v>0</v>
      </c>
    </row>
    <row r="624" spans="1:12">
      <c r="A624" t="str">
        <f t="shared" si="12"/>
        <v>numeric_19_9</v>
      </c>
      <c r="B624" s="21">
        <f>VLOOKUP(A624,DBMS_TYPE_SIZES[],2,FALSE)</f>
        <v>9</v>
      </c>
      <c r="C624" s="21">
        <f>VLOOKUP(A624,DBMS_TYPE_SIZES[],3,FALSE)</f>
        <v>9</v>
      </c>
      <c r="D624" s="21">
        <f>VLOOKUP(A624,DBMS_TYPE_SIZES[],4,FALSE)</f>
        <v>9</v>
      </c>
      <c r="E624" t="s">
        <v>1384</v>
      </c>
      <c r="F624" t="s">
        <v>1738</v>
      </c>
      <c r="G624" t="s">
        <v>1383</v>
      </c>
      <c r="H624" t="s">
        <v>62</v>
      </c>
      <c r="I624">
        <v>19</v>
      </c>
      <c r="J624">
        <v>9</v>
      </c>
      <c r="K624">
        <v>0</v>
      </c>
      <c r="L624">
        <v>0</v>
      </c>
    </row>
    <row r="625" spans="1:12">
      <c r="A625" t="str">
        <f t="shared" si="12"/>
        <v>int_10_4</v>
      </c>
      <c r="B625" s="21">
        <f>VLOOKUP(A625,DBMS_TYPE_SIZES[],2,FALSE)</f>
        <v>9</v>
      </c>
      <c r="C625" s="21">
        <f>VLOOKUP(A625,DBMS_TYPE_SIZES[],3,FALSE)</f>
        <v>4</v>
      </c>
      <c r="D625" s="21">
        <f>VLOOKUP(A625,DBMS_TYPE_SIZES[],4,FALSE)</f>
        <v>4</v>
      </c>
      <c r="E625" t="s">
        <v>1385</v>
      </c>
      <c r="F625" t="s">
        <v>1739</v>
      </c>
      <c r="G625" t="s">
        <v>212</v>
      </c>
      <c r="H625" t="s">
        <v>18</v>
      </c>
      <c r="I625">
        <v>10</v>
      </c>
      <c r="J625">
        <v>4</v>
      </c>
      <c r="K625">
        <v>1</v>
      </c>
      <c r="L625">
        <v>0</v>
      </c>
    </row>
    <row r="626" spans="1:12">
      <c r="A626" t="str">
        <f t="shared" si="12"/>
        <v>numeric_19_9</v>
      </c>
      <c r="B626" s="21">
        <f>VLOOKUP(A626,DBMS_TYPE_SIZES[],2,FALSE)</f>
        <v>9</v>
      </c>
      <c r="C626" s="21">
        <f>VLOOKUP(A626,DBMS_TYPE_SIZES[],3,FALSE)</f>
        <v>9</v>
      </c>
      <c r="D626" s="21">
        <f>VLOOKUP(A626,DBMS_TYPE_SIZES[],4,FALSE)</f>
        <v>9</v>
      </c>
      <c r="E626" t="s">
        <v>1385</v>
      </c>
      <c r="F626" t="s">
        <v>1739</v>
      </c>
      <c r="G626" t="s">
        <v>1383</v>
      </c>
      <c r="H626" t="s">
        <v>62</v>
      </c>
      <c r="I626">
        <v>19</v>
      </c>
      <c r="J626">
        <v>9</v>
      </c>
      <c r="K626">
        <v>0</v>
      </c>
      <c r="L626">
        <v>0</v>
      </c>
    </row>
    <row r="627" spans="1:12">
      <c r="A627" t="str">
        <f t="shared" si="12"/>
        <v>int_10_4</v>
      </c>
      <c r="B627" s="21">
        <f>VLOOKUP(A627,DBMS_TYPE_SIZES[],2,FALSE)</f>
        <v>9</v>
      </c>
      <c r="C627" s="21">
        <f>VLOOKUP(A627,DBMS_TYPE_SIZES[],3,FALSE)</f>
        <v>4</v>
      </c>
      <c r="D627" s="21">
        <f>VLOOKUP(A627,DBMS_TYPE_SIZES[],4,FALSE)</f>
        <v>4</v>
      </c>
      <c r="E627" t="s">
        <v>323</v>
      </c>
      <c r="F627" t="s">
        <v>1740</v>
      </c>
      <c r="G627" t="s">
        <v>314</v>
      </c>
      <c r="H627" t="s">
        <v>18</v>
      </c>
      <c r="I627">
        <v>10</v>
      </c>
      <c r="J627">
        <v>4</v>
      </c>
      <c r="K627">
        <v>1</v>
      </c>
      <c r="L627">
        <v>0</v>
      </c>
    </row>
    <row r="628" spans="1:12">
      <c r="A628" t="str">
        <f t="shared" si="12"/>
        <v>int_10_4</v>
      </c>
      <c r="B628" s="21">
        <f>VLOOKUP(A628,DBMS_TYPE_SIZES[],2,FALSE)</f>
        <v>9</v>
      </c>
      <c r="C628" s="21">
        <f>VLOOKUP(A628,DBMS_TYPE_SIZES[],3,FALSE)</f>
        <v>4</v>
      </c>
      <c r="D628" s="21">
        <f>VLOOKUP(A628,DBMS_TYPE_SIZES[],4,FALSE)</f>
        <v>4</v>
      </c>
      <c r="E628" t="s">
        <v>323</v>
      </c>
      <c r="F628" t="s">
        <v>1740</v>
      </c>
      <c r="G628" t="s">
        <v>263</v>
      </c>
      <c r="H628" t="s">
        <v>18</v>
      </c>
      <c r="I628">
        <v>10</v>
      </c>
      <c r="J628">
        <v>4</v>
      </c>
      <c r="K628">
        <v>0</v>
      </c>
      <c r="L628">
        <v>0</v>
      </c>
    </row>
    <row r="629" spans="1:12">
      <c r="A629" t="str">
        <f t="shared" si="12"/>
        <v>int_10_4</v>
      </c>
      <c r="B629" s="21">
        <f>VLOOKUP(A629,DBMS_TYPE_SIZES[],2,FALSE)</f>
        <v>9</v>
      </c>
      <c r="C629" s="21">
        <f>VLOOKUP(A629,DBMS_TYPE_SIZES[],3,FALSE)</f>
        <v>4</v>
      </c>
      <c r="D629" s="21">
        <f>VLOOKUP(A629,DBMS_TYPE_SIZES[],4,FALSE)</f>
        <v>4</v>
      </c>
      <c r="E629" t="s">
        <v>323</v>
      </c>
      <c r="F629" t="s">
        <v>1740</v>
      </c>
      <c r="G629" t="s">
        <v>1246</v>
      </c>
      <c r="H629" t="s">
        <v>18</v>
      </c>
      <c r="I629">
        <v>10</v>
      </c>
      <c r="J629">
        <v>4</v>
      </c>
      <c r="K629">
        <v>0</v>
      </c>
      <c r="L629">
        <v>0</v>
      </c>
    </row>
    <row r="630" spans="1:12">
      <c r="A630" t="str">
        <f t="shared" si="12"/>
        <v>numeric_19_9</v>
      </c>
      <c r="B630" s="21">
        <f>VLOOKUP(A630,DBMS_TYPE_SIZES[],2,FALSE)</f>
        <v>9</v>
      </c>
      <c r="C630" s="21">
        <f>VLOOKUP(A630,DBMS_TYPE_SIZES[],3,FALSE)</f>
        <v>9</v>
      </c>
      <c r="D630" s="21">
        <f>VLOOKUP(A630,DBMS_TYPE_SIZES[],4,FALSE)</f>
        <v>9</v>
      </c>
      <c r="E630" t="s">
        <v>1101</v>
      </c>
      <c r="F630" t="s">
        <v>1741</v>
      </c>
      <c r="G630" t="s">
        <v>246</v>
      </c>
      <c r="H630" t="s">
        <v>62</v>
      </c>
      <c r="I630">
        <v>19</v>
      </c>
      <c r="J630">
        <v>9</v>
      </c>
      <c r="K630">
        <v>1</v>
      </c>
      <c r="L630">
        <v>0</v>
      </c>
    </row>
    <row r="631" spans="1:12">
      <c r="A631" t="str">
        <f t="shared" si="12"/>
        <v>int_10_4</v>
      </c>
      <c r="B631" s="21">
        <f>VLOOKUP(A631,DBMS_TYPE_SIZES[],2,FALSE)</f>
        <v>9</v>
      </c>
      <c r="C631" s="21">
        <f>VLOOKUP(A631,DBMS_TYPE_SIZES[],3,FALSE)</f>
        <v>4</v>
      </c>
      <c r="D631" s="21">
        <f>VLOOKUP(A631,DBMS_TYPE_SIZES[],4,FALSE)</f>
        <v>4</v>
      </c>
      <c r="E631" t="s">
        <v>1101</v>
      </c>
      <c r="F631" t="s">
        <v>1742</v>
      </c>
      <c r="G631" t="s">
        <v>1091</v>
      </c>
      <c r="H631" t="s">
        <v>18</v>
      </c>
      <c r="I631">
        <v>10</v>
      </c>
      <c r="J631">
        <v>4</v>
      </c>
      <c r="K631">
        <v>1</v>
      </c>
      <c r="L631">
        <v>0</v>
      </c>
    </row>
    <row r="632" spans="1:12">
      <c r="A632" t="str">
        <f t="shared" si="12"/>
        <v>int_10_4</v>
      </c>
      <c r="B632" s="21">
        <f>VLOOKUP(A632,DBMS_TYPE_SIZES[],2,FALSE)</f>
        <v>9</v>
      </c>
      <c r="C632" s="21">
        <f>VLOOKUP(A632,DBMS_TYPE_SIZES[],3,FALSE)</f>
        <v>4</v>
      </c>
      <c r="D632" s="21">
        <f>VLOOKUP(A632,DBMS_TYPE_SIZES[],4,FALSE)</f>
        <v>4</v>
      </c>
      <c r="E632" t="s">
        <v>325</v>
      </c>
      <c r="F632" t="s">
        <v>1743</v>
      </c>
      <c r="G632" t="s">
        <v>326</v>
      </c>
      <c r="H632" t="s">
        <v>18</v>
      </c>
      <c r="I632">
        <v>10</v>
      </c>
      <c r="J632">
        <v>4</v>
      </c>
      <c r="K632">
        <v>1</v>
      </c>
      <c r="L632">
        <v>0</v>
      </c>
    </row>
    <row r="633" spans="1:12">
      <c r="A633" t="str">
        <f t="shared" si="12"/>
        <v>int_10_4</v>
      </c>
      <c r="B633" s="21">
        <f>VLOOKUP(A633,DBMS_TYPE_SIZES[],2,FALSE)</f>
        <v>9</v>
      </c>
      <c r="C633" s="21">
        <f>VLOOKUP(A633,DBMS_TYPE_SIZES[],3,FALSE)</f>
        <v>4</v>
      </c>
      <c r="D633" s="21">
        <f>VLOOKUP(A633,DBMS_TYPE_SIZES[],4,FALSE)</f>
        <v>4</v>
      </c>
      <c r="E633" t="s">
        <v>327</v>
      </c>
      <c r="F633" t="s">
        <v>1744</v>
      </c>
      <c r="G633" t="s">
        <v>253</v>
      </c>
      <c r="H633" t="s">
        <v>18</v>
      </c>
      <c r="I633">
        <v>10</v>
      </c>
      <c r="J633">
        <v>4</v>
      </c>
      <c r="K633">
        <v>1</v>
      </c>
      <c r="L633">
        <v>0</v>
      </c>
    </row>
    <row r="634" spans="1:12">
      <c r="A634" t="str">
        <f t="shared" si="12"/>
        <v>int_10_4</v>
      </c>
      <c r="B634" s="21">
        <f>VLOOKUP(A634,DBMS_TYPE_SIZES[],2,FALSE)</f>
        <v>9</v>
      </c>
      <c r="C634" s="21">
        <f>VLOOKUP(A634,DBMS_TYPE_SIZES[],3,FALSE)</f>
        <v>4</v>
      </c>
      <c r="D634" s="21">
        <f>VLOOKUP(A634,DBMS_TYPE_SIZES[],4,FALSE)</f>
        <v>4</v>
      </c>
      <c r="E634" t="s">
        <v>328</v>
      </c>
      <c r="F634" t="s">
        <v>1745</v>
      </c>
      <c r="G634" t="s">
        <v>329</v>
      </c>
      <c r="H634" t="s">
        <v>18</v>
      </c>
      <c r="I634">
        <v>10</v>
      </c>
      <c r="J634">
        <v>4</v>
      </c>
      <c r="K634">
        <v>1</v>
      </c>
      <c r="L634">
        <v>0</v>
      </c>
    </row>
    <row r="635" spans="1:12">
      <c r="A635" t="str">
        <f t="shared" si="12"/>
        <v>varchar_0_170</v>
      </c>
      <c r="B635" s="21">
        <f>VLOOKUP(A635,DBMS_TYPE_SIZES[],2,FALSE)</f>
        <v>170</v>
      </c>
      <c r="C635" s="21">
        <f>VLOOKUP(A635,DBMS_TYPE_SIZES[],3,FALSE)</f>
        <v>170</v>
      </c>
      <c r="D635" s="21">
        <f>VLOOKUP(A635,DBMS_TYPE_SIZES[],4,FALSE)</f>
        <v>171</v>
      </c>
      <c r="E635" t="s">
        <v>330</v>
      </c>
      <c r="F635" t="s">
        <v>1746</v>
      </c>
      <c r="G635" t="s">
        <v>1154</v>
      </c>
      <c r="H635" t="s">
        <v>86</v>
      </c>
      <c r="I635">
        <v>0</v>
      </c>
      <c r="J635">
        <v>170</v>
      </c>
      <c r="K635">
        <v>1</v>
      </c>
      <c r="L635">
        <v>0</v>
      </c>
    </row>
    <row r="636" spans="1:12">
      <c r="A636" t="str">
        <f t="shared" si="12"/>
        <v>varchar_0_170</v>
      </c>
      <c r="B636" s="21">
        <f>VLOOKUP(A636,DBMS_TYPE_SIZES[],2,FALSE)</f>
        <v>170</v>
      </c>
      <c r="C636" s="21">
        <f>VLOOKUP(A636,DBMS_TYPE_SIZES[],3,FALSE)</f>
        <v>170</v>
      </c>
      <c r="D636" s="21">
        <f>VLOOKUP(A636,DBMS_TYPE_SIZES[],4,FALSE)</f>
        <v>171</v>
      </c>
      <c r="E636" t="s">
        <v>330</v>
      </c>
      <c r="F636" t="s">
        <v>1746</v>
      </c>
      <c r="G636" t="s">
        <v>1155</v>
      </c>
      <c r="H636" t="s">
        <v>86</v>
      </c>
      <c r="I636">
        <v>0</v>
      </c>
      <c r="J636">
        <v>170</v>
      </c>
      <c r="K636">
        <v>0</v>
      </c>
      <c r="L636">
        <v>0</v>
      </c>
    </row>
    <row r="637" spans="1:12">
      <c r="A637" t="str">
        <f t="shared" si="12"/>
        <v>varchar_0_170</v>
      </c>
      <c r="B637" s="21">
        <f>VLOOKUP(A637,DBMS_TYPE_SIZES[],2,FALSE)</f>
        <v>170</v>
      </c>
      <c r="C637" s="21">
        <f>VLOOKUP(A637,DBMS_TYPE_SIZES[],3,FALSE)</f>
        <v>170</v>
      </c>
      <c r="D637" s="21">
        <f>VLOOKUP(A637,DBMS_TYPE_SIZES[],4,FALSE)</f>
        <v>171</v>
      </c>
      <c r="E637" t="s">
        <v>330</v>
      </c>
      <c r="F637" t="s">
        <v>1746</v>
      </c>
      <c r="G637" t="s">
        <v>1156</v>
      </c>
      <c r="H637" t="s">
        <v>86</v>
      </c>
      <c r="I637">
        <v>0</v>
      </c>
      <c r="J637">
        <v>170</v>
      </c>
      <c r="K637">
        <v>0</v>
      </c>
      <c r="L637">
        <v>0</v>
      </c>
    </row>
    <row r="638" spans="1:12">
      <c r="A638" t="str">
        <f t="shared" si="12"/>
        <v>varchar_0_170</v>
      </c>
      <c r="B638" s="21">
        <f>VLOOKUP(A638,DBMS_TYPE_SIZES[],2,FALSE)</f>
        <v>170</v>
      </c>
      <c r="C638" s="21">
        <f>VLOOKUP(A638,DBMS_TYPE_SIZES[],3,FALSE)</f>
        <v>170</v>
      </c>
      <c r="D638" s="21">
        <f>VLOOKUP(A638,DBMS_TYPE_SIZES[],4,FALSE)</f>
        <v>171</v>
      </c>
      <c r="E638" t="s">
        <v>330</v>
      </c>
      <c r="F638" t="s">
        <v>1746</v>
      </c>
      <c r="G638" t="s">
        <v>1157</v>
      </c>
      <c r="H638" t="s">
        <v>86</v>
      </c>
      <c r="I638">
        <v>0</v>
      </c>
      <c r="J638">
        <v>170</v>
      </c>
      <c r="K638">
        <v>0</v>
      </c>
      <c r="L638">
        <v>0</v>
      </c>
    </row>
    <row r="639" spans="1:12">
      <c r="A639" t="str">
        <f t="shared" si="12"/>
        <v>varchar_0_170</v>
      </c>
      <c r="B639" s="21">
        <f>VLOOKUP(A639,DBMS_TYPE_SIZES[],2,FALSE)</f>
        <v>170</v>
      </c>
      <c r="C639" s="21">
        <f>VLOOKUP(A639,DBMS_TYPE_SIZES[],3,FALSE)</f>
        <v>170</v>
      </c>
      <c r="D639" s="21">
        <f>VLOOKUP(A639,DBMS_TYPE_SIZES[],4,FALSE)</f>
        <v>171</v>
      </c>
      <c r="E639" t="s">
        <v>330</v>
      </c>
      <c r="F639" t="s">
        <v>1746</v>
      </c>
      <c r="G639" t="s">
        <v>1158</v>
      </c>
      <c r="H639" t="s">
        <v>86</v>
      </c>
      <c r="I639">
        <v>0</v>
      </c>
      <c r="J639">
        <v>170</v>
      </c>
      <c r="K639">
        <v>0</v>
      </c>
      <c r="L639">
        <v>0</v>
      </c>
    </row>
    <row r="640" spans="1:12">
      <c r="A640" t="str">
        <f t="shared" si="12"/>
        <v>int_10_4</v>
      </c>
      <c r="B640" s="21">
        <f>VLOOKUP(A640,DBMS_TYPE_SIZES[],2,FALSE)</f>
        <v>9</v>
      </c>
      <c r="C640" s="21">
        <f>VLOOKUP(A640,DBMS_TYPE_SIZES[],3,FALSE)</f>
        <v>4</v>
      </c>
      <c r="D640" s="21">
        <f>VLOOKUP(A640,DBMS_TYPE_SIZES[],4,FALSE)</f>
        <v>4</v>
      </c>
      <c r="E640" t="s">
        <v>330</v>
      </c>
      <c r="F640" t="s">
        <v>1746</v>
      </c>
      <c r="G640" t="s">
        <v>64</v>
      </c>
      <c r="H640" t="s">
        <v>18</v>
      </c>
      <c r="I640">
        <v>10</v>
      </c>
      <c r="J640">
        <v>4</v>
      </c>
      <c r="K640">
        <v>0</v>
      </c>
      <c r="L640">
        <v>0</v>
      </c>
    </row>
    <row r="641" spans="1:12">
      <c r="A641" t="str">
        <f t="shared" si="12"/>
        <v>int_10_4</v>
      </c>
      <c r="B641" s="21">
        <f>VLOOKUP(A641,DBMS_TYPE_SIZES[],2,FALSE)</f>
        <v>9</v>
      </c>
      <c r="C641" s="21">
        <f>VLOOKUP(A641,DBMS_TYPE_SIZES[],3,FALSE)</f>
        <v>4</v>
      </c>
      <c r="D641" s="21">
        <f>VLOOKUP(A641,DBMS_TYPE_SIZES[],4,FALSE)</f>
        <v>4</v>
      </c>
      <c r="E641" t="s">
        <v>330</v>
      </c>
      <c r="F641" t="s">
        <v>1747</v>
      </c>
      <c r="G641" t="s">
        <v>96</v>
      </c>
      <c r="H641" t="s">
        <v>18</v>
      </c>
      <c r="I641">
        <v>10</v>
      </c>
      <c r="J641">
        <v>4</v>
      </c>
      <c r="K641">
        <v>1</v>
      </c>
      <c r="L641">
        <v>0</v>
      </c>
    </row>
    <row r="642" spans="1:12">
      <c r="A642" t="str">
        <f t="shared" si="12"/>
        <v>varchar_0_170</v>
      </c>
      <c r="B642" s="21">
        <f>VLOOKUP(A642,DBMS_TYPE_SIZES[],2,FALSE)</f>
        <v>170</v>
      </c>
      <c r="C642" s="21">
        <f>VLOOKUP(A642,DBMS_TYPE_SIZES[],3,FALSE)</f>
        <v>170</v>
      </c>
      <c r="D642" s="21">
        <f>VLOOKUP(A642,DBMS_TYPE_SIZES[],4,FALSE)</f>
        <v>171</v>
      </c>
      <c r="E642" t="s">
        <v>1953</v>
      </c>
      <c r="F642" t="s">
        <v>1954</v>
      </c>
      <c r="G642" t="s">
        <v>1154</v>
      </c>
      <c r="H642" t="s">
        <v>86</v>
      </c>
      <c r="I642">
        <v>0</v>
      </c>
      <c r="J642">
        <v>170</v>
      </c>
      <c r="K642">
        <v>1</v>
      </c>
      <c r="L642">
        <v>0</v>
      </c>
    </row>
    <row r="643" spans="1:12">
      <c r="A643" t="str">
        <f t="shared" si="12"/>
        <v>varchar_0_170</v>
      </c>
      <c r="B643" s="21">
        <f>VLOOKUP(A643,DBMS_TYPE_SIZES[],2,FALSE)</f>
        <v>170</v>
      </c>
      <c r="C643" s="21">
        <f>VLOOKUP(A643,DBMS_TYPE_SIZES[],3,FALSE)</f>
        <v>170</v>
      </c>
      <c r="D643" s="21">
        <f>VLOOKUP(A643,DBMS_TYPE_SIZES[],4,FALSE)</f>
        <v>171</v>
      </c>
      <c r="E643" t="s">
        <v>1953</v>
      </c>
      <c r="F643" t="s">
        <v>1954</v>
      </c>
      <c r="G643" t="s">
        <v>1155</v>
      </c>
      <c r="H643" t="s">
        <v>86</v>
      </c>
      <c r="I643">
        <v>0</v>
      </c>
      <c r="J643">
        <v>170</v>
      </c>
      <c r="K643">
        <v>0</v>
      </c>
      <c r="L643">
        <v>0</v>
      </c>
    </row>
    <row r="644" spans="1:12">
      <c r="A644" t="str">
        <f t="shared" si="12"/>
        <v>varchar_0_170</v>
      </c>
      <c r="B644" s="21">
        <f>VLOOKUP(A644,DBMS_TYPE_SIZES[],2,FALSE)</f>
        <v>170</v>
      </c>
      <c r="C644" s="21">
        <f>VLOOKUP(A644,DBMS_TYPE_SIZES[],3,FALSE)</f>
        <v>170</v>
      </c>
      <c r="D644" s="21">
        <f>VLOOKUP(A644,DBMS_TYPE_SIZES[],4,FALSE)</f>
        <v>171</v>
      </c>
      <c r="E644" t="s">
        <v>1953</v>
      </c>
      <c r="F644" t="s">
        <v>1954</v>
      </c>
      <c r="G644" t="s">
        <v>1156</v>
      </c>
      <c r="H644" t="s">
        <v>86</v>
      </c>
      <c r="I644">
        <v>0</v>
      </c>
      <c r="J644">
        <v>170</v>
      </c>
      <c r="K644">
        <v>0</v>
      </c>
      <c r="L644">
        <v>0</v>
      </c>
    </row>
    <row r="645" spans="1:12">
      <c r="A645" t="str">
        <f t="shared" si="12"/>
        <v>varchar_0_170</v>
      </c>
      <c r="B645" s="21">
        <f>VLOOKUP(A645,DBMS_TYPE_SIZES[],2,FALSE)</f>
        <v>170</v>
      </c>
      <c r="C645" s="21">
        <f>VLOOKUP(A645,DBMS_TYPE_SIZES[],3,FALSE)</f>
        <v>170</v>
      </c>
      <c r="D645" s="21">
        <f>VLOOKUP(A645,DBMS_TYPE_SIZES[],4,FALSE)</f>
        <v>171</v>
      </c>
      <c r="E645" t="s">
        <v>1953</v>
      </c>
      <c r="F645" t="s">
        <v>1954</v>
      </c>
      <c r="G645" t="s">
        <v>1157</v>
      </c>
      <c r="H645" t="s">
        <v>86</v>
      </c>
      <c r="I645">
        <v>0</v>
      </c>
      <c r="J645">
        <v>170</v>
      </c>
      <c r="K645">
        <v>0</v>
      </c>
      <c r="L645">
        <v>0</v>
      </c>
    </row>
    <row r="646" spans="1:12">
      <c r="A646" t="str">
        <f t="shared" si="12"/>
        <v>varchar_0_170</v>
      </c>
      <c r="B646" s="21">
        <f>VLOOKUP(A646,DBMS_TYPE_SIZES[],2,FALSE)</f>
        <v>170</v>
      </c>
      <c r="C646" s="21">
        <f>VLOOKUP(A646,DBMS_TYPE_SIZES[],3,FALSE)</f>
        <v>170</v>
      </c>
      <c r="D646" s="21">
        <f>VLOOKUP(A646,DBMS_TYPE_SIZES[],4,FALSE)</f>
        <v>171</v>
      </c>
      <c r="E646" t="s">
        <v>1953</v>
      </c>
      <c r="F646" t="s">
        <v>1954</v>
      </c>
      <c r="G646" t="s">
        <v>1158</v>
      </c>
      <c r="H646" t="s">
        <v>86</v>
      </c>
      <c r="I646">
        <v>0</v>
      </c>
      <c r="J646">
        <v>170</v>
      </c>
      <c r="K646">
        <v>0</v>
      </c>
      <c r="L646">
        <v>0</v>
      </c>
    </row>
    <row r="647" spans="1:12">
      <c r="A647" t="str">
        <f t="shared" si="12"/>
        <v>int_10_4</v>
      </c>
      <c r="B647" s="21">
        <f>VLOOKUP(A647,DBMS_TYPE_SIZES[],2,FALSE)</f>
        <v>9</v>
      </c>
      <c r="C647" s="21">
        <f>VLOOKUP(A647,DBMS_TYPE_SIZES[],3,FALSE)</f>
        <v>4</v>
      </c>
      <c r="D647" s="21">
        <f>VLOOKUP(A647,DBMS_TYPE_SIZES[],4,FALSE)</f>
        <v>4</v>
      </c>
      <c r="E647" t="s">
        <v>1953</v>
      </c>
      <c r="F647" t="s">
        <v>1954</v>
      </c>
      <c r="G647" t="s">
        <v>64</v>
      </c>
      <c r="H647" t="s">
        <v>18</v>
      </c>
      <c r="I647">
        <v>10</v>
      </c>
      <c r="J647">
        <v>4</v>
      </c>
      <c r="K647">
        <v>0</v>
      </c>
      <c r="L647">
        <v>0</v>
      </c>
    </row>
    <row r="648" spans="1:12">
      <c r="A648" t="str">
        <f t="shared" si="12"/>
        <v>int_10_4</v>
      </c>
      <c r="B648" s="21">
        <f>VLOOKUP(A648,DBMS_TYPE_SIZES[],2,FALSE)</f>
        <v>9</v>
      </c>
      <c r="C648" s="21">
        <f>VLOOKUP(A648,DBMS_TYPE_SIZES[],3,FALSE)</f>
        <v>4</v>
      </c>
      <c r="D648" s="21">
        <f>VLOOKUP(A648,DBMS_TYPE_SIZES[],4,FALSE)</f>
        <v>4</v>
      </c>
      <c r="E648" t="s">
        <v>1953</v>
      </c>
      <c r="F648" t="s">
        <v>1955</v>
      </c>
      <c r="G648" t="s">
        <v>96</v>
      </c>
      <c r="H648" t="s">
        <v>18</v>
      </c>
      <c r="I648">
        <v>10</v>
      </c>
      <c r="J648">
        <v>4</v>
      </c>
      <c r="K648">
        <v>1</v>
      </c>
      <c r="L648">
        <v>0</v>
      </c>
    </row>
    <row r="649" spans="1:12">
      <c r="A649" t="str">
        <f t="shared" si="12"/>
        <v>int_10_4</v>
      </c>
      <c r="B649" s="21">
        <f>VLOOKUP(A649,DBMS_TYPE_SIZES[],2,FALSE)</f>
        <v>9</v>
      </c>
      <c r="C649" s="21">
        <f>VLOOKUP(A649,DBMS_TYPE_SIZES[],3,FALSE)</f>
        <v>4</v>
      </c>
      <c r="D649" s="21">
        <f>VLOOKUP(A649,DBMS_TYPE_SIZES[],4,FALSE)</f>
        <v>4</v>
      </c>
      <c r="E649" t="s">
        <v>1386</v>
      </c>
      <c r="F649" t="s">
        <v>1748</v>
      </c>
      <c r="G649" t="s">
        <v>1374</v>
      </c>
      <c r="H649" t="s">
        <v>18</v>
      </c>
      <c r="I649">
        <v>10</v>
      </c>
      <c r="J649">
        <v>4</v>
      </c>
      <c r="K649">
        <v>1</v>
      </c>
      <c r="L649">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151</vt:i4>
      </vt:variant>
    </vt:vector>
  </HeadingPairs>
  <TitlesOfParts>
    <vt:vector size="161" baseType="lpstr">
      <vt:lpstr>Interview</vt:lpstr>
      <vt:lpstr>Operational Parameters</vt:lpstr>
      <vt:lpstr>Aggregation</vt:lpstr>
      <vt:lpstr>Aggregation Data</vt:lpstr>
      <vt:lpstr>lib</vt:lpstr>
      <vt:lpstr>DBMS_TYPE_SIZES</vt:lpstr>
      <vt:lpstr>TABLE_SIZES</vt:lpstr>
      <vt:lpstr>COL_SIZES</vt:lpstr>
      <vt:lpstr>IDX_SIZES</vt:lpstr>
      <vt:lpstr>AVG_COL_SIZES</vt:lpstr>
      <vt:lpstr>Agg_Agent_Campaign_Num</vt:lpstr>
      <vt:lpstr>Agg_Agent_Campaign_Num_Groups</vt:lpstr>
      <vt:lpstr>Agg_Agent_Hours</vt:lpstr>
      <vt:lpstr>Agg_Agent_Num_Campaigns</vt:lpstr>
      <vt:lpstr>Agg_Agent_Num_Custom_Attach_Data</vt:lpstr>
      <vt:lpstr>Agg_Agent_Num_Group_Comb</vt:lpstr>
      <vt:lpstr>Agg_Agent_Num_Groups</vt:lpstr>
      <vt:lpstr>Agg_Agent_Num_Ixn_Desc</vt:lpstr>
      <vt:lpstr>Agg_Agent_Num_Queues</vt:lpstr>
      <vt:lpstr>Agg_Agent_Num_Reasons</vt:lpstr>
      <vt:lpstr>Agg_Agent_Num_States</vt:lpstr>
      <vt:lpstr>Agg_Agents_Num</vt:lpstr>
      <vt:lpstr>Agg_Campaign_Num</vt:lpstr>
      <vt:lpstr>Agg_Campaign_Num_Clists</vt:lpstr>
      <vt:lpstr>Agg_Campaign_Num_Custom_Attach_Data</vt:lpstr>
      <vt:lpstr>Agg_Campaign_Num_Groups</vt:lpstr>
      <vt:lpstr>Agg_Campaign_Num_Ixn_Desc</vt:lpstr>
      <vt:lpstr>Agg_CC_Hours</vt:lpstr>
      <vt:lpstr>Agg_CC_Num_Custom_Attach_Data</vt:lpstr>
      <vt:lpstr>Agg_CC_Num_Ixn_Desc</vt:lpstr>
      <vt:lpstr>Agg_Days</vt:lpstr>
      <vt:lpstr>agg_dimensions</vt:lpstr>
      <vt:lpstr>agg_level_factor</vt:lpstr>
      <vt:lpstr>agg_level_hier_multi</vt:lpstr>
      <vt:lpstr>agg_mssql_dbsize_gb</vt:lpstr>
      <vt:lpstr>agg_mssql_storage_row_k</vt:lpstr>
      <vt:lpstr>Agg_Num_Ixn_Type</vt:lpstr>
      <vt:lpstr>Agg_Num_Medias</vt:lpstr>
      <vt:lpstr>Agg_Num_Tenants</vt:lpstr>
      <vt:lpstr>agg_oracle_dbsize_gb</vt:lpstr>
      <vt:lpstr>agg_oracle_storage_row_k</vt:lpstr>
      <vt:lpstr>Agg_Queue_Num_Group_Comb</vt:lpstr>
      <vt:lpstr>Agg_Queue_Num_Groups</vt:lpstr>
      <vt:lpstr>Agg_Queues</vt:lpstr>
      <vt:lpstr>Agg_Queues_Num</vt:lpstr>
      <vt:lpstr>Agg_SubHour_Interval</vt:lpstr>
      <vt:lpstr>agg_subhour_options</vt:lpstr>
      <vt:lpstr>agg_tab_col_tables</vt:lpstr>
      <vt:lpstr>agg_tab_col_values</vt:lpstr>
      <vt:lpstr>agg_table_dimcolumn</vt:lpstr>
      <vt:lpstr>agg_table_hour_rows</vt:lpstr>
      <vt:lpstr>Average_CustAtributes_per_SDR</vt:lpstr>
      <vt:lpstr>Average_Custom_Attached_Data_Length</vt:lpstr>
      <vt:lpstr>Average_Duration_of_Outbound_Campaign__in_days</vt:lpstr>
      <vt:lpstr>Average_ExtRequests_per_SDR</vt:lpstr>
      <vt:lpstr>Average_Inputs_per_SDR</vt:lpstr>
      <vt:lpstr>Average_Milestones_per_SDR</vt:lpstr>
      <vt:lpstr>Average_number_of_callback_attempts</vt:lpstr>
      <vt:lpstr>Average_Number_of_Phones_per_Contact_in_Calling_List</vt:lpstr>
      <vt:lpstr>Chunk_Size</vt:lpstr>
      <vt:lpstr>Chunks_per_Day</vt:lpstr>
      <vt:lpstr>CODE_CURRENT</vt:lpstr>
      <vt:lpstr>CODE_MSSQL</vt:lpstr>
      <vt:lpstr>CODE_ORACLE</vt:lpstr>
      <vt:lpstr>CODE_POSTGRESQL</vt:lpstr>
      <vt:lpstr>DATE_TIME_YEARS</vt:lpstr>
      <vt:lpstr>Days_to_Keep_GIDB_Data</vt:lpstr>
      <vt:lpstr>Days_to_Keep_GIDB_MM_Ixn</vt:lpstr>
      <vt:lpstr>Days_to_Keep_Info_Mart_Facts</vt:lpstr>
      <vt:lpstr>DBMS_Block_Size</vt:lpstr>
      <vt:lpstr>DBMS_CURRENT</vt:lpstr>
      <vt:lpstr>DBMS_Data_Block_Free_Size</vt:lpstr>
      <vt:lpstr>DBMS_Data_Block_Header</vt:lpstr>
      <vt:lpstr>DBMS_Data_Row_Header</vt:lpstr>
      <vt:lpstr>DBMS_Index_Block_Free_Size</vt:lpstr>
      <vt:lpstr>DBMS_Index_Block_Header</vt:lpstr>
      <vt:lpstr>DBMS_Index_Row_Header</vt:lpstr>
      <vt:lpstr>DBMS_NAMES</vt:lpstr>
      <vt:lpstr>DBMS_Percentage_of_Free_Space</vt:lpstr>
      <vt:lpstr>GIDB_G_PARTY_MM</vt:lpstr>
      <vt:lpstr>GIDB_G_PARTY_V</vt:lpstr>
      <vt:lpstr>GIDB_G_VIRTUAL_QUEUE_MM</vt:lpstr>
      <vt:lpstr>GIDB_G_VIRTUAL_QUEUE_V</vt:lpstr>
      <vt:lpstr>Maximum_MM_Interaction_Duration__in_days</vt:lpstr>
      <vt:lpstr>Number_of_Agent_Groups</vt:lpstr>
      <vt:lpstr>Number_of_Agent_State_Changes_per_Interaction</vt:lpstr>
      <vt:lpstr>Number_of_Agents</vt:lpstr>
      <vt:lpstr>Number_of_Agents_per_Agent_Group</vt:lpstr>
      <vt:lpstr>Number_of_Audit_Keys_per_Chunk</vt:lpstr>
      <vt:lpstr>Number_of_Business_Results</vt:lpstr>
      <vt:lpstr>Number_of_callbacks_per_day</vt:lpstr>
      <vt:lpstr>Number_of_Campaign_Group_Sessions_per_Day</vt:lpstr>
      <vt:lpstr>Number_of_Changes_per_Agent_Group_Per_Day</vt:lpstr>
      <vt:lpstr>Number_of_Columns_per_User_Data_Dimension_Table</vt:lpstr>
      <vt:lpstr>Number_of_Columns_per_User_Data_Fact_Table</vt:lpstr>
      <vt:lpstr>Number_of_Config_Facts_per_Day</vt:lpstr>
      <vt:lpstr>Number_of_Custom_Fields_per_Calling_List_Record</vt:lpstr>
      <vt:lpstr>Number_of_Customer_Segments</vt:lpstr>
      <vt:lpstr>Number_of_DND_Changes_per_Agent_per_Day</vt:lpstr>
      <vt:lpstr>Number_of_Facts_per_Day</vt:lpstr>
      <vt:lpstr>Number_of_Handling_Resource_State_Changes_per_MM_Interaction</vt:lpstr>
      <vt:lpstr>Number_of_Handling_Resource_State_Changes_per_Voice_Interaction</vt:lpstr>
      <vt:lpstr>Number_of_Handling_Resources_per_MM_Interaction</vt:lpstr>
      <vt:lpstr>Number_of_Handling_Resources_per_Voice_Interaction</vt:lpstr>
      <vt:lpstr>Number_of_Interactions_per_Day</vt:lpstr>
      <vt:lpstr>Number_of_IRFs_per_Day</vt:lpstr>
      <vt:lpstr>Number_of_IRSFs_per_Day</vt:lpstr>
      <vt:lpstr>Number_of_IVR_Applications</vt:lpstr>
      <vt:lpstr>Number_of_IVR_Ports</vt:lpstr>
      <vt:lpstr>Number_of_Logins_per_Agent_per_Day</vt:lpstr>
      <vt:lpstr>Number_of_Media_Types_per_Agent</vt:lpstr>
      <vt:lpstr>Number_of_Mediation_Resource_State_Changes_per_MM_Interaction</vt:lpstr>
      <vt:lpstr>Number_of_Mediation_Resource_State_Changes_per_Voice_Interaction</vt:lpstr>
      <vt:lpstr>Number_of_Mediation_Resources_per_MM_Interaction</vt:lpstr>
      <vt:lpstr>Number_of_Mediation_Resources_per_Voice_Interaction</vt:lpstr>
      <vt:lpstr>Number_of_MM_Interactions_per_Day</vt:lpstr>
      <vt:lpstr>Number_of_MM_IRFs_per_Day</vt:lpstr>
      <vt:lpstr>Number_of_MM_IRSFs_per_Day</vt:lpstr>
      <vt:lpstr>Number_of_Outbound_Calls_per_Day</vt:lpstr>
      <vt:lpstr>Number_of_Place_Groups</vt:lpstr>
      <vt:lpstr>Number_of_Places</vt:lpstr>
      <vt:lpstr>Number_of_Queue_Groups</vt:lpstr>
      <vt:lpstr>Number_of_Queues</vt:lpstr>
      <vt:lpstr>Number_of_Reason_Code_Changes_per_Agent_per_Day</vt:lpstr>
      <vt:lpstr>Number_of_Requested_Skill_Combinations</vt:lpstr>
      <vt:lpstr>Number_of_Resource_Group_Combinations</vt:lpstr>
      <vt:lpstr>Number_of_Routing_Points</vt:lpstr>
      <vt:lpstr>Number_of_Routing_Strategies</vt:lpstr>
      <vt:lpstr>Number_of_SDRs_per_day</vt:lpstr>
      <vt:lpstr>Number_of_Service_Subtypes</vt:lpstr>
      <vt:lpstr>Number_of_Service_Types</vt:lpstr>
      <vt:lpstr>Number_of_Skill_Changes_per_Agent_per_Day</vt:lpstr>
      <vt:lpstr>Number_of_Skills</vt:lpstr>
      <vt:lpstr>Number_of_Skills_per_Agent</vt:lpstr>
      <vt:lpstr>Number_of_Software_Reasons</vt:lpstr>
      <vt:lpstr>Number_of_Tenants</vt:lpstr>
      <vt:lpstr>Number_of_UD_changes_per_MM_Ixn</vt:lpstr>
      <vt:lpstr>Number_of_UD_changes_per_Voice_Ixn</vt:lpstr>
      <vt:lpstr>Number_of_User_Data_Dimension_Tables</vt:lpstr>
      <vt:lpstr>Number_of_User_Data_Fact_Tables</vt:lpstr>
      <vt:lpstr>Number_of_Values_per_Calling_List_Record_Custom_Field</vt:lpstr>
      <vt:lpstr>Number_of_Values_per_User_Data_Dimension_Column</vt:lpstr>
      <vt:lpstr>Number_of_Voice_Interactions_per_Day</vt:lpstr>
      <vt:lpstr>Number_of_Voice_IRFs_per_Day</vt:lpstr>
      <vt:lpstr>Number_of_Voice_IRSFs_per_Day</vt:lpstr>
      <vt:lpstr>Number_or_Changes_per_Place_Group_Per_Day</vt:lpstr>
      <vt:lpstr>Percentage_of_Callback_Interactions</vt:lpstr>
      <vt:lpstr>Percentage_of_Handling_Resource_per_MM_Interaction</vt:lpstr>
      <vt:lpstr>Percentage_of_Handling_Resource_per_Voice_Interaction</vt:lpstr>
      <vt:lpstr>Percentage_of_IVR_Interactions</vt:lpstr>
      <vt:lpstr>Percentage_of_Mediation_Resource_per_MM_Interaction</vt:lpstr>
      <vt:lpstr>Percentage_of_Mediation_Resource_per_Voice_Interaction</vt:lpstr>
      <vt:lpstr>Percentage_of_MM_Mediation_Resource_with_msf_userdata_true</vt:lpstr>
      <vt:lpstr>Percentage_of_Voice_Mediation_Resource_with_msf_userdata_true</vt:lpstr>
      <vt:lpstr>SIZE_UNITS_CURRENT</vt:lpstr>
      <vt:lpstr>SIZE_UNITS_CURRENT_TOTAL</vt:lpstr>
      <vt:lpstr>SIZE_UNITS_CURRENT_TOTAL_INDEX</vt:lpstr>
      <vt:lpstr>SIZE_UNITS_PREFIX</vt:lpstr>
      <vt:lpstr>SIZE_UNITS_UNIT</vt:lpstr>
      <vt:lpstr>TOTAL</vt:lpstr>
      <vt:lpstr>User_Data_Dimension_Fill_Factor</vt:lpstr>
    </vt:vector>
  </TitlesOfParts>
  <Company>genesys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Genesys</cp:lastModifiedBy>
  <cp:lastPrinted>2007-09-18T14:09:31Z</cp:lastPrinted>
  <dcterms:created xsi:type="dcterms:W3CDTF">2003-04-15T15:12:17Z</dcterms:created>
  <dcterms:modified xsi:type="dcterms:W3CDTF">2017-07-28T21:40:26Z</dcterms:modified>
</cp:coreProperties>
</file>