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Users/bklepar/Documents/"/>
    </mc:Choice>
  </mc:AlternateContent>
  <bookViews>
    <workbookView xWindow="28800" yWindow="0" windowWidth="38400" windowHeight="21600" tabRatio="500"/>
  </bookViews>
  <sheets>
    <sheet name="Solution Sizing" sheetId="1" r:id="rId1"/>
    <sheet name="Hardware Configuration" sheetId="2" r:id="rId2"/>
    <sheet name="Hiden" sheetId="3" state="hidden" r:id="rId3"/>
  </sheets>
  <externalReferences>
    <externalReference r:id="rId4"/>
  </externalReferences>
  <definedNames>
    <definedName name="AvgRequestsPerSession">'Solution Sizing'!$F$12</definedName>
    <definedName name="CMSDataSize">Hiden!$C$13</definedName>
    <definedName name="CMSMonthlyGrows">Hiden!$C$14</definedName>
    <definedName name="CMSSize">Hiden!$C$13</definedName>
    <definedName name="ConstDocsPerResponse">Hiden!$L$18</definedName>
    <definedName name="ConstESCoef">Hiden!$L$3</definedName>
    <definedName name="ConstESlearningCoef">Hiden!$L$5</definedName>
    <definedName name="ConstESNodeExtra">Hiden!$L$23</definedName>
    <definedName name="ConstHistoryEventSize">Hiden!$L$4</definedName>
    <definedName name="ConstMinCMSNodes">Hiden!$L$22</definedName>
    <definedName name="ConstMinESModes">Hiden!$L$21</definedName>
    <definedName name="ConstModificationCoef">Hiden!$L$12</definedName>
    <definedName name="ConstPercentOfSearches">Hiden!$L$19</definedName>
    <definedName name="ConstRatePerNode">Hiden!$L$20</definedName>
    <definedName name="ConstRDBMSCoef">Hiden!$L$11</definedName>
    <definedName name="DailySessions">'Solution Sizing'!$F$10</definedName>
    <definedName name="DataI">Hiden!$C$9</definedName>
    <definedName name="DataIdexSize">Hiden!$C$26</definedName>
    <definedName name="DataIndexSize">Hiden!$C$9</definedName>
    <definedName name="HistoryMonthSize">Hiden!$C$10</definedName>
    <definedName name="InputAvgQuestions">'Solution Sizing'!$F$13</definedName>
    <definedName name="InputAvgSessions">'Solution Sizing'!$F$12</definedName>
    <definedName name="InputDocCount">'Solution Sizing'!$F$8</definedName>
    <definedName name="InputDocSize">'Solution Sizing'!$F$9</definedName>
    <definedName name="InputHistoryTTL">'Solution Sizing'!$F$17</definedName>
    <definedName name="InputKBCount">'Solution Sizing'!$F$6</definedName>
    <definedName name="InputLangCount">'Solution Sizing'!$F$7</definedName>
    <definedName name="InputReplicaCount">'Solution Sizing'!$F$10</definedName>
    <definedName name="InputRuchHour">'Solution Sizing'!$F$14</definedName>
    <definedName name="InputRushHour">'Solution Sizing'!$F$14</definedName>
    <definedName name="KBAllRawSize">Hiden!$C$6</definedName>
    <definedName name="KBRawSize">Hiden!$C$5</definedName>
    <definedName name="PeakRate">Hiden!$C$37</definedName>
    <definedName name="ResCMS12M">Hiden!$F$31</definedName>
    <definedName name="ResCMS1M">Hiden!$D$31</definedName>
    <definedName name="ResCMS6M">Hiden!$E$31</definedName>
    <definedName name="ResCMSInitialSize">Hiden!$C$31</definedName>
    <definedName name="ResNode12M">Hiden!$F$29</definedName>
    <definedName name="ResNode1M">Hiden!$D$29</definedName>
    <definedName name="ResNode6M">Hiden!$E$29</definedName>
    <definedName name="ResNodeInitialSize">Hiden!$C$29</definedName>
    <definedName name="ResServer12M">Hiden!$F$28</definedName>
    <definedName name="ResServer1M">Hiden!$D$28</definedName>
    <definedName name="ResServer6M">Hiden!$E$28</definedName>
    <definedName name="ResServerInitialSize">Hiden!$C$28</definedName>
    <definedName name="ResSuggestedCMSNodes">Hiden!$C$40</definedName>
    <definedName name="ResSuggestedNodeCount">Hiden!$C$39</definedName>
    <definedName name="RushHourRate">'Solution Sizing'!$F$13</definedName>
    <definedName name="VisitsPerHour">[1]Main!$F$5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7" i="3" l="1"/>
  <c r="F26" i="1"/>
  <c r="C39" i="3"/>
  <c r="C5" i="3"/>
  <c r="C6" i="3"/>
  <c r="C9" i="3"/>
  <c r="C26" i="3"/>
  <c r="L4" i="3"/>
  <c r="C10" i="3"/>
  <c r="F27" i="3"/>
  <c r="F28" i="3"/>
  <c r="F29" i="3"/>
  <c r="E43" i="1"/>
  <c r="E27" i="3"/>
  <c r="E28" i="3"/>
  <c r="E29" i="3"/>
  <c r="D43" i="1"/>
  <c r="D27" i="3"/>
  <c r="D28" i="3"/>
  <c r="D29" i="3"/>
  <c r="C43" i="1"/>
  <c r="C28" i="3"/>
  <c r="C29" i="3"/>
  <c r="B43" i="1"/>
  <c r="C40" i="3"/>
  <c r="C11" i="3"/>
  <c r="D26" i="3"/>
  <c r="C13" i="3"/>
  <c r="C14" i="3"/>
  <c r="E31" i="3"/>
  <c r="F31" i="3"/>
  <c r="D31" i="3"/>
  <c r="C31" i="3"/>
  <c r="F26" i="3"/>
  <c r="E26" i="3"/>
  <c r="E42" i="1"/>
  <c r="D42" i="1"/>
  <c r="C42" i="1"/>
  <c r="B42" i="1"/>
  <c r="E36" i="1"/>
  <c r="D36" i="1"/>
  <c r="C36" i="1"/>
  <c r="B36" i="1"/>
  <c r="F28" i="1"/>
  <c r="F27" i="1"/>
</calcChain>
</file>

<file path=xl/sharedStrings.xml><?xml version="1.0" encoding="utf-8"?>
<sst xmlns="http://schemas.openxmlformats.org/spreadsheetml/2006/main" count="116" uniqueCount="96">
  <si>
    <t>Size of the document (Kb)</t>
  </si>
  <si>
    <t>Average number of knowledge sessions per day</t>
  </si>
  <si>
    <r>
      <t>Average number of</t>
    </r>
    <r>
      <rPr>
        <b/>
        <sz val="10"/>
        <color rgb="FF000000"/>
        <rFont val="Arial"/>
        <family val="2"/>
        <charset val="204"/>
      </rPr>
      <t xml:space="preserve"> questions asked per session</t>
    </r>
  </si>
  <si>
    <t>Assumptions (DO NOT CHANGE)</t>
  </si>
  <si>
    <t>History TTL</t>
  </si>
  <si>
    <t>days</t>
  </si>
  <si>
    <t>RDBMS</t>
  </si>
  <si>
    <t>Estimated peak requests per second</t>
  </si>
  <si>
    <t>Assumption: 35% of daily volume within 1 rush hour</t>
  </si>
  <si>
    <t>Recommended nodes count (Server)</t>
  </si>
  <si>
    <t>Recommended nodes count (CMS)</t>
  </si>
  <si>
    <t>initial size</t>
  </si>
  <si>
    <t>in 1 month</t>
  </si>
  <si>
    <t>In 6 months</t>
  </si>
  <si>
    <t>in 12 months</t>
  </si>
  <si>
    <t>Recommended Hardware Configuration</t>
  </si>
  <si>
    <t>CPU</t>
  </si>
  <si>
    <t>multicore (8+) CPU</t>
  </si>
  <si>
    <t>RAM</t>
  </si>
  <si>
    <t>16Gb</t>
  </si>
  <si>
    <t>32Gb</t>
  </si>
  <si>
    <t>Disk size</t>
  </si>
  <si>
    <t>planned amount of data to store + 100%</t>
  </si>
  <si>
    <t>Recommended Software Configuration</t>
  </si>
  <si>
    <t>OS version</t>
  </si>
  <si>
    <t>Linux 5 x64, Windows Server 2008R2 x64</t>
  </si>
  <si>
    <t>Java version</t>
  </si>
  <si>
    <t>Java version 1.7 or higher, 64-Bit Server VM</t>
  </si>
  <si>
    <t>Java options</t>
  </si>
  <si>
    <t>Initial heap size (Xms)</t>
  </si>
  <si>
    <t>Maximum heap size (Xmx)</t>
  </si>
  <si>
    <t>Note</t>
  </si>
  <si>
    <t>Knowledge Center Server</t>
  </si>
  <si>
    <t>8 Gb</t>
  </si>
  <si>
    <t>12 Gb</t>
  </si>
  <si>
    <t>Knowledge Center CMS</t>
  </si>
  <si>
    <t>4 Gb</t>
  </si>
  <si>
    <t>Number of replicas in Knowledge Center Server</t>
  </si>
  <si>
    <t>Knowledge base</t>
  </si>
  <si>
    <t>Constants</t>
  </si>
  <si>
    <t>ESIndexCoef</t>
  </si>
  <si>
    <t>RDBMSIndexCoef</t>
  </si>
  <si>
    <t>Expected RAW size KB/MB)</t>
  </si>
  <si>
    <t>Expected RAW size in all KBs (MB)</t>
  </si>
  <si>
    <t>ES</t>
  </si>
  <si>
    <t>Data indexes</t>
  </si>
  <si>
    <t>CMS</t>
  </si>
  <si>
    <t>Data size</t>
  </si>
  <si>
    <t>GKC_CMS</t>
  </si>
  <si>
    <t>GKC_S</t>
  </si>
  <si>
    <t>HistoryEventSize</t>
  </si>
  <si>
    <t>Common</t>
  </si>
  <si>
    <t>Documents per search</t>
  </si>
  <si>
    <t>% of search requests</t>
  </si>
  <si>
    <t>History index per month</t>
  </si>
  <si>
    <t>MondificationCoef</t>
  </si>
  <si>
    <t>ESLearningCoef</t>
  </si>
  <si>
    <t>Monthly growth</t>
  </si>
  <si>
    <t>Expected total size</t>
  </si>
  <si>
    <t>KCS</t>
  </si>
  <si>
    <t>Data</t>
  </si>
  <si>
    <t>History</t>
  </si>
  <si>
    <t>Total</t>
  </si>
  <si>
    <t>Initial</t>
  </si>
  <si>
    <t>Cluster size</t>
  </si>
  <si>
    <t>Node size</t>
  </si>
  <si>
    <t>Per Node</t>
  </si>
  <si>
    <t>Suggested Node count</t>
  </si>
  <si>
    <t>RatePerNode</t>
  </si>
  <si>
    <t>MinESModes</t>
  </si>
  <si>
    <t>MinCMSNodes</t>
  </si>
  <si>
    <t>ESNodeExtra</t>
  </si>
  <si>
    <t>Peak Request Rate</t>
  </si>
  <si>
    <t>1) During failover expect data to relocate from any failed nodes to the live one.</t>
  </si>
  <si>
    <t>2) Replicas are mapped to the number of nodes you have lost within a short period of time without losing data.</t>
  </si>
  <si>
    <t>3) There is no need to have more replicas than the number of nodes.</t>
  </si>
  <si>
    <t>4) A degradation of your working cluster to N/2+1 of its initial size (where N is the number of nodes configured in the CME for the cluster) is tolerable. Below this value, the cluster becomes stale.</t>
  </si>
  <si>
    <t>Genesys Knowledge Center Sizing Calculator</t>
  </si>
  <si>
    <t>Having 50% of RAM available for the OS file cache is recommended.</t>
  </si>
  <si>
    <t>Minimal</t>
  </si>
  <si>
    <t>Recommended</t>
  </si>
  <si>
    <t>Notes</t>
  </si>
  <si>
    <t>SSDs help to improve the performance of the solution.</t>
  </si>
  <si>
    <t>Do not surpass 30 GB. Having 50% of RAM available for the OS file cache is recommended.</t>
  </si>
  <si>
    <t>Do not surpass 30 GB.</t>
  </si>
  <si>
    <t>8Gb</t>
  </si>
  <si>
    <t>Recommended Deployment Options</t>
  </si>
  <si>
    <t>Disk Space Consumption</t>
  </si>
  <si>
    <t>Sizing Comments</t>
  </si>
  <si>
    <t>CMS Total Database Size, Mb</t>
  </si>
  <si>
    <t>Knowledge Center Server Total Index Size, Mb</t>
  </si>
  <si>
    <t>Number of Knowledge Bases</t>
  </si>
  <si>
    <t>Number of languages per Knowledge Base</t>
  </si>
  <si>
    <t>Number of documents per Knowlendge Base</t>
  </si>
  <si>
    <t>Rush hour % of requests</t>
  </si>
  <si>
    <t>CMS storage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</si>
</sst>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C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88">
    <xf numFmtId="0" fontId="0" fillId="0" borderId="0" xfId="0"/>
    <xf numFmtId="0" fontId="0" fillId="0" borderId="0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3" fillId="0" borderId="0" xfId="0" applyFont="1" applyBorder="1" applyAlignment="1" applyProtection="1">
      <alignment horizontal="left" wrapText="1"/>
    </xf>
    <xf numFmtId="1" fontId="0" fillId="0" borderId="0" xfId="0" applyNumberFormat="1" applyProtection="1"/>
    <xf numFmtId="0" fontId="7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0" fillId="0" borderId="0" xfId="0" applyAlignment="1" applyProtection="1"/>
    <xf numFmtId="1" fontId="5" fillId="3" borderId="3" xfId="0" applyNumberFormat="1" applyFont="1" applyFill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0" fontId="0" fillId="0" borderId="0" xfId="0" applyAlignment="1">
      <alignment wrapText="1"/>
    </xf>
    <xf numFmtId="0" fontId="4" fillId="0" borderId="0" xfId="3" applyAlignment="1">
      <alignment wrapText="1"/>
    </xf>
    <xf numFmtId="0" fontId="4" fillId="0" borderId="2" xfId="3" applyBorder="1" applyAlignment="1">
      <alignment wrapText="1"/>
    </xf>
    <xf numFmtId="0" fontId="5" fillId="0" borderId="2" xfId="3" applyFont="1" applyBorder="1" applyAlignment="1">
      <alignment horizontal="center" wrapText="1"/>
    </xf>
    <xf numFmtId="0" fontId="0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4" fillId="0" borderId="0" xfId="3" applyAlignment="1"/>
    <xf numFmtId="0" fontId="0" fillId="0" borderId="0" xfId="0" applyAlignment="1"/>
    <xf numFmtId="0" fontId="5" fillId="0" borderId="0" xfId="3" applyFont="1" applyAlignment="1"/>
    <xf numFmtId="0" fontId="0" fillId="0" borderId="3" xfId="3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4" fillId="0" borderId="2" xfId="3" applyBorder="1" applyAlignment="1"/>
    <xf numFmtId="1" fontId="0" fillId="0" borderId="0" xfId="0" applyNumberFormat="1"/>
    <xf numFmtId="0" fontId="0" fillId="0" borderId="3" xfId="0" applyBorder="1" applyAlignment="1" applyProtection="1">
      <alignment wrapText="1"/>
    </xf>
    <xf numFmtId="0" fontId="0" fillId="0" borderId="3" xfId="0" applyBorder="1" applyProtection="1"/>
    <xf numFmtId="0" fontId="4" fillId="3" borderId="7" xfId="0" applyFont="1" applyFill="1" applyBorder="1" applyAlignment="1" applyProtection="1">
      <alignment wrapText="1"/>
    </xf>
    <xf numFmtId="0" fontId="0" fillId="3" borderId="8" xfId="0" applyFill="1" applyBorder="1" applyAlignment="1" applyProtection="1">
      <alignment wrapText="1"/>
    </xf>
    <xf numFmtId="0" fontId="0" fillId="3" borderId="9" xfId="0" applyFill="1" applyBorder="1" applyAlignment="1" applyProtection="1">
      <alignment wrapText="1"/>
    </xf>
    <xf numFmtId="0" fontId="0" fillId="3" borderId="0" xfId="0" applyFill="1" applyBorder="1" applyAlignment="1" applyProtection="1">
      <alignment wrapText="1"/>
    </xf>
    <xf numFmtId="0" fontId="6" fillId="3" borderId="11" xfId="0" applyFont="1" applyFill="1" applyBorder="1" applyAlignment="1" applyProtection="1"/>
    <xf numFmtId="0" fontId="5" fillId="3" borderId="10" xfId="0" applyFont="1" applyFill="1" applyBorder="1" applyAlignment="1" applyProtection="1"/>
    <xf numFmtId="0" fontId="5" fillId="3" borderId="0" xfId="0" applyFont="1" applyFill="1" applyBorder="1" applyAlignment="1" applyProtection="1"/>
    <xf numFmtId="0" fontId="4" fillId="3" borderId="0" xfId="0" applyFont="1" applyFill="1" applyBorder="1" applyProtection="1">
      <protection locked="0"/>
    </xf>
    <xf numFmtId="0" fontId="0" fillId="3" borderId="11" xfId="0" applyFill="1" applyBorder="1" applyProtection="1"/>
    <xf numFmtId="0" fontId="0" fillId="3" borderId="10" xfId="0" applyFill="1" applyBorder="1" applyAlignment="1" applyProtection="1">
      <alignment wrapText="1"/>
    </xf>
    <xf numFmtId="0" fontId="4" fillId="3" borderId="0" xfId="0" applyFont="1" applyFill="1" applyBorder="1" applyAlignment="1" applyProtection="1">
      <alignment wrapText="1"/>
    </xf>
    <xf numFmtId="0" fontId="0" fillId="3" borderId="0" xfId="0" applyFont="1" applyFill="1" applyBorder="1" applyAlignment="1" applyProtection="1">
      <alignment wrapText="1"/>
    </xf>
    <xf numFmtId="0" fontId="0" fillId="3" borderId="10" xfId="0" applyFont="1" applyFill="1" applyBorder="1" applyProtection="1"/>
    <xf numFmtId="0" fontId="0" fillId="3" borderId="0" xfId="0" applyFont="1" applyFill="1" applyBorder="1" applyProtection="1"/>
    <xf numFmtId="9" fontId="4" fillId="3" borderId="0" xfId="2" applyFont="1" applyFill="1" applyBorder="1" applyProtection="1"/>
    <xf numFmtId="0" fontId="5" fillId="3" borderId="10" xfId="0" applyFont="1" applyFill="1" applyBorder="1" applyProtection="1"/>
    <xf numFmtId="0" fontId="5" fillId="3" borderId="0" xfId="0" applyFont="1" applyFill="1" applyBorder="1" applyProtection="1"/>
    <xf numFmtId="0" fontId="0" fillId="3" borderId="11" xfId="0" applyFill="1" applyBorder="1" applyAlignment="1" applyProtection="1">
      <alignment wrapText="1"/>
    </xf>
    <xf numFmtId="9" fontId="4" fillId="3" borderId="1" xfId="2" applyFont="1" applyFill="1" applyBorder="1" applyProtection="1">
      <protection locked="0"/>
    </xf>
    <xf numFmtId="0" fontId="0" fillId="3" borderId="13" xfId="0" applyFill="1" applyBorder="1" applyAlignment="1" applyProtection="1">
      <alignment wrapText="1"/>
    </xf>
    <xf numFmtId="0" fontId="0" fillId="2" borderId="0" xfId="0" applyFont="1" applyFill="1" applyBorder="1" applyProtection="1">
      <protection locked="0"/>
    </xf>
    <xf numFmtId="1" fontId="4" fillId="2" borderId="0" xfId="0" applyNumberFormat="1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9" fontId="4" fillId="2" borderId="0" xfId="2" applyFont="1" applyFill="1" applyBorder="1" applyProtection="1">
      <protection locked="0"/>
    </xf>
    <xf numFmtId="164" fontId="4" fillId="4" borderId="0" xfId="1" applyNumberFormat="1" applyFont="1" applyFill="1" applyBorder="1" applyProtection="1"/>
    <xf numFmtId="9" fontId="0" fillId="4" borderId="0" xfId="2" applyFont="1" applyFill="1" applyBorder="1" applyAlignment="1" applyProtection="1">
      <alignment horizontal="right"/>
      <protection locked="0"/>
    </xf>
    <xf numFmtId="1" fontId="2" fillId="0" borderId="3" xfId="0" applyNumberFormat="1" applyFont="1" applyBorder="1" applyAlignment="1" applyProtection="1">
      <alignment horizontal="center"/>
    </xf>
    <xf numFmtId="0" fontId="2" fillId="0" borderId="0" xfId="0" applyFont="1" applyProtection="1"/>
    <xf numFmtId="0" fontId="2" fillId="0" borderId="2" xfId="0" applyFont="1" applyBorder="1" applyAlignment="1">
      <alignment horizontal="center" wrapText="1"/>
    </xf>
    <xf numFmtId="0" fontId="4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5" fillId="3" borderId="10" xfId="0" applyFont="1" applyFill="1" applyBorder="1" applyAlignment="1" applyProtection="1"/>
    <xf numFmtId="0" fontId="5" fillId="3" borderId="0" xfId="0" applyFont="1" applyFill="1" applyBorder="1" applyAlignment="1" applyProtection="1"/>
    <xf numFmtId="0" fontId="5" fillId="3" borderId="10" xfId="0" applyFont="1" applyFill="1" applyBorder="1" applyProtection="1"/>
    <xf numFmtId="0" fontId="5" fillId="3" borderId="0" xfId="0" applyFont="1" applyFill="1" applyBorder="1" applyProtection="1"/>
    <xf numFmtId="0" fontId="0" fillId="3" borderId="10" xfId="0" applyFont="1" applyFill="1" applyBorder="1" applyProtection="1"/>
    <xf numFmtId="0" fontId="0" fillId="3" borderId="0" xfId="0" applyFont="1" applyFill="1" applyBorder="1" applyProtection="1"/>
    <xf numFmtId="0" fontId="5" fillId="3" borderId="12" xfId="0" applyFont="1" applyFill="1" applyBorder="1" applyProtection="1"/>
    <xf numFmtId="0" fontId="5" fillId="3" borderId="1" xfId="0" applyFont="1" applyFill="1" applyBorder="1" applyProtection="1"/>
    <xf numFmtId="0" fontId="0" fillId="0" borderId="0" xfId="0" applyAlignment="1">
      <alignment horizontal="left"/>
    </xf>
    <xf numFmtId="0" fontId="3" fillId="0" borderId="0" xfId="0" applyFont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 wrapText="1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0" xfId="0" applyFont="1" applyAlignment="1" applyProtection="1">
      <alignment horizontal="left"/>
    </xf>
    <xf numFmtId="0" fontId="5" fillId="0" borderId="3" xfId="0" applyFont="1" applyBorder="1" applyAlignment="1" applyProtection="1">
      <alignment wrapText="1"/>
    </xf>
    <xf numFmtId="0" fontId="5" fillId="0" borderId="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 wrapText="1"/>
    </xf>
    <xf numFmtId="0" fontId="0" fillId="0" borderId="6" xfId="0" applyBorder="1" applyAlignment="1" applyProtection="1">
      <alignment horizontal="center" wrapText="1"/>
    </xf>
    <xf numFmtId="0" fontId="4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0" xfId="3" applyFont="1" applyBorder="1" applyAlignment="1">
      <alignment horizontal="left"/>
    </xf>
    <xf numFmtId="0" fontId="0" fillId="0" borderId="3" xfId="0" applyBorder="1" applyAlignment="1">
      <alignment horizontal="center"/>
    </xf>
    <xf numFmtId="0" fontId="3" fillId="0" borderId="2" xfId="3" applyFont="1" applyBorder="1" applyAlignment="1">
      <alignment horizontal="left"/>
    </xf>
    <xf numFmtId="0" fontId="5" fillId="0" borderId="4" xfId="3" applyFont="1" applyBorder="1" applyAlignment="1">
      <alignment horizontal="left"/>
    </xf>
    <xf numFmtId="0" fontId="4" fillId="0" borderId="3" xfId="0" applyFont="1" applyBorder="1" applyAlignment="1">
      <alignment horizontal="center"/>
    </xf>
  </cellXfs>
  <cellStyles count="4">
    <cellStyle name="Comma" xfId="1" builtinId="3"/>
    <cellStyle name="Normal" xfId="0" builtinId="0"/>
    <cellStyle name="Percent" xfId="2" builtinId="5"/>
    <cellStyle name="Обычный 2" xfId="3"/>
  </cellStyles>
  <dxfs count="1">
    <dxf>
      <font>
        <color rgb="FF9C0006"/>
      </font>
      <fill>
        <patternFill>
          <bgColor theme="5" tint="0.59996337778862885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/Knowledge%20Center/851%20Knowledge%20Center%20Sizing%20Calculator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Hardware Configuration"/>
      <sheetName val="Hidden"/>
    </sheetNames>
    <sheetDataSet>
      <sheetData sheetId="0">
        <row r="5">
          <cell r="F5">
            <v>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tabSelected="1" workbookViewId="0">
      <selection activeCell="F9" sqref="F9"/>
    </sheetView>
  </sheetViews>
  <sheetFormatPr baseColWidth="10" defaultRowHeight="16" x14ac:dyDescent="0.2"/>
  <cols>
    <col min="7" max="7" width="30.83203125" customWidth="1"/>
  </cols>
  <sheetData>
    <row r="2" spans="1:9" x14ac:dyDescent="0.2">
      <c r="A2" s="58" t="s">
        <v>77</v>
      </c>
      <c r="B2" s="58"/>
      <c r="C2" s="58"/>
      <c r="D2" s="58"/>
      <c r="E2" s="58"/>
      <c r="F2" s="58"/>
      <c r="G2" s="58"/>
      <c r="H2" s="1"/>
      <c r="I2" s="2"/>
    </row>
    <row r="3" spans="1:9" ht="20" x14ac:dyDescent="0.2">
      <c r="A3" s="58"/>
      <c r="B3" s="58"/>
      <c r="C3" s="58"/>
      <c r="D3" s="58"/>
      <c r="E3" s="58"/>
      <c r="F3" s="58"/>
      <c r="G3" s="58"/>
      <c r="H3" s="3"/>
      <c r="I3" s="2"/>
    </row>
    <row r="4" spans="1:9" ht="21" thickBot="1" x14ac:dyDescent="0.25">
      <c r="A4" s="59"/>
      <c r="B4" s="59"/>
      <c r="C4" s="59"/>
      <c r="D4" s="59"/>
      <c r="E4" s="59"/>
      <c r="F4" s="59"/>
      <c r="G4" s="59"/>
      <c r="H4" s="3"/>
      <c r="I4" s="2"/>
    </row>
    <row r="5" spans="1:9" x14ac:dyDescent="0.2">
      <c r="A5" s="28"/>
      <c r="B5" s="29"/>
      <c r="C5" s="29"/>
      <c r="D5" s="29"/>
      <c r="E5" s="29"/>
      <c r="F5" s="29"/>
      <c r="G5" s="30"/>
      <c r="H5" s="2"/>
      <c r="I5" s="2"/>
    </row>
    <row r="6" spans="1:9" x14ac:dyDescent="0.2">
      <c r="A6" s="60" t="s">
        <v>91</v>
      </c>
      <c r="B6" s="61"/>
      <c r="C6" s="61"/>
      <c r="D6" s="61"/>
      <c r="E6" s="31"/>
      <c r="F6" s="48">
        <v>10</v>
      </c>
      <c r="G6" s="32"/>
      <c r="H6" s="4"/>
      <c r="I6" s="4"/>
    </row>
    <row r="7" spans="1:9" x14ac:dyDescent="0.2">
      <c r="A7" s="60" t="s">
        <v>92</v>
      </c>
      <c r="B7" s="61"/>
      <c r="C7" s="61"/>
      <c r="D7" s="61"/>
      <c r="E7" s="31"/>
      <c r="F7" s="49">
        <v>3</v>
      </c>
      <c r="G7" s="32"/>
      <c r="H7" s="4"/>
      <c r="I7" s="2"/>
    </row>
    <row r="8" spans="1:9" x14ac:dyDescent="0.2">
      <c r="A8" s="33" t="s">
        <v>93</v>
      </c>
      <c r="B8" s="34"/>
      <c r="C8" s="34"/>
      <c r="D8" s="34"/>
      <c r="E8" s="31"/>
      <c r="F8" s="50">
        <v>500</v>
      </c>
      <c r="G8" s="32"/>
      <c r="H8" s="4"/>
      <c r="I8" s="2"/>
    </row>
    <row r="9" spans="1:9" x14ac:dyDescent="0.2">
      <c r="A9" s="33" t="s">
        <v>0</v>
      </c>
      <c r="B9" s="34"/>
      <c r="C9" s="34"/>
      <c r="D9" s="34"/>
      <c r="E9" s="31"/>
      <c r="F9" s="48">
        <v>30</v>
      </c>
      <c r="G9" s="32"/>
      <c r="H9" s="4"/>
      <c r="I9" s="2"/>
    </row>
    <row r="10" spans="1:9" x14ac:dyDescent="0.2">
      <c r="A10" s="33" t="s">
        <v>37</v>
      </c>
      <c r="B10" s="31"/>
      <c r="C10" s="31"/>
      <c r="D10" s="31"/>
      <c r="E10" s="31"/>
      <c r="F10" s="48">
        <v>1</v>
      </c>
      <c r="G10" s="36"/>
      <c r="H10" s="4"/>
      <c r="I10" s="2"/>
    </row>
    <row r="11" spans="1:9" x14ac:dyDescent="0.2">
      <c r="A11" s="37"/>
      <c r="B11" s="31"/>
      <c r="C11" s="31"/>
      <c r="D11" s="31"/>
      <c r="E11" s="31"/>
      <c r="F11" s="38"/>
      <c r="G11" s="36"/>
      <c r="H11" s="4"/>
      <c r="I11" s="2"/>
    </row>
    <row r="12" spans="1:9" x14ac:dyDescent="0.2">
      <c r="A12" s="62" t="s">
        <v>1</v>
      </c>
      <c r="B12" s="63"/>
      <c r="C12" s="63"/>
      <c r="D12" s="63"/>
      <c r="E12" s="31"/>
      <c r="F12" s="50">
        <v>100000</v>
      </c>
      <c r="G12" s="36"/>
      <c r="H12" s="4"/>
      <c r="I12" s="2"/>
    </row>
    <row r="13" spans="1:9" x14ac:dyDescent="0.2">
      <c r="A13" s="62" t="s">
        <v>2</v>
      </c>
      <c r="B13" s="63"/>
      <c r="C13" s="63"/>
      <c r="D13" s="63"/>
      <c r="E13" s="31"/>
      <c r="F13" s="50">
        <v>15</v>
      </c>
      <c r="G13" s="36"/>
      <c r="H13" s="4"/>
      <c r="I13" s="2"/>
    </row>
    <row r="14" spans="1:9" x14ac:dyDescent="0.2">
      <c r="A14" s="64" t="s">
        <v>94</v>
      </c>
      <c r="B14" s="65"/>
      <c r="C14" s="65"/>
      <c r="D14" s="65"/>
      <c r="E14" s="39"/>
      <c r="F14" s="51">
        <v>0.35</v>
      </c>
      <c r="G14" s="36"/>
      <c r="H14" s="4"/>
      <c r="I14" s="2"/>
    </row>
    <row r="15" spans="1:9" x14ac:dyDescent="0.2">
      <c r="A15" s="40"/>
      <c r="B15" s="41"/>
      <c r="C15" s="41"/>
      <c r="D15" s="41"/>
      <c r="E15" s="39"/>
      <c r="F15" s="42"/>
      <c r="G15" s="36"/>
      <c r="H15" s="4"/>
      <c r="I15" s="2"/>
    </row>
    <row r="16" spans="1:9" x14ac:dyDescent="0.2">
      <c r="A16" s="43" t="s">
        <v>3</v>
      </c>
      <c r="B16" s="44"/>
      <c r="C16" s="44"/>
      <c r="D16" s="44"/>
      <c r="E16" s="31"/>
      <c r="F16" s="35"/>
      <c r="G16" s="36"/>
      <c r="H16" s="4"/>
      <c r="I16" s="2"/>
    </row>
    <row r="17" spans="1:9" x14ac:dyDescent="0.2">
      <c r="A17" s="64" t="s">
        <v>4</v>
      </c>
      <c r="B17" s="65"/>
      <c r="C17" s="65"/>
      <c r="D17" s="65"/>
      <c r="E17" s="65"/>
      <c r="F17" s="52">
        <v>365</v>
      </c>
      <c r="G17" s="45" t="s">
        <v>5</v>
      </c>
      <c r="H17" s="2"/>
      <c r="I17" s="2"/>
    </row>
    <row r="18" spans="1:9" x14ac:dyDescent="0.2">
      <c r="A18" s="64" t="s">
        <v>95</v>
      </c>
      <c r="B18" s="65"/>
      <c r="C18" s="65"/>
      <c r="D18" s="65"/>
      <c r="E18" s="65"/>
      <c r="F18" s="53" t="s">
        <v>6</v>
      </c>
      <c r="G18" s="45"/>
      <c r="H18" s="2"/>
      <c r="I18" s="2"/>
    </row>
    <row r="19" spans="1:9" ht="17" thickBot="1" x14ac:dyDescent="0.25">
      <c r="A19" s="66"/>
      <c r="B19" s="67"/>
      <c r="C19" s="67"/>
      <c r="D19" s="67"/>
      <c r="E19" s="67"/>
      <c r="F19" s="46"/>
      <c r="G19" s="47"/>
      <c r="H19" s="2"/>
      <c r="I19" s="4"/>
    </row>
    <row r="20" spans="1:9" x14ac:dyDescent="0.2">
      <c r="A20" s="2"/>
      <c r="B20" s="2"/>
      <c r="C20" s="2"/>
      <c r="D20" s="2"/>
      <c r="E20" s="2"/>
      <c r="F20" s="2"/>
      <c r="G20" s="2"/>
      <c r="H20" s="2"/>
      <c r="I20" s="4"/>
    </row>
    <row r="21" spans="1:9" x14ac:dyDescent="0.2">
      <c r="A21" s="2"/>
      <c r="B21" s="2"/>
      <c r="C21" s="2"/>
      <c r="D21" s="2"/>
      <c r="E21" s="2"/>
      <c r="F21" s="68"/>
      <c r="G21" s="68"/>
      <c r="H21" s="68"/>
      <c r="I21" s="68"/>
    </row>
    <row r="22" spans="1:9" ht="20" x14ac:dyDescent="0.2">
      <c r="A22" s="69" t="s">
        <v>86</v>
      </c>
      <c r="B22" s="69"/>
      <c r="C22" s="69"/>
      <c r="D22" s="69"/>
      <c r="E22" s="69"/>
      <c r="F22" s="69"/>
      <c r="G22" s="69"/>
      <c r="H22" s="5"/>
      <c r="I22" s="4"/>
    </row>
    <row r="23" spans="1:9" ht="20" x14ac:dyDescent="0.2">
      <c r="A23" s="69"/>
      <c r="B23" s="69"/>
      <c r="C23" s="69"/>
      <c r="D23" s="69"/>
      <c r="E23" s="69"/>
      <c r="F23" s="69"/>
      <c r="G23" s="69"/>
      <c r="H23" s="5"/>
      <c r="I23" s="4"/>
    </row>
    <row r="24" spans="1:9" ht="20" x14ac:dyDescent="0.2">
      <c r="A24" s="70"/>
      <c r="B24" s="70"/>
      <c r="C24" s="70"/>
      <c r="D24" s="70"/>
      <c r="E24" s="70"/>
      <c r="F24" s="70"/>
      <c r="G24" s="70"/>
      <c r="H24" s="5"/>
      <c r="I24" s="4"/>
    </row>
    <row r="25" spans="1:9" ht="20" x14ac:dyDescent="0.2">
      <c r="A25" s="5"/>
      <c r="B25" s="5"/>
      <c r="C25" s="5"/>
      <c r="D25" s="5"/>
      <c r="E25" s="5"/>
      <c r="F25" s="5"/>
      <c r="G25" s="5"/>
      <c r="H25" s="5"/>
      <c r="I25" s="4"/>
    </row>
    <row r="26" spans="1:9" ht="32" x14ac:dyDescent="0.2">
      <c r="A26" s="73" t="s">
        <v>7</v>
      </c>
      <c r="B26" s="57"/>
      <c r="C26" s="57"/>
      <c r="D26" s="57"/>
      <c r="E26" s="2"/>
      <c r="F26" s="6">
        <f>PeakRate</f>
        <v>146</v>
      </c>
      <c r="G26" s="2" t="s">
        <v>8</v>
      </c>
      <c r="H26" s="2"/>
      <c r="I26" s="4"/>
    </row>
    <row r="27" spans="1:9" x14ac:dyDescent="0.2">
      <c r="A27" s="73" t="s">
        <v>9</v>
      </c>
      <c r="B27" s="57"/>
      <c r="C27" s="57"/>
      <c r="D27" s="57"/>
      <c r="E27" s="2"/>
      <c r="F27" s="55">
        <f>ResSuggestedNodeCount</f>
        <v>3</v>
      </c>
      <c r="G27" s="7"/>
      <c r="H27" s="2"/>
      <c r="I27" s="4"/>
    </row>
    <row r="28" spans="1:9" x14ac:dyDescent="0.2">
      <c r="A28" s="73" t="s">
        <v>10</v>
      </c>
      <c r="B28" s="57"/>
      <c r="C28" s="57"/>
      <c r="D28" s="57"/>
      <c r="E28" s="2"/>
      <c r="F28" s="55">
        <f>ResSuggestedCMSNodes</f>
        <v>2</v>
      </c>
      <c r="G28" s="7"/>
      <c r="H28" s="2"/>
      <c r="I28" s="4"/>
    </row>
    <row r="29" spans="1:9" ht="20" x14ac:dyDescent="0.2">
      <c r="A29" s="69" t="s">
        <v>87</v>
      </c>
      <c r="B29" s="69"/>
      <c r="C29" s="69"/>
      <c r="D29" s="69"/>
      <c r="E29" s="69"/>
      <c r="F29" s="69"/>
      <c r="G29" s="69"/>
      <c r="H29" s="5"/>
      <c r="I29" s="2"/>
    </row>
    <row r="30" spans="1:9" ht="20" x14ac:dyDescent="0.2">
      <c r="A30" s="69"/>
      <c r="B30" s="69"/>
      <c r="C30" s="69"/>
      <c r="D30" s="69"/>
      <c r="E30" s="69"/>
      <c r="F30" s="69"/>
      <c r="G30" s="69"/>
      <c r="H30" s="5"/>
      <c r="I30" s="2"/>
    </row>
    <row r="31" spans="1:9" ht="20" x14ac:dyDescent="0.2">
      <c r="A31" s="70"/>
      <c r="B31" s="70"/>
      <c r="C31" s="70"/>
      <c r="D31" s="70"/>
      <c r="E31" s="70"/>
      <c r="F31" s="70"/>
      <c r="G31" s="70"/>
      <c r="H31" s="5"/>
      <c r="I31" s="2"/>
    </row>
    <row r="32" spans="1:9" ht="20" x14ac:dyDescent="0.2">
      <c r="A32" s="5"/>
      <c r="B32" s="5"/>
      <c r="C32" s="5"/>
      <c r="D32" s="5"/>
      <c r="E32" s="5"/>
      <c r="F32" s="5"/>
      <c r="G32" s="5"/>
      <c r="H32" s="5"/>
      <c r="I32" s="2"/>
    </row>
    <row r="33" spans="1:9" x14ac:dyDescent="0.2">
      <c r="A33" s="8" t="s">
        <v>89</v>
      </c>
      <c r="B33" s="2"/>
      <c r="C33" s="9"/>
      <c r="D33" s="9"/>
      <c r="E33" s="9"/>
      <c r="F33" s="9"/>
      <c r="G33" s="9"/>
      <c r="H33" s="2"/>
      <c r="I33" s="2"/>
    </row>
    <row r="34" spans="1:9" x14ac:dyDescent="0.2">
      <c r="A34" s="77"/>
      <c r="B34" s="74" t="s">
        <v>11</v>
      </c>
      <c r="C34" s="75" t="s">
        <v>12</v>
      </c>
      <c r="D34" s="75" t="s">
        <v>13</v>
      </c>
      <c r="E34" s="75" t="s">
        <v>14</v>
      </c>
      <c r="F34" s="76"/>
      <c r="G34" s="76"/>
      <c r="H34" s="2"/>
      <c r="I34" s="2"/>
    </row>
    <row r="35" spans="1:9" x14ac:dyDescent="0.2">
      <c r="A35" s="78"/>
      <c r="B35" s="74"/>
      <c r="C35" s="75"/>
      <c r="D35" s="75"/>
      <c r="E35" s="75"/>
      <c r="F35" s="76"/>
      <c r="G35" s="76"/>
      <c r="H35" s="2"/>
      <c r="I35" s="2"/>
    </row>
    <row r="36" spans="1:9" x14ac:dyDescent="0.2">
      <c r="A36" s="26" t="s">
        <v>47</v>
      </c>
      <c r="B36" s="10">
        <f>MAX(ResCMSInitialSize, 100)</f>
        <v>878.90625</v>
      </c>
      <c r="C36" s="54">
        <f>MAX(ResCMS1M, 100)</f>
        <v>1142.578125</v>
      </c>
      <c r="D36" s="54">
        <f>MAX(ResCMS6M,100)</f>
        <v>2460.9375000000005</v>
      </c>
      <c r="E36" s="54">
        <f>MAX(ResCMS12M, 100)</f>
        <v>4042.9687500000009</v>
      </c>
      <c r="F36" s="11"/>
      <c r="G36" s="11"/>
      <c r="H36" s="2"/>
      <c r="I36" s="2"/>
    </row>
    <row r="37" spans="1:9" x14ac:dyDescent="0.2">
      <c r="A37" s="4"/>
      <c r="B37" s="4"/>
      <c r="C37" s="4"/>
      <c r="D37" s="79"/>
      <c r="E37" s="80"/>
      <c r="F37" s="80"/>
      <c r="G37" s="4"/>
      <c r="H37" s="4"/>
      <c r="I37" s="2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2"/>
    </row>
    <row r="39" spans="1:9" x14ac:dyDescent="0.2">
      <c r="A39" s="8" t="s">
        <v>90</v>
      </c>
      <c r="B39" s="4"/>
      <c r="C39" s="4"/>
      <c r="D39" s="4"/>
      <c r="E39" s="4"/>
      <c r="F39" s="4"/>
      <c r="G39" s="4"/>
      <c r="H39" s="4"/>
      <c r="I39" s="2"/>
    </row>
    <row r="40" spans="1:9" x14ac:dyDescent="0.2">
      <c r="A40" s="71"/>
      <c r="B40" s="74" t="s">
        <v>11</v>
      </c>
      <c r="C40" s="75" t="s">
        <v>12</v>
      </c>
      <c r="D40" s="75" t="s">
        <v>13</v>
      </c>
      <c r="E40" s="75" t="s">
        <v>14</v>
      </c>
      <c r="F40" s="4"/>
      <c r="G40" s="4"/>
      <c r="H40" s="4"/>
      <c r="I40" s="2"/>
    </row>
    <row r="41" spans="1:9" x14ac:dyDescent="0.2">
      <c r="A41" s="72"/>
      <c r="B41" s="74"/>
      <c r="C41" s="75"/>
      <c r="D41" s="75"/>
      <c r="E41" s="75"/>
      <c r="F41" s="4"/>
      <c r="G41" s="4"/>
      <c r="H41" s="4"/>
      <c r="I41" s="2"/>
    </row>
    <row r="42" spans="1:9" x14ac:dyDescent="0.2">
      <c r="A42" s="27" t="s">
        <v>64</v>
      </c>
      <c r="B42" s="10">
        <f>MAX(ResServerInitialSize, 100)</f>
        <v>923</v>
      </c>
      <c r="C42" s="54">
        <f>MAX(ResServer1M, 100)</f>
        <v>1566.7301635742188</v>
      </c>
      <c r="D42" s="54">
        <f>MAX(ResServer6M,100)</f>
        <v>4785.3809814453125</v>
      </c>
      <c r="E42" s="54">
        <f>MAX(ResServer12M, 100)</f>
        <v>8647.761962890625</v>
      </c>
      <c r="F42" s="4"/>
      <c r="G42" s="4"/>
      <c r="H42" s="4"/>
      <c r="I42" s="2"/>
    </row>
    <row r="43" spans="1:9" x14ac:dyDescent="0.2">
      <c r="A43" s="27" t="s">
        <v>65</v>
      </c>
      <c r="B43" s="10">
        <f>ResNodeInitialSize</f>
        <v>348</v>
      </c>
      <c r="C43" s="10">
        <f>ResNode1M</f>
        <v>590</v>
      </c>
      <c r="D43" s="10">
        <f>ResNode6M</f>
        <v>1802</v>
      </c>
      <c r="E43" s="10">
        <f>ResNode12M</f>
        <v>3257</v>
      </c>
      <c r="F43" s="4"/>
      <c r="G43" s="4"/>
      <c r="H43" s="4"/>
      <c r="I43" s="2"/>
    </row>
    <row r="46" spans="1:9" ht="16" customHeight="1" x14ac:dyDescent="0.2">
      <c r="A46" s="69" t="s">
        <v>88</v>
      </c>
      <c r="B46" s="69"/>
      <c r="C46" s="69"/>
      <c r="D46" s="69"/>
      <c r="E46" s="69"/>
      <c r="F46" s="69"/>
      <c r="G46" s="69"/>
    </row>
    <row r="47" spans="1:9" ht="16" customHeight="1" x14ac:dyDescent="0.2">
      <c r="A47" s="69"/>
      <c r="B47" s="69"/>
      <c r="C47" s="69"/>
      <c r="D47" s="69"/>
      <c r="E47" s="69"/>
      <c r="F47" s="69"/>
      <c r="G47" s="69"/>
    </row>
    <row r="48" spans="1:9" ht="16" customHeight="1" x14ac:dyDescent="0.2">
      <c r="A48" s="70"/>
      <c r="B48" s="70"/>
      <c r="C48" s="70"/>
      <c r="D48" s="70"/>
      <c r="E48" s="70"/>
      <c r="F48" s="70"/>
      <c r="G48" s="70"/>
    </row>
    <row r="49" spans="1:7" x14ac:dyDescent="0.2">
      <c r="A49" s="82" t="s">
        <v>73</v>
      </c>
      <c r="B49" s="82"/>
      <c r="C49" s="82"/>
      <c r="D49" s="82"/>
      <c r="E49" s="82"/>
      <c r="F49" s="82"/>
      <c r="G49" s="82"/>
    </row>
    <row r="50" spans="1:7" x14ac:dyDescent="0.2">
      <c r="A50" s="81" t="s">
        <v>74</v>
      </c>
      <c r="B50" s="81"/>
      <c r="C50" s="81"/>
      <c r="D50" s="81"/>
      <c r="E50" s="81"/>
      <c r="F50" s="81"/>
      <c r="G50" s="81"/>
    </row>
    <row r="51" spans="1:7" x14ac:dyDescent="0.2">
      <c r="A51" s="81" t="s">
        <v>75</v>
      </c>
      <c r="B51" s="81"/>
      <c r="C51" s="81"/>
      <c r="D51" s="81"/>
      <c r="E51" s="81"/>
      <c r="F51" s="81"/>
      <c r="G51" s="81"/>
    </row>
    <row r="52" spans="1:7" ht="34" customHeight="1" x14ac:dyDescent="0.2">
      <c r="A52" s="81" t="s">
        <v>76</v>
      </c>
      <c r="B52" s="81"/>
      <c r="C52" s="81"/>
      <c r="D52" s="81"/>
      <c r="E52" s="81"/>
      <c r="F52" s="81"/>
      <c r="G52" s="81"/>
    </row>
  </sheetData>
  <sheetProtection password="998E" sheet="1" objects="1" scenarios="1" selectLockedCells="1"/>
  <mergeCells count="33">
    <mergeCell ref="A52:G52"/>
    <mergeCell ref="A46:G48"/>
    <mergeCell ref="A49:G49"/>
    <mergeCell ref="A50:G50"/>
    <mergeCell ref="A51:G51"/>
    <mergeCell ref="A40:A41"/>
    <mergeCell ref="A27:D27"/>
    <mergeCell ref="A28:D28"/>
    <mergeCell ref="A29:G31"/>
    <mergeCell ref="B34:B35"/>
    <mergeCell ref="C34:C35"/>
    <mergeCell ref="D34:D35"/>
    <mergeCell ref="E34:E35"/>
    <mergeCell ref="F34:F35"/>
    <mergeCell ref="G34:G35"/>
    <mergeCell ref="A34:A35"/>
    <mergeCell ref="D37:F37"/>
    <mergeCell ref="B40:B41"/>
    <mergeCell ref="C40:C41"/>
    <mergeCell ref="D40:D41"/>
    <mergeCell ref="E40:E41"/>
    <mergeCell ref="A26:D26"/>
    <mergeCell ref="A2:G4"/>
    <mergeCell ref="A6:D6"/>
    <mergeCell ref="A7:D7"/>
    <mergeCell ref="A12:D12"/>
    <mergeCell ref="A13:D13"/>
    <mergeCell ref="A14:D14"/>
    <mergeCell ref="A17:E17"/>
    <mergeCell ref="A18:E18"/>
    <mergeCell ref="A19:E19"/>
    <mergeCell ref="F21:I21"/>
    <mergeCell ref="A22:G24"/>
  </mergeCells>
  <conditionalFormatting sqref="F8:F9">
    <cfRule type="cellIs" dxfId="0" priority="2" stopIfTrue="1" operator="lessThan">
      <formula>VisitsPerHour</formula>
    </cfRule>
  </conditionalFormatting>
  <dataValidations disablePrompts="1" count="3">
    <dataValidation type="whole" operator="greaterThanOrEqual" allowBlank="1" showInputMessage="1" showErrorMessage="1" sqref="F12">
      <formula1>1</formula1>
    </dataValidation>
    <dataValidation type="whole" operator="greaterThanOrEqual" showInputMessage="1" showErrorMessage="1" sqref="F13">
      <formula1>1</formula1>
    </dataValidation>
    <dataValidation type="decimal" showInputMessage="1" showErrorMessage="1" sqref="F14">
      <formula1>0</formula1>
      <formula2>1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D17" sqref="D17"/>
    </sheetView>
  </sheetViews>
  <sheetFormatPr baseColWidth="10" defaultRowHeight="16" x14ac:dyDescent="0.2"/>
  <cols>
    <col min="3" max="3" width="21.1640625" customWidth="1"/>
    <col min="4" max="4" width="25.5" customWidth="1"/>
    <col min="5" max="5" width="34" customWidth="1"/>
  </cols>
  <sheetData>
    <row r="1" spans="1:5" ht="20" x14ac:dyDescent="0.2">
      <c r="A1" s="85" t="s">
        <v>15</v>
      </c>
      <c r="B1" s="85"/>
      <c r="C1" s="85"/>
      <c r="D1" s="85"/>
      <c r="E1" s="23"/>
    </row>
    <row r="2" spans="1:5" x14ac:dyDescent="0.2">
      <c r="A2" s="13"/>
      <c r="B2" s="13"/>
      <c r="C2" s="13"/>
      <c r="D2" s="13"/>
      <c r="E2" s="12"/>
    </row>
    <row r="3" spans="1:5" x14ac:dyDescent="0.2">
      <c r="A3" s="14"/>
      <c r="B3" s="14"/>
      <c r="C3" s="15" t="s">
        <v>79</v>
      </c>
      <c r="D3" s="15" t="s">
        <v>80</v>
      </c>
      <c r="E3" s="56" t="s">
        <v>81</v>
      </c>
    </row>
    <row r="4" spans="1:5" x14ac:dyDescent="0.2">
      <c r="A4" s="86" t="s">
        <v>32</v>
      </c>
      <c r="B4" s="86"/>
      <c r="C4" s="86"/>
      <c r="D4" s="86"/>
      <c r="E4" s="12"/>
    </row>
    <row r="5" spans="1:5" x14ac:dyDescent="0.2">
      <c r="A5" s="83" t="s">
        <v>16</v>
      </c>
      <c r="B5" s="83"/>
      <c r="C5" s="87" t="s">
        <v>17</v>
      </c>
      <c r="D5" s="87"/>
      <c r="E5" s="22"/>
    </row>
    <row r="6" spans="1:5" ht="32" x14ac:dyDescent="0.2">
      <c r="A6" s="83" t="s">
        <v>18</v>
      </c>
      <c r="B6" s="83"/>
      <c r="C6" s="16" t="s">
        <v>19</v>
      </c>
      <c r="D6" s="17" t="s">
        <v>20</v>
      </c>
      <c r="E6" s="22" t="s">
        <v>78</v>
      </c>
    </row>
    <row r="7" spans="1:5" ht="32" x14ac:dyDescent="0.2">
      <c r="A7" s="83" t="s">
        <v>21</v>
      </c>
      <c r="B7" s="83"/>
      <c r="C7" s="84" t="s">
        <v>22</v>
      </c>
      <c r="D7" s="84"/>
      <c r="E7" s="22" t="s">
        <v>82</v>
      </c>
    </row>
    <row r="8" spans="1:5" x14ac:dyDescent="0.2">
      <c r="A8" s="86" t="s">
        <v>35</v>
      </c>
      <c r="B8" s="86"/>
      <c r="C8" s="86"/>
      <c r="D8" s="86"/>
      <c r="E8" s="12"/>
    </row>
    <row r="9" spans="1:5" x14ac:dyDescent="0.2">
      <c r="A9" s="83" t="s">
        <v>16</v>
      </c>
      <c r="B9" s="83"/>
      <c r="C9" s="87" t="s">
        <v>17</v>
      </c>
      <c r="D9" s="87"/>
      <c r="E9" s="22"/>
    </row>
    <row r="10" spans="1:5" x14ac:dyDescent="0.2">
      <c r="A10" s="83" t="s">
        <v>18</v>
      </c>
      <c r="B10" s="83"/>
      <c r="C10" s="16" t="s">
        <v>85</v>
      </c>
      <c r="D10" s="17" t="s">
        <v>19</v>
      </c>
      <c r="E10" s="22"/>
    </row>
    <row r="11" spans="1:5" x14ac:dyDescent="0.2">
      <c r="A11" s="83" t="s">
        <v>21</v>
      </c>
      <c r="B11" s="83"/>
      <c r="C11" s="84" t="s">
        <v>22</v>
      </c>
      <c r="D11" s="84"/>
      <c r="E11" s="22"/>
    </row>
    <row r="12" spans="1:5" x14ac:dyDescent="0.2">
      <c r="A12" s="12"/>
      <c r="B12" s="12"/>
      <c r="C12" s="12"/>
      <c r="D12" s="12"/>
      <c r="E12" s="12"/>
    </row>
    <row r="13" spans="1:5" ht="20" x14ac:dyDescent="0.2">
      <c r="A13" s="85" t="s">
        <v>23</v>
      </c>
      <c r="B13" s="85"/>
      <c r="C13" s="85"/>
      <c r="D13" s="85"/>
      <c r="E13" s="24"/>
    </row>
    <row r="14" spans="1:5" x14ac:dyDescent="0.2">
      <c r="A14" s="83" t="s">
        <v>24</v>
      </c>
      <c r="B14" s="83"/>
      <c r="C14" s="19" t="s">
        <v>25</v>
      </c>
      <c r="D14" s="19"/>
      <c r="E14" s="18"/>
    </row>
    <row r="15" spans="1:5" x14ac:dyDescent="0.2">
      <c r="A15" s="83" t="s">
        <v>26</v>
      </c>
      <c r="B15" s="83"/>
      <c r="C15" s="19" t="s">
        <v>27</v>
      </c>
      <c r="D15" s="18"/>
      <c r="E15" s="18"/>
    </row>
    <row r="16" spans="1:5" x14ac:dyDescent="0.2">
      <c r="A16" s="18"/>
      <c r="B16" s="18"/>
      <c r="C16" s="18"/>
      <c r="D16" s="18"/>
      <c r="E16" s="18"/>
    </row>
    <row r="17" spans="1:5" x14ac:dyDescent="0.2">
      <c r="A17" s="83" t="s">
        <v>28</v>
      </c>
      <c r="B17" s="83"/>
      <c r="C17" s="20" t="s">
        <v>29</v>
      </c>
      <c r="D17" s="20" t="s">
        <v>30</v>
      </c>
      <c r="E17" s="20" t="s">
        <v>31</v>
      </c>
    </row>
    <row r="18" spans="1:5" ht="48" x14ac:dyDescent="0.2">
      <c r="A18" s="83" t="s">
        <v>32</v>
      </c>
      <c r="B18" s="83"/>
      <c r="C18" s="21" t="s">
        <v>33</v>
      </c>
      <c r="D18" s="21" t="s">
        <v>34</v>
      </c>
      <c r="E18" s="21" t="s">
        <v>83</v>
      </c>
    </row>
    <row r="19" spans="1:5" ht="16" customHeight="1" x14ac:dyDescent="0.2">
      <c r="A19" s="83" t="s">
        <v>35</v>
      </c>
      <c r="B19" s="83"/>
      <c r="C19" s="22" t="s">
        <v>36</v>
      </c>
      <c r="D19" s="22" t="s">
        <v>36</v>
      </c>
      <c r="E19" s="22" t="s">
        <v>84</v>
      </c>
    </row>
  </sheetData>
  <sheetProtection password="998E" sheet="1" objects="1" scenarios="1" selectLockedCells="1"/>
  <mergeCells count="19">
    <mergeCell ref="A18:B18"/>
    <mergeCell ref="A19:B19"/>
    <mergeCell ref="A1:D1"/>
    <mergeCell ref="A4:D4"/>
    <mergeCell ref="A5:B5"/>
    <mergeCell ref="C5:D5"/>
    <mergeCell ref="A6:B6"/>
    <mergeCell ref="A7:B7"/>
    <mergeCell ref="C7:D7"/>
    <mergeCell ref="A14:B14"/>
    <mergeCell ref="A17:B17"/>
    <mergeCell ref="A8:D8"/>
    <mergeCell ref="A9:B9"/>
    <mergeCell ref="C9:D9"/>
    <mergeCell ref="A10:B10"/>
    <mergeCell ref="A11:B11"/>
    <mergeCell ref="C11:D11"/>
    <mergeCell ref="A13:D13"/>
    <mergeCell ref="A15:B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zoomScale="133" workbookViewId="0">
      <selection activeCell="C37" sqref="C37"/>
    </sheetView>
  </sheetViews>
  <sheetFormatPr baseColWidth="10" defaultRowHeight="16" x14ac:dyDescent="0.2"/>
  <cols>
    <col min="2" max="2" width="28" customWidth="1"/>
  </cols>
  <sheetData>
    <row r="2" spans="1:12" x14ac:dyDescent="0.2">
      <c r="J2" t="s">
        <v>39</v>
      </c>
    </row>
    <row r="3" spans="1:12" x14ac:dyDescent="0.2">
      <c r="J3" t="s">
        <v>49</v>
      </c>
      <c r="K3" t="s">
        <v>40</v>
      </c>
      <c r="L3">
        <v>1.05</v>
      </c>
    </row>
    <row r="4" spans="1:12" x14ac:dyDescent="0.2">
      <c r="A4" t="s">
        <v>38</v>
      </c>
      <c r="K4" t="s">
        <v>50</v>
      </c>
      <c r="L4">
        <f>InputDocSize*ConstDocsPerResponse*ConstPercentOfSearches/1024</f>
        <v>1.46484375E-2</v>
      </c>
    </row>
    <row r="5" spans="1:12" x14ac:dyDescent="0.2">
      <c r="B5" t="s">
        <v>42</v>
      </c>
      <c r="C5">
        <f>InputDocSize*InputDocCount*InputLangCount/1024</f>
        <v>43.9453125</v>
      </c>
      <c r="K5" t="s">
        <v>56</v>
      </c>
      <c r="L5">
        <v>1.2</v>
      </c>
    </row>
    <row r="6" spans="1:12" x14ac:dyDescent="0.2">
      <c r="B6" t="s">
        <v>43</v>
      </c>
      <c r="C6">
        <f>KBRawSize*InputKBCount</f>
        <v>439.453125</v>
      </c>
    </row>
    <row r="8" spans="1:12" x14ac:dyDescent="0.2">
      <c r="A8" t="s">
        <v>44</v>
      </c>
    </row>
    <row r="9" spans="1:12" x14ac:dyDescent="0.2">
      <c r="B9" t="s">
        <v>45</v>
      </c>
      <c r="C9">
        <f>KBAllRawSize*ConstESCoef*(1+InputReplicaCount)</f>
        <v>922.8515625</v>
      </c>
    </row>
    <row r="10" spans="1:12" x14ac:dyDescent="0.2">
      <c r="B10" t="s">
        <v>54</v>
      </c>
      <c r="C10">
        <f>InputAvgSessions*InputAvgQuestions*ConstHistoryEventSize*30/1024</f>
        <v>643.73016357421875</v>
      </c>
    </row>
    <row r="11" spans="1:12" x14ac:dyDescent="0.2">
      <c r="B11" t="s">
        <v>57</v>
      </c>
      <c r="C11">
        <f>DataI*(ConstESlearningCoef-1)</f>
        <v>184.57031249999997</v>
      </c>
      <c r="J11" t="s">
        <v>48</v>
      </c>
      <c r="K11" t="s">
        <v>41</v>
      </c>
      <c r="L11">
        <v>2</v>
      </c>
    </row>
    <row r="12" spans="1:12" x14ac:dyDescent="0.2">
      <c r="A12" t="s">
        <v>46</v>
      </c>
      <c r="K12" t="s">
        <v>55</v>
      </c>
      <c r="L12">
        <v>1.3</v>
      </c>
    </row>
    <row r="13" spans="1:12" x14ac:dyDescent="0.2">
      <c r="B13" t="s">
        <v>47</v>
      </c>
      <c r="C13">
        <f>KBAllRawSize*ConstRDBMSCoef</f>
        <v>878.90625</v>
      </c>
    </row>
    <row r="14" spans="1:12" x14ac:dyDescent="0.2">
      <c r="B14" t="s">
        <v>57</v>
      </c>
      <c r="C14">
        <f>CMSDataSize*(ConstModificationCoef-1)</f>
        <v>263.67187500000006</v>
      </c>
    </row>
    <row r="18" spans="1:12" x14ac:dyDescent="0.2">
      <c r="J18" t="s">
        <v>51</v>
      </c>
      <c r="K18" t="s">
        <v>52</v>
      </c>
      <c r="L18">
        <v>2.5</v>
      </c>
    </row>
    <row r="19" spans="1:12" x14ac:dyDescent="0.2">
      <c r="K19" t="s">
        <v>53</v>
      </c>
      <c r="L19">
        <v>0.2</v>
      </c>
    </row>
    <row r="20" spans="1:12" x14ac:dyDescent="0.2">
      <c r="K20" t="s">
        <v>68</v>
      </c>
      <c r="L20">
        <v>200</v>
      </c>
    </row>
    <row r="21" spans="1:12" x14ac:dyDescent="0.2">
      <c r="K21" t="s">
        <v>69</v>
      </c>
      <c r="L21">
        <v>3</v>
      </c>
    </row>
    <row r="22" spans="1:12" x14ac:dyDescent="0.2">
      <c r="K22" t="s">
        <v>70</v>
      </c>
      <c r="L22">
        <v>2</v>
      </c>
    </row>
    <row r="23" spans="1:12" x14ac:dyDescent="0.2">
      <c r="K23" t="s">
        <v>71</v>
      </c>
      <c r="L23">
        <v>1.1299999999999999</v>
      </c>
    </row>
    <row r="25" spans="1:12" x14ac:dyDescent="0.2">
      <c r="B25" t="s">
        <v>58</v>
      </c>
      <c r="C25" t="s">
        <v>63</v>
      </c>
      <c r="D25">
        <v>1</v>
      </c>
      <c r="E25">
        <v>6</v>
      </c>
      <c r="F25">
        <v>12</v>
      </c>
    </row>
    <row r="26" spans="1:12" x14ac:dyDescent="0.2">
      <c r="A26" t="s">
        <v>59</v>
      </c>
      <c r="B26" t="s">
        <v>60</v>
      </c>
      <c r="C26" s="25">
        <f>ROUND(DataIndexSize,0)</f>
        <v>923</v>
      </c>
      <c r="D26" s="25">
        <f>ROUND((DataIdexSize+C11*1),0)</f>
        <v>1108</v>
      </c>
      <c r="E26" s="25">
        <f>DataI+E25*C11</f>
        <v>2030.2734374999998</v>
      </c>
      <c r="F26" s="25">
        <f>DataI+F25*C11</f>
        <v>3137.6953124999995</v>
      </c>
    </row>
    <row r="27" spans="1:12" x14ac:dyDescent="0.2">
      <c r="B27" t="s">
        <v>61</v>
      </c>
      <c r="C27" s="25">
        <v>0</v>
      </c>
      <c r="D27" s="25">
        <f>HistoryMonthSize*D25</f>
        <v>643.73016357421875</v>
      </c>
      <c r="E27" s="25">
        <f>HistoryMonthSize*E25</f>
        <v>3862.3809814453125</v>
      </c>
      <c r="F27" s="25">
        <f>HistoryMonthSize*F25</f>
        <v>7724.761962890625</v>
      </c>
    </row>
    <row r="28" spans="1:12" x14ac:dyDescent="0.2">
      <c r="B28" t="s">
        <v>62</v>
      </c>
      <c r="C28" s="25">
        <f>DataIdexSize+C27</f>
        <v>923</v>
      </c>
      <c r="D28" s="25">
        <f>DataIdexSize+D27</f>
        <v>1566.7301635742188</v>
      </c>
      <c r="E28" s="25">
        <f>DataIdexSize+E27</f>
        <v>4785.3809814453125</v>
      </c>
      <c r="F28" s="25">
        <f>DataIdexSize+F27</f>
        <v>8647.761962890625</v>
      </c>
    </row>
    <row r="29" spans="1:12" x14ac:dyDescent="0.2">
      <c r="B29" t="s">
        <v>66</v>
      </c>
      <c r="C29">
        <f>ROUND(((ResServerInitialSize/ResSuggestedNodeCount)*ConstESNodeExtra),0)</f>
        <v>348</v>
      </c>
      <c r="D29">
        <f>ROUND(((ResServer1M/ResSuggestedNodeCount)*ConstESNodeExtra),0)</f>
        <v>590</v>
      </c>
      <c r="E29">
        <f>ROUND(((ResServer6M/ResSuggestedNodeCount)*ConstESNodeExtra),0)</f>
        <v>1802</v>
      </c>
      <c r="F29">
        <f>ROUND(((ResServer12M/ResSuggestedNodeCount)*ConstESNodeExtra),0)</f>
        <v>3257</v>
      </c>
    </row>
    <row r="31" spans="1:12" x14ac:dyDescent="0.2">
      <c r="A31" t="s">
        <v>46</v>
      </c>
      <c r="B31" t="s">
        <v>60</v>
      </c>
      <c r="C31" s="25">
        <f>CMSDataSize</f>
        <v>878.90625</v>
      </c>
      <c r="D31" s="25">
        <f>CMSDataSize+D25*CMSMonthlyGrows</f>
        <v>1142.578125</v>
      </c>
      <c r="E31" s="25">
        <f>CMSDataSize+E25*CMSMonthlyGrows</f>
        <v>2460.9375000000005</v>
      </c>
      <c r="F31" s="25">
        <f>CMSDataSize+F25*CMSMonthlyGrows</f>
        <v>4042.9687500000009</v>
      </c>
    </row>
    <row r="37" spans="1:3" x14ac:dyDescent="0.2">
      <c r="B37" t="s">
        <v>72</v>
      </c>
      <c r="C37">
        <f>ROUND(((InputAvgSessions*InputAvgQuestions)*InputRushHour/60/60),0)</f>
        <v>146</v>
      </c>
    </row>
    <row r="39" spans="1:3" x14ac:dyDescent="0.2">
      <c r="A39" t="s">
        <v>49</v>
      </c>
      <c r="B39" t="s">
        <v>67</v>
      </c>
      <c r="C39">
        <f>ROUND(MAX(PeakRate/ConstRatePerNode,ConstMinESModes),0)</f>
        <v>3</v>
      </c>
    </row>
    <row r="40" spans="1:3" x14ac:dyDescent="0.2">
      <c r="A40" t="s">
        <v>48</v>
      </c>
      <c r="B40" t="s">
        <v>67</v>
      </c>
      <c r="C40">
        <f>ConstMinCMSNodes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Solution Sizing</vt:lpstr>
      <vt:lpstr>Hardware Configuration</vt:lpstr>
      <vt:lpstr>Hiden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2016-02-25T19:17:32Z</dcterms:created>
  <dcterms:modified xsi:type="dcterms:W3CDTF">2016-03-10T22:19:14Z</dcterms:modified>
</cp:coreProperties>
</file>